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49586rsu\surfdrive\Shared\Meta-analysis\Meta-Essentials\"/>
    </mc:Choice>
  </mc:AlternateContent>
  <bookViews>
    <workbookView xWindow="14265" yWindow="-15" windowWidth="14310" windowHeight="12375"/>
  </bookViews>
  <sheets>
    <sheet name="Input" sheetId="1" r:id="rId1"/>
    <sheet name="Forest Plot" sheetId="3" r:id="rId2"/>
    <sheet name="Subgroup Analysis" sheetId="5" r:id="rId3"/>
    <sheet name="Moderator Analysis" sheetId="7" r:id="rId4"/>
    <sheet name="Publication Bias Analysis" sheetId="6" r:id="rId5"/>
    <sheet name="Calculations" sheetId="4" r:id="rId6"/>
  </sheets>
  <definedNames>
    <definedName name="Additional_confidence_level">'Publication Bias Analysis'!$B$4</definedName>
    <definedName name="Additional_Fisher_transformation">'Publication Bias Analysis'!$B$3</definedName>
    <definedName name="Additional_model">'Publication Bias Analysis'!$B$2</definedName>
    <definedName name="Beta" localSheetId="0">Input!$F:$F</definedName>
    <definedName name="Between_subgroup_weighting">'Subgroup Analysis'!$B$3</definedName>
    <definedName name="CI_Lower_limit">Calculations!$N:$N</definedName>
    <definedName name="CI_Upper_limit">Calculations!$O:$O</definedName>
    <definedName name="CICES_LL">'Forest Plot'!$B$12</definedName>
    <definedName name="CICES_UL">'Forest Plot'!$B$13</definedName>
    <definedName name="Combined_Effect_Size">'Forest Plot'!$B$11</definedName>
    <definedName name="Combined_effect_size_calculation">Calculations!$X$2</definedName>
    <definedName name="Confidence_level">'Forest Plot'!$B$4</definedName>
    <definedName name="Entry_Number">Input!$A:$A</definedName>
    <definedName name="Fisher_transformation">'Forest Plot'!$B$3</definedName>
    <definedName name="I2_">'Forest Plot'!$B$26</definedName>
    <definedName name="Include_in_Moderator">Calculations!$BZ:$BZ</definedName>
    <definedName name="Include_in_Pub_Bias">Calculations!$CR:$CR</definedName>
    <definedName name="Include_in_subgroup">Calculations!$AB:$AB</definedName>
    <definedName name="Include_study">Input!$C:$C</definedName>
    <definedName name="Inverse_standard_error">Calculations!$DA:$DA</definedName>
    <definedName name="k_">'Forest Plot'!$B$21</definedName>
    <definedName name="Lookup_Table">Calculations!$C:$P</definedName>
    <definedName name="Lookup_Table_subgroup">Calculations!$AA:$AL</definedName>
    <definedName name="Meta_analysis_model">'Forest Plot'!$B$2</definedName>
    <definedName name="Moderator">Input!$N:$N</definedName>
    <definedName name="Moderator_confidence_level">'Moderator Analysis'!$B$4</definedName>
    <definedName name="Moderator_Fisher_Transformation">'Moderator Analysis'!$B$3</definedName>
    <definedName name="Moderator_k">Calculations!$CO$8</definedName>
    <definedName name="Moderator_model">'Moderator Analysis'!$B$2</definedName>
    <definedName name="Number">'Forest Plot'!$D:$D</definedName>
    <definedName name="Number_of_observations">Input!$J:$J</definedName>
    <definedName name="Number_of_predictors">Input!$I:$I</definedName>
    <definedName name="Number_of_subgroups">'Subgroup Analysis'!$B$16</definedName>
    <definedName name="Order">'Forest Plot'!$B$8</definedName>
    <definedName name="Partial_correlation" localSheetId="0">Input!$D:$D</definedName>
    <definedName name="Partial_correlation">Calculations!$F:$F</definedName>
    <definedName name="Partial_correlation_z">Calculations!$G:$G</definedName>
    <definedName name="PICES_LL">'Forest Plot'!$B$14</definedName>
    <definedName name="PICES_UL">'Forest Plot'!$B$15</definedName>
    <definedName name="pq">'Forest Plot'!$B$25</definedName>
    <definedName name="Q_">'Forest Plot'!$B$24</definedName>
    <definedName name="SECES_calculation">Calculations!$X$3</definedName>
    <definedName name="Sort_By">'Forest Plot'!$B$7</definedName>
    <definedName name="Standard_error">Calculations!$K:$K</definedName>
    <definedName name="Standard_error_of_Beta" localSheetId="0">Input!$G:$G</definedName>
    <definedName name="Standard_error_of_Partial_correlation" localSheetId="0">Input!$E:$E</definedName>
    <definedName name="Standardized_residual">'Publication Bias Analysis'!$W:$W</definedName>
    <definedName name="Study_name" localSheetId="0">Input!$B:$B</definedName>
    <definedName name="Study_name">Calculations!$E:$E</definedName>
    <definedName name="Subgroup">Input!$M:$M</definedName>
    <definedName name="Subgroup_calc" localSheetId="5">Calculations!$AD:$AD</definedName>
    <definedName name="Subgroup_confidence_level">'Subgroup Analysis'!$B$5</definedName>
    <definedName name="Subgroup_Fisher_transformation">'Subgroup Analysis'!$B$2</definedName>
    <definedName name="Subgroup_k">'Subgroup Analysis'!$B$15</definedName>
    <definedName name="Subgroup_number">'Subgroup Analysis'!$F:$F</definedName>
    <definedName name="Sufficient_data">Input!$K:$K</definedName>
    <definedName name="T_">'Forest Plot'!$B$28</definedName>
    <definedName name="t_value" localSheetId="0">Input!$H:$H</definedName>
    <definedName name="T2_">'Forest Plot'!$B$27</definedName>
    <definedName name="Trim_and_fill">'Publication Bias Analysis'!$L$35</definedName>
    <definedName name="Variance">Calculations!$J:$J</definedName>
    <definedName name="Weight">Calculations!$P:$P</definedName>
    <definedName name="Weightf">Calculations!$L:$L</definedName>
    <definedName name="Weightr">Calculations!$M:$M</definedName>
    <definedName name="Within_subgroup_weighting">'Subgroup Analysis'!$B$4</definedName>
    <definedName name="Z_score">Calculations!$DB:$DB</definedName>
    <definedName name="Z_value">'Forest Plot'!$B$17</definedName>
  </definedNames>
  <calcPr calcId="152511" concurrentCalc="0"/>
</workbook>
</file>

<file path=xl/calcChain.xml><?xml version="1.0" encoding="utf-8"?>
<calcChain xmlns="http://schemas.openxmlformats.org/spreadsheetml/2006/main">
  <c r="AB2" i="4" l="1"/>
  <c r="AG2" i="4"/>
  <c r="AH2" i="4"/>
  <c r="AB3" i="4"/>
  <c r="AG3" i="4"/>
  <c r="AH3" i="4"/>
  <c r="AB4" i="4"/>
  <c r="AG4" i="4"/>
  <c r="AH4" i="4"/>
  <c r="AB5" i="4"/>
  <c r="AG5" i="4"/>
  <c r="AH5" i="4"/>
  <c r="AB6" i="4"/>
  <c r="AG6" i="4"/>
  <c r="AH6" i="4"/>
  <c r="AB7" i="4"/>
  <c r="AG7" i="4"/>
  <c r="AH7" i="4"/>
  <c r="AB8" i="4"/>
  <c r="AG8" i="4"/>
  <c r="AH8" i="4"/>
  <c r="AB9" i="4"/>
  <c r="AG9" i="4"/>
  <c r="AH9" i="4"/>
  <c r="AB10" i="4"/>
  <c r="AG10" i="4"/>
  <c r="AH10" i="4"/>
  <c r="AB11" i="4"/>
  <c r="AG11" i="4"/>
  <c r="AH11" i="4"/>
  <c r="AB12" i="4"/>
  <c r="AG12" i="4"/>
  <c r="AH12" i="4"/>
  <c r="AB13" i="4"/>
  <c r="AG13" i="4"/>
  <c r="AH13" i="4"/>
  <c r="AB14" i="4"/>
  <c r="AH14" i="4"/>
  <c r="AB15" i="4"/>
  <c r="AH15" i="4"/>
  <c r="AB16" i="4"/>
  <c r="AH16" i="4"/>
  <c r="AB17" i="4"/>
  <c r="AH17" i="4"/>
  <c r="AB18" i="4"/>
  <c r="AH18" i="4"/>
  <c r="AB19" i="4"/>
  <c r="AH19" i="4"/>
  <c r="AB20" i="4"/>
  <c r="AH20" i="4"/>
  <c r="AB21" i="4"/>
  <c r="AH21" i="4"/>
  <c r="AB22" i="4"/>
  <c r="AH22" i="4"/>
  <c r="AB23" i="4"/>
  <c r="AH23" i="4"/>
  <c r="AB24" i="4"/>
  <c r="AH24" i="4"/>
  <c r="AB25" i="4"/>
  <c r="AH25" i="4"/>
  <c r="AB26" i="4"/>
  <c r="AH26" i="4"/>
  <c r="AB27" i="4"/>
  <c r="AH27" i="4"/>
  <c r="AB28" i="4"/>
  <c r="AH28" i="4"/>
  <c r="AB29" i="4"/>
  <c r="AH29" i="4"/>
  <c r="AB30" i="4"/>
  <c r="AH30" i="4"/>
  <c r="AB31" i="4"/>
  <c r="AH31" i="4"/>
  <c r="AB32" i="4"/>
  <c r="AH32" i="4"/>
  <c r="AB33" i="4"/>
  <c r="AH33" i="4"/>
  <c r="AB34" i="4"/>
  <c r="AH34" i="4"/>
  <c r="AB35" i="4"/>
  <c r="AH35" i="4"/>
  <c r="AB36" i="4"/>
  <c r="AH36" i="4"/>
  <c r="AB37" i="4"/>
  <c r="AH37" i="4"/>
  <c r="AB38" i="4"/>
  <c r="AH38" i="4"/>
  <c r="AB39" i="4"/>
  <c r="AH39" i="4"/>
  <c r="AB40" i="4"/>
  <c r="AH40" i="4"/>
  <c r="AB41" i="4"/>
  <c r="AH41" i="4"/>
  <c r="AB42" i="4"/>
  <c r="AH42" i="4"/>
  <c r="AB43" i="4"/>
  <c r="AH43" i="4"/>
  <c r="AB44" i="4"/>
  <c r="AH44" i="4"/>
  <c r="AB45" i="4"/>
  <c r="AH45" i="4"/>
  <c r="AB46" i="4"/>
  <c r="AH46" i="4"/>
  <c r="AB47" i="4"/>
  <c r="AH47" i="4"/>
  <c r="AB48" i="4"/>
  <c r="AH48" i="4"/>
  <c r="AB49" i="4"/>
  <c r="AH49" i="4"/>
  <c r="AB50" i="4"/>
  <c r="AH50" i="4"/>
  <c r="AB51" i="4"/>
  <c r="AH51" i="4"/>
  <c r="AB52" i="4"/>
  <c r="AH52" i="4"/>
  <c r="AB53" i="4"/>
  <c r="AH53" i="4"/>
  <c r="AB54" i="4"/>
  <c r="AH54" i="4"/>
  <c r="AB55" i="4"/>
  <c r="AH55" i="4"/>
  <c r="AB56" i="4"/>
  <c r="AH56" i="4"/>
  <c r="AB57" i="4"/>
  <c r="AH57" i="4"/>
  <c r="AB58" i="4"/>
  <c r="AH58" i="4"/>
  <c r="AB59" i="4"/>
  <c r="AH59" i="4"/>
  <c r="AB60" i="4"/>
  <c r="AH60" i="4"/>
  <c r="AB61" i="4"/>
  <c r="AH61" i="4"/>
  <c r="AB62" i="4"/>
  <c r="AH62" i="4"/>
  <c r="AB63" i="4"/>
  <c r="AH63" i="4"/>
  <c r="AB64" i="4"/>
  <c r="AH64" i="4"/>
  <c r="AB65" i="4"/>
  <c r="AH65" i="4"/>
  <c r="AB66" i="4"/>
  <c r="AH66" i="4"/>
  <c r="AB67" i="4"/>
  <c r="AH67" i="4"/>
  <c r="AB68" i="4"/>
  <c r="AH68" i="4"/>
  <c r="AB69" i="4"/>
  <c r="AH69" i="4"/>
  <c r="AB70" i="4"/>
  <c r="AH70" i="4"/>
  <c r="AB71" i="4"/>
  <c r="AH71" i="4"/>
  <c r="AB72" i="4"/>
  <c r="AH72" i="4"/>
  <c r="AB73" i="4"/>
  <c r="AH73" i="4"/>
  <c r="AB74" i="4"/>
  <c r="AH74" i="4"/>
  <c r="AB75" i="4"/>
  <c r="AH75" i="4"/>
  <c r="AB76" i="4"/>
  <c r="AH76" i="4"/>
  <c r="AB77" i="4"/>
  <c r="AH77" i="4"/>
  <c r="AB78" i="4"/>
  <c r="AH78" i="4"/>
  <c r="AB79" i="4"/>
  <c r="AH79" i="4"/>
  <c r="AB80" i="4"/>
  <c r="AH80" i="4"/>
  <c r="AB81" i="4"/>
  <c r="AH81" i="4"/>
  <c r="AB82" i="4"/>
  <c r="AH82" i="4"/>
  <c r="AB83" i="4"/>
  <c r="AH83" i="4"/>
  <c r="AB84" i="4"/>
  <c r="AH84" i="4"/>
  <c r="AB85" i="4"/>
  <c r="AH85" i="4"/>
  <c r="AB86" i="4"/>
  <c r="AH86" i="4"/>
  <c r="AB87" i="4"/>
  <c r="AH87" i="4"/>
  <c r="AB88" i="4"/>
  <c r="AH88" i="4"/>
  <c r="AB89" i="4"/>
  <c r="AH89" i="4"/>
  <c r="AB90" i="4"/>
  <c r="AH90" i="4"/>
  <c r="AB91" i="4"/>
  <c r="AH91" i="4"/>
  <c r="AB92" i="4"/>
  <c r="AH92" i="4"/>
  <c r="AB93" i="4"/>
  <c r="AH93" i="4"/>
  <c r="AB94" i="4"/>
  <c r="AH94" i="4"/>
  <c r="AB95" i="4"/>
  <c r="AH95" i="4"/>
  <c r="AB96" i="4"/>
  <c r="AH96" i="4"/>
  <c r="AB97" i="4"/>
  <c r="AH97" i="4"/>
  <c r="AB98" i="4"/>
  <c r="AH98" i="4"/>
  <c r="AB99" i="4"/>
  <c r="AH99" i="4"/>
  <c r="AB100" i="4"/>
  <c r="AH100" i="4"/>
  <c r="AB101" i="4"/>
  <c r="AH101" i="4"/>
  <c r="AB102" i="4"/>
  <c r="AH102" i="4"/>
  <c r="AB103" i="4"/>
  <c r="AH103" i="4"/>
  <c r="AB104" i="4"/>
  <c r="AH104" i="4"/>
  <c r="AB105" i="4"/>
  <c r="AH105" i="4"/>
  <c r="AB106" i="4"/>
  <c r="AH106" i="4"/>
  <c r="AB107" i="4"/>
  <c r="AH107" i="4"/>
  <c r="AB108" i="4"/>
  <c r="AH108" i="4"/>
  <c r="AB109" i="4"/>
  <c r="AH109" i="4"/>
  <c r="AB110" i="4"/>
  <c r="AH110" i="4"/>
  <c r="AB111" i="4"/>
  <c r="AH111" i="4"/>
  <c r="AB112" i="4"/>
  <c r="AH112" i="4"/>
  <c r="AB113" i="4"/>
  <c r="AH113" i="4"/>
  <c r="AB114" i="4"/>
  <c r="AH114" i="4"/>
  <c r="AB115" i="4"/>
  <c r="AH115" i="4"/>
  <c r="AB116" i="4"/>
  <c r="AH116" i="4"/>
  <c r="AB117" i="4"/>
  <c r="AH117" i="4"/>
  <c r="AB118" i="4"/>
  <c r="AH118" i="4"/>
  <c r="AB119" i="4"/>
  <c r="AH119" i="4"/>
  <c r="AB120" i="4"/>
  <c r="AH120" i="4"/>
  <c r="AB121" i="4"/>
  <c r="AH121" i="4"/>
  <c r="AB122" i="4"/>
  <c r="AH122" i="4"/>
  <c r="AB123" i="4"/>
  <c r="AH123" i="4"/>
  <c r="AB124" i="4"/>
  <c r="AH124" i="4"/>
  <c r="AB125" i="4"/>
  <c r="AH125" i="4"/>
  <c r="AB126" i="4"/>
  <c r="AH126" i="4"/>
  <c r="AB127" i="4"/>
  <c r="AH127" i="4"/>
  <c r="AB128" i="4"/>
  <c r="AH128" i="4"/>
  <c r="AB129" i="4"/>
  <c r="AH129" i="4"/>
  <c r="AB130" i="4"/>
  <c r="AH130" i="4"/>
  <c r="AB131" i="4"/>
  <c r="AH131" i="4"/>
  <c r="AB132" i="4"/>
  <c r="AH132" i="4"/>
  <c r="AB133" i="4"/>
  <c r="AH133" i="4"/>
  <c r="AB134" i="4"/>
  <c r="AH134" i="4"/>
  <c r="AB135" i="4"/>
  <c r="AH135" i="4"/>
  <c r="AB136" i="4"/>
  <c r="AH136" i="4"/>
  <c r="AB137" i="4"/>
  <c r="AH137" i="4"/>
  <c r="AB138" i="4"/>
  <c r="AH138" i="4"/>
  <c r="AB139" i="4"/>
  <c r="AH139" i="4"/>
  <c r="AB140" i="4"/>
  <c r="AH140" i="4"/>
  <c r="AB141" i="4"/>
  <c r="AH141" i="4"/>
  <c r="AB142" i="4"/>
  <c r="AH142" i="4"/>
  <c r="AB143" i="4"/>
  <c r="AH143" i="4"/>
  <c r="AB144" i="4"/>
  <c r="AH144" i="4"/>
  <c r="AB145" i="4"/>
  <c r="AH145" i="4"/>
  <c r="AB146" i="4"/>
  <c r="AH146" i="4"/>
  <c r="AB147" i="4"/>
  <c r="AH147" i="4"/>
  <c r="AB148" i="4"/>
  <c r="AH148" i="4"/>
  <c r="AB149" i="4"/>
  <c r="AH149" i="4"/>
  <c r="AB150" i="4"/>
  <c r="AH150" i="4"/>
  <c r="AB151" i="4"/>
  <c r="AH151" i="4"/>
  <c r="AB152" i="4"/>
  <c r="AH152" i="4"/>
  <c r="AB153" i="4"/>
  <c r="AH153" i="4"/>
  <c r="AB154" i="4"/>
  <c r="AH154" i="4"/>
  <c r="AB155" i="4"/>
  <c r="AH155" i="4"/>
  <c r="AB156" i="4"/>
  <c r="AH156" i="4"/>
  <c r="AB157" i="4"/>
  <c r="AH157" i="4"/>
  <c r="AB158" i="4"/>
  <c r="AH158" i="4"/>
  <c r="AB159" i="4"/>
  <c r="AH159" i="4"/>
  <c r="AB160" i="4"/>
  <c r="AH160" i="4"/>
  <c r="AB161" i="4"/>
  <c r="AH161" i="4"/>
  <c r="AB162" i="4"/>
  <c r="AH162" i="4"/>
  <c r="AB163" i="4"/>
  <c r="AH163" i="4"/>
  <c r="AB164" i="4"/>
  <c r="AH164" i="4"/>
  <c r="AB165" i="4"/>
  <c r="AH165" i="4"/>
  <c r="AB166" i="4"/>
  <c r="AH166" i="4"/>
  <c r="AB167" i="4"/>
  <c r="AH167" i="4"/>
  <c r="AB168" i="4"/>
  <c r="AH168" i="4"/>
  <c r="AB169" i="4"/>
  <c r="AH169" i="4"/>
  <c r="AB170" i="4"/>
  <c r="AH170" i="4"/>
  <c r="AB171" i="4"/>
  <c r="AH171" i="4"/>
  <c r="AB172" i="4"/>
  <c r="AH172" i="4"/>
  <c r="AB173" i="4"/>
  <c r="AH173" i="4"/>
  <c r="AB174" i="4"/>
  <c r="AH174" i="4"/>
  <c r="AB175" i="4"/>
  <c r="AH175" i="4"/>
  <c r="AB176" i="4"/>
  <c r="AH176" i="4"/>
  <c r="AB177" i="4"/>
  <c r="AH177" i="4"/>
  <c r="AB178" i="4"/>
  <c r="AH178" i="4"/>
  <c r="AB179" i="4"/>
  <c r="AH179" i="4"/>
  <c r="AB180" i="4"/>
  <c r="AH180" i="4"/>
  <c r="AB181" i="4"/>
  <c r="AH181" i="4"/>
  <c r="AB182" i="4"/>
  <c r="AH182" i="4"/>
  <c r="AB183" i="4"/>
  <c r="AH183" i="4"/>
  <c r="AB184" i="4"/>
  <c r="AH184" i="4"/>
  <c r="AB185" i="4"/>
  <c r="AH185" i="4"/>
  <c r="AB186" i="4"/>
  <c r="AH186" i="4"/>
  <c r="AB187" i="4"/>
  <c r="AH187" i="4"/>
  <c r="AB188" i="4"/>
  <c r="AH188" i="4"/>
  <c r="AB189" i="4"/>
  <c r="AH189" i="4"/>
  <c r="AB190" i="4"/>
  <c r="AH190" i="4"/>
  <c r="AB191" i="4"/>
  <c r="AH191" i="4"/>
  <c r="AB192" i="4"/>
  <c r="AH192" i="4"/>
  <c r="AB193" i="4"/>
  <c r="AH193" i="4"/>
  <c r="AB194" i="4"/>
  <c r="AH194" i="4"/>
  <c r="AB195" i="4"/>
  <c r="AH195" i="4"/>
  <c r="AB196" i="4"/>
  <c r="AH196" i="4"/>
  <c r="AB197" i="4"/>
  <c r="AH197" i="4"/>
  <c r="AB198" i="4"/>
  <c r="AH198" i="4"/>
  <c r="AB199" i="4"/>
  <c r="AH199" i="4"/>
  <c r="AB200" i="4"/>
  <c r="AH200" i="4"/>
  <c r="AB201" i="4"/>
  <c r="AH201" i="4"/>
  <c r="AF2" i="4"/>
  <c r="AF3" i="4"/>
  <c r="AF4" i="4"/>
  <c r="AF5" i="4"/>
  <c r="AF6" i="4"/>
  <c r="AF7" i="4"/>
  <c r="AF8" i="4"/>
  <c r="AF9" i="4"/>
  <c r="AF10" i="4"/>
  <c r="AF11" i="4"/>
  <c r="AF12" i="4"/>
  <c r="AF13" i="4"/>
  <c r="AF14" i="4"/>
  <c r="AF15" i="4"/>
  <c r="AF16" i="4"/>
  <c r="AF17" i="4"/>
  <c r="AF18" i="4"/>
  <c r="AF19" i="4"/>
  <c r="AF20" i="4"/>
  <c r="AF21" i="4"/>
  <c r="AF22" i="4"/>
  <c r="AF23" i="4"/>
  <c r="AF24" i="4"/>
  <c r="AF25" i="4"/>
  <c r="AF26" i="4"/>
  <c r="AF27" i="4"/>
  <c r="AF28" i="4"/>
  <c r="AF29" i="4"/>
  <c r="AF30" i="4"/>
  <c r="AF31" i="4"/>
  <c r="AF32" i="4"/>
  <c r="AF33" i="4"/>
  <c r="AF34" i="4"/>
  <c r="AF35" i="4"/>
  <c r="AF36" i="4"/>
  <c r="AF37" i="4"/>
  <c r="AF38" i="4"/>
  <c r="AF39" i="4"/>
  <c r="AF40" i="4"/>
  <c r="AF41" i="4"/>
  <c r="AF42" i="4"/>
  <c r="AF43" i="4"/>
  <c r="AF44" i="4"/>
  <c r="AF45" i="4"/>
  <c r="AF46" i="4"/>
  <c r="AF47" i="4"/>
  <c r="AF48" i="4"/>
  <c r="AF49" i="4"/>
  <c r="AF50" i="4"/>
  <c r="AF51" i="4"/>
  <c r="AF52" i="4"/>
  <c r="AF53" i="4"/>
  <c r="AF54" i="4"/>
  <c r="AF55" i="4"/>
  <c r="AF56" i="4"/>
  <c r="AF57" i="4"/>
  <c r="AF58" i="4"/>
  <c r="AF59" i="4"/>
  <c r="AF60" i="4"/>
  <c r="AF61" i="4"/>
  <c r="AF62" i="4"/>
  <c r="AF63" i="4"/>
  <c r="AF64" i="4"/>
  <c r="AF65" i="4"/>
  <c r="AF66" i="4"/>
  <c r="AF67" i="4"/>
  <c r="AF68" i="4"/>
  <c r="AF69" i="4"/>
  <c r="AF70" i="4"/>
  <c r="AF71" i="4"/>
  <c r="AF72" i="4"/>
  <c r="AF73" i="4"/>
  <c r="AF74" i="4"/>
  <c r="AF75" i="4"/>
  <c r="AF76" i="4"/>
  <c r="AF77" i="4"/>
  <c r="AF78" i="4"/>
  <c r="AF79" i="4"/>
  <c r="AF80" i="4"/>
  <c r="AF81" i="4"/>
  <c r="AF82" i="4"/>
  <c r="AF83" i="4"/>
  <c r="AF84" i="4"/>
  <c r="AF85" i="4"/>
  <c r="AF86" i="4"/>
  <c r="AF87" i="4"/>
  <c r="AF88" i="4"/>
  <c r="AF89" i="4"/>
  <c r="AF90" i="4"/>
  <c r="AF91" i="4"/>
  <c r="AF92" i="4"/>
  <c r="AF93" i="4"/>
  <c r="AF94" i="4"/>
  <c r="AF95" i="4"/>
  <c r="AF96" i="4"/>
  <c r="AF97" i="4"/>
  <c r="AF98" i="4"/>
  <c r="AF99" i="4"/>
  <c r="AF100" i="4"/>
  <c r="AF101" i="4"/>
  <c r="AF102" i="4"/>
  <c r="AF103" i="4"/>
  <c r="AF104" i="4"/>
  <c r="AF105" i="4"/>
  <c r="AF106" i="4"/>
  <c r="AF107" i="4"/>
  <c r="AF108" i="4"/>
  <c r="AF109" i="4"/>
  <c r="AF110" i="4"/>
  <c r="AF111" i="4"/>
  <c r="AF112" i="4"/>
  <c r="AF113" i="4"/>
  <c r="AF114" i="4"/>
  <c r="AF115" i="4"/>
  <c r="AF116" i="4"/>
  <c r="AF117" i="4"/>
  <c r="AF118" i="4"/>
  <c r="AF119" i="4"/>
  <c r="AF120" i="4"/>
  <c r="AF121" i="4"/>
  <c r="AF122" i="4"/>
  <c r="AF123" i="4"/>
  <c r="AF124" i="4"/>
  <c r="AF125" i="4"/>
  <c r="AF126" i="4"/>
  <c r="AF127" i="4"/>
  <c r="AF128" i="4"/>
  <c r="AF129" i="4"/>
  <c r="AF130" i="4"/>
  <c r="AF131" i="4"/>
  <c r="AF132" i="4"/>
  <c r="AF133" i="4"/>
  <c r="AF134" i="4"/>
  <c r="AF135" i="4"/>
  <c r="AF136" i="4"/>
  <c r="AF137" i="4"/>
  <c r="AF138" i="4"/>
  <c r="AF139" i="4"/>
  <c r="AF140" i="4"/>
  <c r="AF141" i="4"/>
  <c r="AF142" i="4"/>
  <c r="AF143" i="4"/>
  <c r="AF144" i="4"/>
  <c r="AF145" i="4"/>
  <c r="AF146" i="4"/>
  <c r="AF147" i="4"/>
  <c r="AF148" i="4"/>
  <c r="AF149" i="4"/>
  <c r="AF150" i="4"/>
  <c r="AF151" i="4"/>
  <c r="AF152" i="4"/>
  <c r="AF153" i="4"/>
  <c r="AF154" i="4"/>
  <c r="AF155" i="4"/>
  <c r="AF156" i="4"/>
  <c r="AF157" i="4"/>
  <c r="AF158" i="4"/>
  <c r="AF159" i="4"/>
  <c r="AF160" i="4"/>
  <c r="AF161" i="4"/>
  <c r="AF162" i="4"/>
  <c r="AF163" i="4"/>
  <c r="AF164" i="4"/>
  <c r="AF165" i="4"/>
  <c r="AF166" i="4"/>
  <c r="AF167" i="4"/>
  <c r="AF168" i="4"/>
  <c r="AF169" i="4"/>
  <c r="AF170" i="4"/>
  <c r="AF171" i="4"/>
  <c r="AF172" i="4"/>
  <c r="AF173" i="4"/>
  <c r="AF174" i="4"/>
  <c r="AF175" i="4"/>
  <c r="AF176" i="4"/>
  <c r="AF177" i="4"/>
  <c r="AF178" i="4"/>
  <c r="AF179" i="4"/>
  <c r="AF180" i="4"/>
  <c r="AF181" i="4"/>
  <c r="AF182" i="4"/>
  <c r="AF183" i="4"/>
  <c r="AF184" i="4"/>
  <c r="AF185" i="4"/>
  <c r="AF186" i="4"/>
  <c r="AF187" i="4"/>
  <c r="AF188" i="4"/>
  <c r="AF189" i="4"/>
  <c r="AF190" i="4"/>
  <c r="AF191" i="4"/>
  <c r="AF192" i="4"/>
  <c r="AF193" i="4"/>
  <c r="AF194" i="4"/>
  <c r="AF195" i="4"/>
  <c r="AF196" i="4"/>
  <c r="AF197" i="4"/>
  <c r="AF198" i="4"/>
  <c r="AF199" i="4"/>
  <c r="AF200" i="4"/>
  <c r="AF201" i="4"/>
  <c r="AE2" i="4"/>
  <c r="AE3" i="4"/>
  <c r="AE4" i="4"/>
  <c r="AE5" i="4"/>
  <c r="AE6" i="4"/>
  <c r="AE7" i="4"/>
  <c r="AE8" i="4"/>
  <c r="AE9" i="4"/>
  <c r="AE10" i="4"/>
  <c r="AE11" i="4"/>
  <c r="AE12" i="4"/>
  <c r="AE13" i="4"/>
  <c r="AE14" i="4"/>
  <c r="AE15" i="4"/>
  <c r="AE16" i="4"/>
  <c r="AE17" i="4"/>
  <c r="AE18" i="4"/>
  <c r="AE19" i="4"/>
  <c r="AE20" i="4"/>
  <c r="AE21" i="4"/>
  <c r="AE22" i="4"/>
  <c r="AE23" i="4"/>
  <c r="AE24" i="4"/>
  <c r="AE25" i="4"/>
  <c r="AE26" i="4"/>
  <c r="AE27" i="4"/>
  <c r="AE28" i="4"/>
  <c r="AE29" i="4"/>
  <c r="AE30" i="4"/>
  <c r="AE31" i="4"/>
  <c r="AE32" i="4"/>
  <c r="AE33" i="4"/>
  <c r="AE34" i="4"/>
  <c r="AE35" i="4"/>
  <c r="AE36" i="4"/>
  <c r="AE37" i="4"/>
  <c r="AE38" i="4"/>
  <c r="AE39" i="4"/>
  <c r="AE40" i="4"/>
  <c r="AE41" i="4"/>
  <c r="AE42" i="4"/>
  <c r="AE43" i="4"/>
  <c r="AE44" i="4"/>
  <c r="AE45" i="4"/>
  <c r="AE46" i="4"/>
  <c r="AE47" i="4"/>
  <c r="AE48" i="4"/>
  <c r="AE49" i="4"/>
  <c r="AE50" i="4"/>
  <c r="AE51" i="4"/>
  <c r="AE52" i="4"/>
  <c r="AE53" i="4"/>
  <c r="AE54" i="4"/>
  <c r="AE55" i="4"/>
  <c r="AE56" i="4"/>
  <c r="AE57" i="4"/>
  <c r="AE58" i="4"/>
  <c r="AE59" i="4"/>
  <c r="AE60" i="4"/>
  <c r="AE61" i="4"/>
  <c r="AE62" i="4"/>
  <c r="AE63" i="4"/>
  <c r="AE64" i="4"/>
  <c r="AE65" i="4"/>
  <c r="AE66" i="4"/>
  <c r="AE67" i="4"/>
  <c r="AE68" i="4"/>
  <c r="AE69" i="4"/>
  <c r="AE70" i="4"/>
  <c r="AE71" i="4"/>
  <c r="AE72" i="4"/>
  <c r="AE73" i="4"/>
  <c r="AE74" i="4"/>
  <c r="AE75" i="4"/>
  <c r="AE76" i="4"/>
  <c r="AE77" i="4"/>
  <c r="AE78" i="4"/>
  <c r="AE79" i="4"/>
  <c r="AE80" i="4"/>
  <c r="AE81" i="4"/>
  <c r="AE82" i="4"/>
  <c r="AE83" i="4"/>
  <c r="AE84" i="4"/>
  <c r="AE85" i="4"/>
  <c r="AE86" i="4"/>
  <c r="AE87" i="4"/>
  <c r="AE88" i="4"/>
  <c r="AE89" i="4"/>
  <c r="AE90" i="4"/>
  <c r="AE91" i="4"/>
  <c r="AE92" i="4"/>
  <c r="AE93" i="4"/>
  <c r="AE94" i="4"/>
  <c r="AE95" i="4"/>
  <c r="AE96" i="4"/>
  <c r="AE97" i="4"/>
  <c r="AE98" i="4"/>
  <c r="AE99" i="4"/>
  <c r="AE100" i="4"/>
  <c r="AE101" i="4"/>
  <c r="AE102" i="4"/>
  <c r="AE103" i="4"/>
  <c r="AE104" i="4"/>
  <c r="AE105" i="4"/>
  <c r="AE106" i="4"/>
  <c r="AE107" i="4"/>
  <c r="AE108" i="4"/>
  <c r="AE109" i="4"/>
  <c r="AE110" i="4"/>
  <c r="AE111" i="4"/>
  <c r="AE112" i="4"/>
  <c r="AE113" i="4"/>
  <c r="AE114" i="4"/>
  <c r="AE115" i="4"/>
  <c r="AE116" i="4"/>
  <c r="AE117" i="4"/>
  <c r="AE118" i="4"/>
  <c r="AE119" i="4"/>
  <c r="AE120" i="4"/>
  <c r="AE121" i="4"/>
  <c r="AE122" i="4"/>
  <c r="AE123" i="4"/>
  <c r="AE124" i="4"/>
  <c r="AE125" i="4"/>
  <c r="AE126" i="4"/>
  <c r="AE127" i="4"/>
  <c r="AE128" i="4"/>
  <c r="AE129" i="4"/>
  <c r="AE130" i="4"/>
  <c r="AE131" i="4"/>
  <c r="AE132" i="4"/>
  <c r="AE133" i="4"/>
  <c r="AE134" i="4"/>
  <c r="AE135" i="4"/>
  <c r="AE136" i="4"/>
  <c r="AE137" i="4"/>
  <c r="AE138" i="4"/>
  <c r="AE139" i="4"/>
  <c r="AE140" i="4"/>
  <c r="AE141" i="4"/>
  <c r="AE142" i="4"/>
  <c r="AE143" i="4"/>
  <c r="AE144" i="4"/>
  <c r="AE145" i="4"/>
  <c r="AE146" i="4"/>
  <c r="AE147" i="4"/>
  <c r="AE148" i="4"/>
  <c r="AE149" i="4"/>
  <c r="AE150" i="4"/>
  <c r="AE151" i="4"/>
  <c r="AE152" i="4"/>
  <c r="AE153" i="4"/>
  <c r="AE154" i="4"/>
  <c r="AE155" i="4"/>
  <c r="AE156" i="4"/>
  <c r="AE157" i="4"/>
  <c r="AE158" i="4"/>
  <c r="AE159" i="4"/>
  <c r="AE160" i="4"/>
  <c r="AE161" i="4"/>
  <c r="AE162" i="4"/>
  <c r="AE163" i="4"/>
  <c r="AE164" i="4"/>
  <c r="AE165" i="4"/>
  <c r="AE166" i="4"/>
  <c r="AE167" i="4"/>
  <c r="AE168" i="4"/>
  <c r="AE169" i="4"/>
  <c r="AE170" i="4"/>
  <c r="AE171" i="4"/>
  <c r="AE172" i="4"/>
  <c r="AE173" i="4"/>
  <c r="AE174" i="4"/>
  <c r="AE175" i="4"/>
  <c r="AE176" i="4"/>
  <c r="AE177" i="4"/>
  <c r="AE178" i="4"/>
  <c r="AE179" i="4"/>
  <c r="AE180" i="4"/>
  <c r="AE181" i="4"/>
  <c r="AE182" i="4"/>
  <c r="AE183" i="4"/>
  <c r="AE184" i="4"/>
  <c r="AE185" i="4"/>
  <c r="AE186" i="4"/>
  <c r="AE187" i="4"/>
  <c r="AE188" i="4"/>
  <c r="AE189" i="4"/>
  <c r="AE190" i="4"/>
  <c r="AE191" i="4"/>
  <c r="AE192" i="4"/>
  <c r="AE193" i="4"/>
  <c r="AE194" i="4"/>
  <c r="AE195" i="4"/>
  <c r="AE196" i="4"/>
  <c r="AE197" i="4"/>
  <c r="AE198" i="4"/>
  <c r="AE199" i="4"/>
  <c r="AE200" i="4"/>
  <c r="AE201" i="4"/>
  <c r="AW2" i="4"/>
  <c r="AW3" i="4"/>
  <c r="AW4" i="4"/>
  <c r="AW5" i="4"/>
  <c r="AW6" i="4"/>
  <c r="AW7" i="4"/>
  <c r="AW8" i="4"/>
  <c r="AW9" i="4"/>
  <c r="AW10" i="4"/>
  <c r="AW11" i="4"/>
  <c r="AW12" i="4"/>
  <c r="AW13" i="4"/>
  <c r="AW14" i="4"/>
  <c r="AW15" i="4"/>
  <c r="AW16" i="4"/>
  <c r="AW17" i="4"/>
  <c r="AW18" i="4"/>
  <c r="AW19" i="4"/>
  <c r="AW20" i="4"/>
  <c r="AW21" i="4"/>
  <c r="AW22" i="4"/>
  <c r="AW23" i="4"/>
  <c r="AW24" i="4"/>
  <c r="AW25" i="4"/>
  <c r="AW26" i="4"/>
  <c r="AW27" i="4"/>
  <c r="AW28" i="4"/>
  <c r="AW29" i="4"/>
  <c r="AW30" i="4"/>
  <c r="AW31" i="4"/>
  <c r="AW32" i="4"/>
  <c r="AW33" i="4"/>
  <c r="AW34" i="4"/>
  <c r="AW35" i="4"/>
  <c r="AW36" i="4"/>
  <c r="AW37" i="4"/>
  <c r="AW38" i="4"/>
  <c r="AW39" i="4"/>
  <c r="AW40" i="4"/>
  <c r="AW41" i="4"/>
  <c r="AW42" i="4"/>
  <c r="AW43" i="4"/>
  <c r="AW44" i="4"/>
  <c r="AW45" i="4"/>
  <c r="AW46" i="4"/>
  <c r="AW47" i="4"/>
  <c r="AW48" i="4"/>
  <c r="AW49" i="4"/>
  <c r="AW50" i="4"/>
  <c r="AW51" i="4"/>
  <c r="AW52" i="4"/>
  <c r="AW53" i="4"/>
  <c r="AW54" i="4"/>
  <c r="AW55" i="4"/>
  <c r="AW56" i="4"/>
  <c r="AW57" i="4"/>
  <c r="AW58" i="4"/>
  <c r="AW59" i="4"/>
  <c r="AW60" i="4"/>
  <c r="AW61" i="4"/>
  <c r="AW62" i="4"/>
  <c r="AW63" i="4"/>
  <c r="AW64" i="4"/>
  <c r="AW65" i="4"/>
  <c r="AW66" i="4"/>
  <c r="AW67" i="4"/>
  <c r="AW68" i="4"/>
  <c r="AW69" i="4"/>
  <c r="AW70" i="4"/>
  <c r="AW71" i="4"/>
  <c r="AW72" i="4"/>
  <c r="AW73" i="4"/>
  <c r="AW74" i="4"/>
  <c r="AW75" i="4"/>
  <c r="AW76" i="4"/>
  <c r="AW77" i="4"/>
  <c r="AW78" i="4"/>
  <c r="AW79" i="4"/>
  <c r="AW80" i="4"/>
  <c r="AW81" i="4"/>
  <c r="AW82" i="4"/>
  <c r="AW83" i="4"/>
  <c r="AW84" i="4"/>
  <c r="AW85" i="4"/>
  <c r="AW86" i="4"/>
  <c r="AW87" i="4"/>
  <c r="AW88" i="4"/>
  <c r="AW89" i="4"/>
  <c r="AW90" i="4"/>
  <c r="AW91" i="4"/>
  <c r="AW92" i="4"/>
  <c r="AW93" i="4"/>
  <c r="AW94" i="4"/>
  <c r="AW95" i="4"/>
  <c r="AW96" i="4"/>
  <c r="AW97" i="4"/>
  <c r="AW98" i="4"/>
  <c r="AW99" i="4"/>
  <c r="AW100" i="4"/>
  <c r="AW101" i="4"/>
  <c r="AW102" i="4"/>
  <c r="AW103" i="4"/>
  <c r="AW104" i="4"/>
  <c r="AW105" i="4"/>
  <c r="AW106" i="4"/>
  <c r="AW107" i="4"/>
  <c r="AW108" i="4"/>
  <c r="AW109" i="4"/>
  <c r="AW110" i="4"/>
  <c r="AW111" i="4"/>
  <c r="AW112" i="4"/>
  <c r="AW113" i="4"/>
  <c r="AW114" i="4"/>
  <c r="AW115" i="4"/>
  <c r="AW116" i="4"/>
  <c r="AW117" i="4"/>
  <c r="AW118" i="4"/>
  <c r="AW119" i="4"/>
  <c r="AW120" i="4"/>
  <c r="AW121" i="4"/>
  <c r="AW122" i="4"/>
  <c r="AW123" i="4"/>
  <c r="AW124" i="4"/>
  <c r="AW125" i="4"/>
  <c r="AW126" i="4"/>
  <c r="AW127" i="4"/>
  <c r="AW128" i="4"/>
  <c r="AW129" i="4"/>
  <c r="AW130" i="4"/>
  <c r="AW131" i="4"/>
  <c r="AW132" i="4"/>
  <c r="AW133" i="4"/>
  <c r="AW134" i="4"/>
  <c r="AW135" i="4"/>
  <c r="AW136" i="4"/>
  <c r="AW137" i="4"/>
  <c r="AW138" i="4"/>
  <c r="AW139" i="4"/>
  <c r="AW140" i="4"/>
  <c r="AW141" i="4"/>
  <c r="AW142" i="4"/>
  <c r="AW143" i="4"/>
  <c r="AW144" i="4"/>
  <c r="AW145" i="4"/>
  <c r="AW146" i="4"/>
  <c r="AW147" i="4"/>
  <c r="AW148" i="4"/>
  <c r="AW149" i="4"/>
  <c r="AW150" i="4"/>
  <c r="AW151" i="4"/>
  <c r="AW152" i="4"/>
  <c r="AW153" i="4"/>
  <c r="AW154" i="4"/>
  <c r="AW155" i="4"/>
  <c r="AW156" i="4"/>
  <c r="AW157" i="4"/>
  <c r="AW158" i="4"/>
  <c r="AW159" i="4"/>
  <c r="AW160" i="4"/>
  <c r="AW161" i="4"/>
  <c r="AW162" i="4"/>
  <c r="AW163" i="4"/>
  <c r="AW164" i="4"/>
  <c r="AW165" i="4"/>
  <c r="AW166" i="4"/>
  <c r="AW167" i="4"/>
  <c r="AW168" i="4"/>
  <c r="AW169" i="4"/>
  <c r="AW170" i="4"/>
  <c r="AW171" i="4"/>
  <c r="AW172" i="4"/>
  <c r="AW173" i="4"/>
  <c r="AW174" i="4"/>
  <c r="AW175" i="4"/>
  <c r="AW176" i="4"/>
  <c r="AW177" i="4"/>
  <c r="AW178" i="4"/>
  <c r="AW179" i="4"/>
  <c r="AW180" i="4"/>
  <c r="AW181" i="4"/>
  <c r="AW182" i="4"/>
  <c r="AW183" i="4"/>
  <c r="AW184" i="4"/>
  <c r="AW185" i="4"/>
  <c r="AW186" i="4"/>
  <c r="AW187" i="4"/>
  <c r="AW188" i="4"/>
  <c r="AW189" i="4"/>
  <c r="AW190" i="4"/>
  <c r="AW191" i="4"/>
  <c r="AW192" i="4"/>
  <c r="AW193" i="4"/>
  <c r="AW194" i="4"/>
  <c r="AW195" i="4"/>
  <c r="AW196" i="4"/>
  <c r="AW197" i="4"/>
  <c r="AW198" i="4"/>
  <c r="AW199" i="4"/>
  <c r="AW200" i="4"/>
  <c r="AW201" i="4"/>
  <c r="B16" i="5"/>
  <c r="B15" i="5"/>
  <c r="B14" i="5"/>
  <c r="CR2" i="4"/>
  <c r="CT2" i="4"/>
  <c r="E2" i="6"/>
  <c r="CV2" i="4"/>
  <c r="CX2" i="4"/>
  <c r="CR3" i="4"/>
  <c r="CV3" i="4"/>
  <c r="CX3" i="4"/>
  <c r="CR4" i="4"/>
  <c r="CV4" i="4"/>
  <c r="CX4" i="4"/>
  <c r="CR5" i="4"/>
  <c r="CV5" i="4"/>
  <c r="CX5" i="4"/>
  <c r="CR6" i="4"/>
  <c r="CV6" i="4"/>
  <c r="CX6" i="4"/>
  <c r="CR7" i="4"/>
  <c r="CV7" i="4"/>
  <c r="CX7" i="4"/>
  <c r="CR8" i="4"/>
  <c r="CV8" i="4"/>
  <c r="CX8" i="4"/>
  <c r="CR9" i="4"/>
  <c r="CV9" i="4"/>
  <c r="CX9" i="4"/>
  <c r="CR10" i="4"/>
  <c r="CV10" i="4"/>
  <c r="CX10" i="4"/>
  <c r="CR11" i="4"/>
  <c r="CV11" i="4"/>
  <c r="CX11" i="4"/>
  <c r="CR12" i="4"/>
  <c r="CV12" i="4"/>
  <c r="CX12" i="4"/>
  <c r="CR13" i="4"/>
  <c r="CV13" i="4"/>
  <c r="CX13" i="4"/>
  <c r="CR14" i="4"/>
  <c r="CX14" i="4"/>
  <c r="CR15" i="4"/>
  <c r="CX15" i="4"/>
  <c r="CR16" i="4"/>
  <c r="CX16" i="4"/>
  <c r="CR17" i="4"/>
  <c r="CX17" i="4"/>
  <c r="CR18" i="4"/>
  <c r="CX18" i="4"/>
  <c r="CR19" i="4"/>
  <c r="CX19" i="4"/>
  <c r="CR20" i="4"/>
  <c r="CX20" i="4"/>
  <c r="CR21" i="4"/>
  <c r="CX21" i="4"/>
  <c r="CR22" i="4"/>
  <c r="CX22" i="4"/>
  <c r="CR23" i="4"/>
  <c r="CX23" i="4"/>
  <c r="CR24" i="4"/>
  <c r="CX24" i="4"/>
  <c r="CR25" i="4"/>
  <c r="CX25" i="4"/>
  <c r="CR26" i="4"/>
  <c r="CX26" i="4"/>
  <c r="CR27" i="4"/>
  <c r="CX27" i="4"/>
  <c r="CR28" i="4"/>
  <c r="CX28" i="4"/>
  <c r="CR29" i="4"/>
  <c r="CX29" i="4"/>
  <c r="CR30" i="4"/>
  <c r="CX30" i="4"/>
  <c r="CR31" i="4"/>
  <c r="CX31" i="4"/>
  <c r="CR32" i="4"/>
  <c r="CX32" i="4"/>
  <c r="CR33" i="4"/>
  <c r="CX33" i="4"/>
  <c r="CR34" i="4"/>
  <c r="CX34" i="4"/>
  <c r="CR35" i="4"/>
  <c r="CX35" i="4"/>
  <c r="CR36" i="4"/>
  <c r="CX36" i="4"/>
  <c r="CR37" i="4"/>
  <c r="CX37" i="4"/>
  <c r="CR38" i="4"/>
  <c r="CX38" i="4"/>
  <c r="CR39" i="4"/>
  <c r="CX39" i="4"/>
  <c r="CR40" i="4"/>
  <c r="CX40" i="4"/>
  <c r="CR41" i="4"/>
  <c r="CX41" i="4"/>
  <c r="CR42" i="4"/>
  <c r="CX42" i="4"/>
  <c r="CR43" i="4"/>
  <c r="CX43" i="4"/>
  <c r="CR44" i="4"/>
  <c r="CX44" i="4"/>
  <c r="CR45" i="4"/>
  <c r="CX45" i="4"/>
  <c r="CR46" i="4"/>
  <c r="CX46" i="4"/>
  <c r="CR47" i="4"/>
  <c r="CX47" i="4"/>
  <c r="CR48" i="4"/>
  <c r="CX48" i="4"/>
  <c r="CR49" i="4"/>
  <c r="CX49" i="4"/>
  <c r="CR50" i="4"/>
  <c r="CX50" i="4"/>
  <c r="CR51" i="4"/>
  <c r="CX51" i="4"/>
  <c r="CR52" i="4"/>
  <c r="CX52" i="4"/>
  <c r="CR53" i="4"/>
  <c r="CX53" i="4"/>
  <c r="CR54" i="4"/>
  <c r="CX54" i="4"/>
  <c r="CR55" i="4"/>
  <c r="CX55" i="4"/>
  <c r="CR56" i="4"/>
  <c r="CX56" i="4"/>
  <c r="CR57" i="4"/>
  <c r="CX57" i="4"/>
  <c r="CR58" i="4"/>
  <c r="CX58" i="4"/>
  <c r="CR59" i="4"/>
  <c r="CX59" i="4"/>
  <c r="CR60" i="4"/>
  <c r="CX60" i="4"/>
  <c r="CR61" i="4"/>
  <c r="CX61" i="4"/>
  <c r="CR62" i="4"/>
  <c r="CX62" i="4"/>
  <c r="CR63" i="4"/>
  <c r="CX63" i="4"/>
  <c r="CR64" i="4"/>
  <c r="CX64" i="4"/>
  <c r="CR65" i="4"/>
  <c r="CX65" i="4"/>
  <c r="CR66" i="4"/>
  <c r="CX66" i="4"/>
  <c r="CR67" i="4"/>
  <c r="CX67" i="4"/>
  <c r="CR68" i="4"/>
  <c r="CX68" i="4"/>
  <c r="CR69" i="4"/>
  <c r="CX69" i="4"/>
  <c r="CR70" i="4"/>
  <c r="CX70" i="4"/>
  <c r="CR71" i="4"/>
  <c r="CX71" i="4"/>
  <c r="CR72" i="4"/>
  <c r="CX72" i="4"/>
  <c r="CR73" i="4"/>
  <c r="CX73" i="4"/>
  <c r="CR74" i="4"/>
  <c r="CX74" i="4"/>
  <c r="CR75" i="4"/>
  <c r="CX75" i="4"/>
  <c r="CR76" i="4"/>
  <c r="CX76" i="4"/>
  <c r="CR77" i="4"/>
  <c r="CX77" i="4"/>
  <c r="CR78" i="4"/>
  <c r="CX78" i="4"/>
  <c r="CR79" i="4"/>
  <c r="CX79" i="4"/>
  <c r="CR80" i="4"/>
  <c r="CX80" i="4"/>
  <c r="CR81" i="4"/>
  <c r="CX81" i="4"/>
  <c r="CR82" i="4"/>
  <c r="CX82" i="4"/>
  <c r="CR83" i="4"/>
  <c r="CX83" i="4"/>
  <c r="CR84" i="4"/>
  <c r="CX84" i="4"/>
  <c r="CR85" i="4"/>
  <c r="CX85" i="4"/>
  <c r="CR86" i="4"/>
  <c r="CX86" i="4"/>
  <c r="CR87" i="4"/>
  <c r="CX87" i="4"/>
  <c r="CR88" i="4"/>
  <c r="CX88" i="4"/>
  <c r="CR89" i="4"/>
  <c r="CX89" i="4"/>
  <c r="CR90" i="4"/>
  <c r="CX90" i="4"/>
  <c r="CR91" i="4"/>
  <c r="CX91" i="4"/>
  <c r="CR92" i="4"/>
  <c r="CX92" i="4"/>
  <c r="CR93" i="4"/>
  <c r="CX93" i="4"/>
  <c r="CR94" i="4"/>
  <c r="CX94" i="4"/>
  <c r="CR95" i="4"/>
  <c r="CX95" i="4"/>
  <c r="CR96" i="4"/>
  <c r="CX96" i="4"/>
  <c r="CR97" i="4"/>
  <c r="CX97" i="4"/>
  <c r="CR98" i="4"/>
  <c r="CX98" i="4"/>
  <c r="CR99" i="4"/>
  <c r="CX99" i="4"/>
  <c r="CR100" i="4"/>
  <c r="CX100" i="4"/>
  <c r="CR101" i="4"/>
  <c r="CX101" i="4"/>
  <c r="CR102" i="4"/>
  <c r="CX102" i="4"/>
  <c r="CR103" i="4"/>
  <c r="CX103" i="4"/>
  <c r="CR104" i="4"/>
  <c r="CX104" i="4"/>
  <c r="CR105" i="4"/>
  <c r="CX105" i="4"/>
  <c r="CR106" i="4"/>
  <c r="CX106" i="4"/>
  <c r="CR107" i="4"/>
  <c r="CX107" i="4"/>
  <c r="CR108" i="4"/>
  <c r="CX108" i="4"/>
  <c r="CR109" i="4"/>
  <c r="CX109" i="4"/>
  <c r="CR110" i="4"/>
  <c r="CX110" i="4"/>
  <c r="CR111" i="4"/>
  <c r="CX111" i="4"/>
  <c r="CR112" i="4"/>
  <c r="CX112" i="4"/>
  <c r="CR113" i="4"/>
  <c r="CX113" i="4"/>
  <c r="CR114" i="4"/>
  <c r="CX114" i="4"/>
  <c r="CR115" i="4"/>
  <c r="CX115" i="4"/>
  <c r="CR116" i="4"/>
  <c r="CX116" i="4"/>
  <c r="CR117" i="4"/>
  <c r="CX117" i="4"/>
  <c r="CR118" i="4"/>
  <c r="CX118" i="4"/>
  <c r="CR119" i="4"/>
  <c r="CX119" i="4"/>
  <c r="CR120" i="4"/>
  <c r="CX120" i="4"/>
  <c r="CR121" i="4"/>
  <c r="CX121" i="4"/>
  <c r="CR122" i="4"/>
  <c r="CX122" i="4"/>
  <c r="CR123" i="4"/>
  <c r="CX123" i="4"/>
  <c r="CR124" i="4"/>
  <c r="CX124" i="4"/>
  <c r="CR125" i="4"/>
  <c r="CX125" i="4"/>
  <c r="CR126" i="4"/>
  <c r="CX126" i="4"/>
  <c r="CR127" i="4"/>
  <c r="CX127" i="4"/>
  <c r="CR128" i="4"/>
  <c r="CX128" i="4"/>
  <c r="CR129" i="4"/>
  <c r="CX129" i="4"/>
  <c r="CR130" i="4"/>
  <c r="CX130" i="4"/>
  <c r="CR131" i="4"/>
  <c r="CX131" i="4"/>
  <c r="CR132" i="4"/>
  <c r="CX132" i="4"/>
  <c r="CR133" i="4"/>
  <c r="CX133" i="4"/>
  <c r="CR134" i="4"/>
  <c r="CX134" i="4"/>
  <c r="CR135" i="4"/>
  <c r="CX135" i="4"/>
  <c r="CR136" i="4"/>
  <c r="CX136" i="4"/>
  <c r="CR137" i="4"/>
  <c r="CX137" i="4"/>
  <c r="CR138" i="4"/>
  <c r="CX138" i="4"/>
  <c r="CR139" i="4"/>
  <c r="CX139" i="4"/>
  <c r="CR140" i="4"/>
  <c r="CX140" i="4"/>
  <c r="CR141" i="4"/>
  <c r="CX141" i="4"/>
  <c r="CR142" i="4"/>
  <c r="CX142" i="4"/>
  <c r="CR143" i="4"/>
  <c r="CX143" i="4"/>
  <c r="CR144" i="4"/>
  <c r="CX144" i="4"/>
  <c r="CR145" i="4"/>
  <c r="CX145" i="4"/>
  <c r="CR146" i="4"/>
  <c r="CX146" i="4"/>
  <c r="CR147" i="4"/>
  <c r="CX147" i="4"/>
  <c r="CR148" i="4"/>
  <c r="CX148" i="4"/>
  <c r="CR149" i="4"/>
  <c r="CX149" i="4"/>
  <c r="CR150" i="4"/>
  <c r="CX150" i="4"/>
  <c r="CR151" i="4"/>
  <c r="CX151" i="4"/>
  <c r="CR152" i="4"/>
  <c r="CX152" i="4"/>
  <c r="CR153" i="4"/>
  <c r="CX153" i="4"/>
  <c r="CR154" i="4"/>
  <c r="CX154" i="4"/>
  <c r="CR155" i="4"/>
  <c r="CX155" i="4"/>
  <c r="CR156" i="4"/>
  <c r="CX156" i="4"/>
  <c r="CR157" i="4"/>
  <c r="CX157" i="4"/>
  <c r="CR158" i="4"/>
  <c r="CX158" i="4"/>
  <c r="CR159" i="4"/>
  <c r="CX159" i="4"/>
  <c r="CR160" i="4"/>
  <c r="CX160" i="4"/>
  <c r="CR161" i="4"/>
  <c r="CX161" i="4"/>
  <c r="CR162" i="4"/>
  <c r="CX162" i="4"/>
  <c r="CR163" i="4"/>
  <c r="CX163" i="4"/>
  <c r="CR164" i="4"/>
  <c r="CX164" i="4"/>
  <c r="CR165" i="4"/>
  <c r="CX165" i="4"/>
  <c r="CR166" i="4"/>
  <c r="CX166" i="4"/>
  <c r="CR167" i="4"/>
  <c r="CX167" i="4"/>
  <c r="CR168" i="4"/>
  <c r="CX168" i="4"/>
  <c r="CR169" i="4"/>
  <c r="CX169" i="4"/>
  <c r="CR170" i="4"/>
  <c r="CX170" i="4"/>
  <c r="CR171" i="4"/>
  <c r="CX171" i="4"/>
  <c r="CR172" i="4"/>
  <c r="CX172" i="4"/>
  <c r="CR173" i="4"/>
  <c r="CX173" i="4"/>
  <c r="CR174" i="4"/>
  <c r="CX174" i="4"/>
  <c r="CR175" i="4"/>
  <c r="CX175" i="4"/>
  <c r="CR176" i="4"/>
  <c r="CX176" i="4"/>
  <c r="CR177" i="4"/>
  <c r="CX177" i="4"/>
  <c r="CR178" i="4"/>
  <c r="CX178" i="4"/>
  <c r="CR179" i="4"/>
  <c r="CX179" i="4"/>
  <c r="CR180" i="4"/>
  <c r="CX180" i="4"/>
  <c r="CR181" i="4"/>
  <c r="CX181" i="4"/>
  <c r="CR182" i="4"/>
  <c r="CX182" i="4"/>
  <c r="CR183" i="4"/>
  <c r="CX183" i="4"/>
  <c r="CR184" i="4"/>
  <c r="CX184" i="4"/>
  <c r="CR185" i="4"/>
  <c r="CX185" i="4"/>
  <c r="CR186" i="4"/>
  <c r="CX186" i="4"/>
  <c r="CR187" i="4"/>
  <c r="CX187" i="4"/>
  <c r="CR188" i="4"/>
  <c r="CX188" i="4"/>
  <c r="CR189" i="4"/>
  <c r="CX189" i="4"/>
  <c r="CR190" i="4"/>
  <c r="CX190" i="4"/>
  <c r="CR191" i="4"/>
  <c r="CX191" i="4"/>
  <c r="CR192" i="4"/>
  <c r="CX192" i="4"/>
  <c r="CR193" i="4"/>
  <c r="CX193" i="4"/>
  <c r="CR194" i="4"/>
  <c r="CX194" i="4"/>
  <c r="CR195" i="4"/>
  <c r="CX195" i="4"/>
  <c r="CR196" i="4"/>
  <c r="CX196" i="4"/>
  <c r="CR197" i="4"/>
  <c r="CX197" i="4"/>
  <c r="CR198" i="4"/>
  <c r="CX198" i="4"/>
  <c r="CR199" i="4"/>
  <c r="CX199" i="4"/>
  <c r="CR200" i="4"/>
  <c r="CX200" i="4"/>
  <c r="CR201" i="4"/>
  <c r="CX201" i="4"/>
  <c r="E1" i="6"/>
  <c r="CT3" i="4"/>
  <c r="E3" i="6"/>
  <c r="CT4" i="4"/>
  <c r="E4" i="6"/>
  <c r="CT5" i="4"/>
  <c r="E5" i="6"/>
  <c r="CT6" i="4"/>
  <c r="E6" i="6"/>
  <c r="CT7" i="4"/>
  <c r="E7" i="6"/>
  <c r="CT8" i="4"/>
  <c r="E8" i="6"/>
  <c r="CT9" i="4"/>
  <c r="E9" i="6"/>
  <c r="CT10" i="4"/>
  <c r="E10" i="6"/>
  <c r="CT11" i="4"/>
  <c r="E11" i="6"/>
  <c r="CT12" i="4"/>
  <c r="E12" i="6"/>
  <c r="CT13" i="4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0" i="6"/>
  <c r="E101" i="6"/>
  <c r="E102" i="6"/>
  <c r="E103" i="6"/>
  <c r="E104" i="6"/>
  <c r="E105" i="6"/>
  <c r="E106" i="6"/>
  <c r="E107" i="6"/>
  <c r="E108" i="6"/>
  <c r="E109" i="6"/>
  <c r="E110" i="6"/>
  <c r="E111" i="6"/>
  <c r="E112" i="6"/>
  <c r="E113" i="6"/>
  <c r="E114" i="6"/>
  <c r="E115" i="6"/>
  <c r="E116" i="6"/>
  <c r="E117" i="6"/>
  <c r="E118" i="6"/>
  <c r="E119" i="6"/>
  <c r="E120" i="6"/>
  <c r="E121" i="6"/>
  <c r="E122" i="6"/>
  <c r="E123" i="6"/>
  <c r="E124" i="6"/>
  <c r="E125" i="6"/>
  <c r="E126" i="6"/>
  <c r="E127" i="6"/>
  <c r="E128" i="6"/>
  <c r="E129" i="6"/>
  <c r="E130" i="6"/>
  <c r="E131" i="6"/>
  <c r="E132" i="6"/>
  <c r="E133" i="6"/>
  <c r="E134" i="6"/>
  <c r="E135" i="6"/>
  <c r="E136" i="6"/>
  <c r="E137" i="6"/>
  <c r="E138" i="6"/>
  <c r="E139" i="6"/>
  <c r="E140" i="6"/>
  <c r="E141" i="6"/>
  <c r="E142" i="6"/>
  <c r="E143" i="6"/>
  <c r="E144" i="6"/>
  <c r="E145" i="6"/>
  <c r="E146" i="6"/>
  <c r="E147" i="6"/>
  <c r="E148" i="6"/>
  <c r="E149" i="6"/>
  <c r="E150" i="6"/>
  <c r="E151" i="6"/>
  <c r="E152" i="6"/>
  <c r="E153" i="6"/>
  <c r="E154" i="6"/>
  <c r="E155" i="6"/>
  <c r="E156" i="6"/>
  <c r="E157" i="6"/>
  <c r="E158" i="6"/>
  <c r="E159" i="6"/>
  <c r="E160" i="6"/>
  <c r="E161" i="6"/>
  <c r="E162" i="6"/>
  <c r="E163" i="6"/>
  <c r="E164" i="6"/>
  <c r="E165" i="6"/>
  <c r="E166" i="6"/>
  <c r="E167" i="6"/>
  <c r="E168" i="6"/>
  <c r="E169" i="6"/>
  <c r="E170" i="6"/>
  <c r="E171" i="6"/>
  <c r="E172" i="6"/>
  <c r="E173" i="6"/>
  <c r="E174" i="6"/>
  <c r="E175" i="6"/>
  <c r="E176" i="6"/>
  <c r="E177" i="6"/>
  <c r="E178" i="6"/>
  <c r="E179" i="6"/>
  <c r="E180" i="6"/>
  <c r="E181" i="6"/>
  <c r="E182" i="6"/>
  <c r="E183" i="6"/>
  <c r="E184" i="6"/>
  <c r="E185" i="6"/>
  <c r="E186" i="6"/>
  <c r="E187" i="6"/>
  <c r="E188" i="6"/>
  <c r="E189" i="6"/>
  <c r="E190" i="6"/>
  <c r="E191" i="6"/>
  <c r="E192" i="6"/>
  <c r="E193" i="6"/>
  <c r="E194" i="6"/>
  <c r="E195" i="6"/>
  <c r="E196" i="6"/>
  <c r="E197" i="6"/>
  <c r="E198" i="6"/>
  <c r="E199" i="6"/>
  <c r="E200" i="6"/>
  <c r="E201" i="6"/>
  <c r="I29" i="6"/>
  <c r="W2" i="6"/>
  <c r="W3" i="6"/>
  <c r="W4" i="6"/>
  <c r="W5" i="6"/>
  <c r="W6" i="6"/>
  <c r="W7" i="6"/>
  <c r="W8" i="6"/>
  <c r="W9" i="6"/>
  <c r="W10" i="6"/>
  <c r="W11" i="6"/>
  <c r="W12" i="6"/>
  <c r="W13" i="6"/>
  <c r="W14" i="6"/>
  <c r="W15" i="6"/>
  <c r="W16" i="6"/>
  <c r="W17" i="6"/>
  <c r="W18" i="6"/>
  <c r="W19" i="6"/>
  <c r="W20" i="6"/>
  <c r="W21" i="6"/>
  <c r="W22" i="6"/>
  <c r="W23" i="6"/>
  <c r="W24" i="6"/>
  <c r="W25" i="6"/>
  <c r="W26" i="6"/>
  <c r="W27" i="6"/>
  <c r="W28" i="6"/>
  <c r="W29" i="6"/>
  <c r="W30" i="6"/>
  <c r="W31" i="6"/>
  <c r="W32" i="6"/>
  <c r="W33" i="6"/>
  <c r="W34" i="6"/>
  <c r="W35" i="6"/>
  <c r="W36" i="6"/>
  <c r="W37" i="6"/>
  <c r="W38" i="6"/>
  <c r="W39" i="6"/>
  <c r="W40" i="6"/>
  <c r="W41" i="6"/>
  <c r="W42" i="6"/>
  <c r="W43" i="6"/>
  <c r="W44" i="6"/>
  <c r="W45" i="6"/>
  <c r="W46" i="6"/>
  <c r="W47" i="6"/>
  <c r="W48" i="6"/>
  <c r="W49" i="6"/>
  <c r="W50" i="6"/>
  <c r="W51" i="6"/>
  <c r="W52" i="6"/>
  <c r="W53" i="6"/>
  <c r="W54" i="6"/>
  <c r="W55" i="6"/>
  <c r="W56" i="6"/>
  <c r="W57" i="6"/>
  <c r="W58" i="6"/>
  <c r="W59" i="6"/>
  <c r="W60" i="6"/>
  <c r="W61" i="6"/>
  <c r="W62" i="6"/>
  <c r="W63" i="6"/>
  <c r="W64" i="6"/>
  <c r="W65" i="6"/>
  <c r="W66" i="6"/>
  <c r="W67" i="6"/>
  <c r="W68" i="6"/>
  <c r="W69" i="6"/>
  <c r="W70" i="6"/>
  <c r="W71" i="6"/>
  <c r="W72" i="6"/>
  <c r="W73" i="6"/>
  <c r="W74" i="6"/>
  <c r="W75" i="6"/>
  <c r="W76" i="6"/>
  <c r="W77" i="6"/>
  <c r="W78" i="6"/>
  <c r="W79" i="6"/>
  <c r="W80" i="6"/>
  <c r="W81" i="6"/>
  <c r="W82" i="6"/>
  <c r="W83" i="6"/>
  <c r="W84" i="6"/>
  <c r="W85" i="6"/>
  <c r="W86" i="6"/>
  <c r="W87" i="6"/>
  <c r="W88" i="6"/>
  <c r="W89" i="6"/>
  <c r="W90" i="6"/>
  <c r="W91" i="6"/>
  <c r="W92" i="6"/>
  <c r="W93" i="6"/>
  <c r="W94" i="6"/>
  <c r="W95" i="6"/>
  <c r="W96" i="6"/>
  <c r="W97" i="6"/>
  <c r="W98" i="6"/>
  <c r="W99" i="6"/>
  <c r="W100" i="6"/>
  <c r="W101" i="6"/>
  <c r="W102" i="6"/>
  <c r="W103" i="6"/>
  <c r="W104" i="6"/>
  <c r="W105" i="6"/>
  <c r="W106" i="6"/>
  <c r="W107" i="6"/>
  <c r="W108" i="6"/>
  <c r="W109" i="6"/>
  <c r="W110" i="6"/>
  <c r="W111" i="6"/>
  <c r="W112" i="6"/>
  <c r="W113" i="6"/>
  <c r="W114" i="6"/>
  <c r="W115" i="6"/>
  <c r="W116" i="6"/>
  <c r="W117" i="6"/>
  <c r="W118" i="6"/>
  <c r="W119" i="6"/>
  <c r="W120" i="6"/>
  <c r="W121" i="6"/>
  <c r="W122" i="6"/>
  <c r="W123" i="6"/>
  <c r="W124" i="6"/>
  <c r="W125" i="6"/>
  <c r="W126" i="6"/>
  <c r="W127" i="6"/>
  <c r="W128" i="6"/>
  <c r="W129" i="6"/>
  <c r="W130" i="6"/>
  <c r="W131" i="6"/>
  <c r="W132" i="6"/>
  <c r="W133" i="6"/>
  <c r="W134" i="6"/>
  <c r="W135" i="6"/>
  <c r="W136" i="6"/>
  <c r="W137" i="6"/>
  <c r="W138" i="6"/>
  <c r="W139" i="6"/>
  <c r="W140" i="6"/>
  <c r="W141" i="6"/>
  <c r="W142" i="6"/>
  <c r="W143" i="6"/>
  <c r="W144" i="6"/>
  <c r="W145" i="6"/>
  <c r="W146" i="6"/>
  <c r="W147" i="6"/>
  <c r="W148" i="6"/>
  <c r="W149" i="6"/>
  <c r="W150" i="6"/>
  <c r="W151" i="6"/>
  <c r="W152" i="6"/>
  <c r="W153" i="6"/>
  <c r="W154" i="6"/>
  <c r="W155" i="6"/>
  <c r="W156" i="6"/>
  <c r="W157" i="6"/>
  <c r="W158" i="6"/>
  <c r="W159" i="6"/>
  <c r="W160" i="6"/>
  <c r="W161" i="6"/>
  <c r="W162" i="6"/>
  <c r="W163" i="6"/>
  <c r="W164" i="6"/>
  <c r="W165" i="6"/>
  <c r="W166" i="6"/>
  <c r="W167" i="6"/>
  <c r="W168" i="6"/>
  <c r="W169" i="6"/>
  <c r="W170" i="6"/>
  <c r="W171" i="6"/>
  <c r="W172" i="6"/>
  <c r="W173" i="6"/>
  <c r="W174" i="6"/>
  <c r="W175" i="6"/>
  <c r="W176" i="6"/>
  <c r="W177" i="6"/>
  <c r="W178" i="6"/>
  <c r="W179" i="6"/>
  <c r="W180" i="6"/>
  <c r="W181" i="6"/>
  <c r="W182" i="6"/>
  <c r="W183" i="6"/>
  <c r="W184" i="6"/>
  <c r="W185" i="6"/>
  <c r="W186" i="6"/>
  <c r="W187" i="6"/>
  <c r="W188" i="6"/>
  <c r="W189" i="6"/>
  <c r="W190" i="6"/>
  <c r="W191" i="6"/>
  <c r="W192" i="6"/>
  <c r="W193" i="6"/>
  <c r="W194" i="6"/>
  <c r="W195" i="6"/>
  <c r="W196" i="6"/>
  <c r="W197" i="6"/>
  <c r="W198" i="6"/>
  <c r="W199" i="6"/>
  <c r="W200" i="6"/>
  <c r="W201" i="6"/>
  <c r="FD13" i="4"/>
  <c r="FD14" i="4"/>
  <c r="FE6" i="4"/>
  <c r="FE5" i="4"/>
  <c r="FE4" i="4"/>
  <c r="FE3" i="4"/>
  <c r="FC4" i="4"/>
  <c r="Y32" i="6"/>
  <c r="FC5" i="4"/>
  <c r="Y33" i="6"/>
  <c r="FC6" i="4"/>
  <c r="Y34" i="6"/>
  <c r="FC7" i="4"/>
  <c r="FE7" i="4"/>
  <c r="Y35" i="6"/>
  <c r="FC8" i="4"/>
  <c r="FE8" i="4"/>
  <c r="Y36" i="6"/>
  <c r="FC9" i="4"/>
  <c r="FE9" i="4"/>
  <c r="Y37" i="6"/>
  <c r="FE2" i="4"/>
  <c r="FC3" i="4"/>
  <c r="Y31" i="6"/>
  <c r="Y30" i="6"/>
  <c r="FC10" i="4"/>
  <c r="Y38" i="6"/>
  <c r="CW2" i="4"/>
  <c r="CW3" i="4"/>
  <c r="CW4" i="4"/>
  <c r="CW5" i="4"/>
  <c r="CW6" i="4"/>
  <c r="CW7" i="4"/>
  <c r="CW8" i="4"/>
  <c r="CW9" i="4"/>
  <c r="CW10" i="4"/>
  <c r="CW11" i="4"/>
  <c r="CW12" i="4"/>
  <c r="CW13" i="4"/>
  <c r="CW14" i="4"/>
  <c r="CW15" i="4"/>
  <c r="CW16" i="4"/>
  <c r="CW17" i="4"/>
  <c r="CW18" i="4"/>
  <c r="CW19" i="4"/>
  <c r="CW20" i="4"/>
  <c r="CW21" i="4"/>
  <c r="CW22" i="4"/>
  <c r="CW23" i="4"/>
  <c r="CW24" i="4"/>
  <c r="CW25" i="4"/>
  <c r="CW26" i="4"/>
  <c r="CW27" i="4"/>
  <c r="CW28" i="4"/>
  <c r="CW29" i="4"/>
  <c r="CW30" i="4"/>
  <c r="CW31" i="4"/>
  <c r="CW32" i="4"/>
  <c r="CW33" i="4"/>
  <c r="CW34" i="4"/>
  <c r="CW35" i="4"/>
  <c r="CW36" i="4"/>
  <c r="CW37" i="4"/>
  <c r="CW38" i="4"/>
  <c r="CW39" i="4"/>
  <c r="CW40" i="4"/>
  <c r="CW41" i="4"/>
  <c r="CW42" i="4"/>
  <c r="CW43" i="4"/>
  <c r="CW44" i="4"/>
  <c r="CW45" i="4"/>
  <c r="CW46" i="4"/>
  <c r="CW47" i="4"/>
  <c r="CW48" i="4"/>
  <c r="CW49" i="4"/>
  <c r="CW50" i="4"/>
  <c r="CW51" i="4"/>
  <c r="CW52" i="4"/>
  <c r="CW53" i="4"/>
  <c r="CW54" i="4"/>
  <c r="CW55" i="4"/>
  <c r="CW56" i="4"/>
  <c r="CW57" i="4"/>
  <c r="CW58" i="4"/>
  <c r="CW59" i="4"/>
  <c r="CW60" i="4"/>
  <c r="CW61" i="4"/>
  <c r="CW62" i="4"/>
  <c r="CW63" i="4"/>
  <c r="CW64" i="4"/>
  <c r="CW65" i="4"/>
  <c r="CW66" i="4"/>
  <c r="CW67" i="4"/>
  <c r="CW68" i="4"/>
  <c r="CW69" i="4"/>
  <c r="CW70" i="4"/>
  <c r="CW71" i="4"/>
  <c r="CW72" i="4"/>
  <c r="CW73" i="4"/>
  <c r="CW74" i="4"/>
  <c r="CW75" i="4"/>
  <c r="CW76" i="4"/>
  <c r="CW77" i="4"/>
  <c r="CW78" i="4"/>
  <c r="CW79" i="4"/>
  <c r="CW80" i="4"/>
  <c r="CW81" i="4"/>
  <c r="CW82" i="4"/>
  <c r="CW83" i="4"/>
  <c r="CW84" i="4"/>
  <c r="CW85" i="4"/>
  <c r="CW86" i="4"/>
  <c r="CW87" i="4"/>
  <c r="CW88" i="4"/>
  <c r="CW89" i="4"/>
  <c r="CW90" i="4"/>
  <c r="CW91" i="4"/>
  <c r="CW92" i="4"/>
  <c r="CW93" i="4"/>
  <c r="CW94" i="4"/>
  <c r="CW95" i="4"/>
  <c r="CW96" i="4"/>
  <c r="CW97" i="4"/>
  <c r="CW98" i="4"/>
  <c r="CW99" i="4"/>
  <c r="CW100" i="4"/>
  <c r="CW101" i="4"/>
  <c r="CW102" i="4"/>
  <c r="CW103" i="4"/>
  <c r="CW104" i="4"/>
  <c r="CW105" i="4"/>
  <c r="CW106" i="4"/>
  <c r="CW107" i="4"/>
  <c r="CW108" i="4"/>
  <c r="CW109" i="4"/>
  <c r="CW110" i="4"/>
  <c r="CW111" i="4"/>
  <c r="CW112" i="4"/>
  <c r="CW113" i="4"/>
  <c r="CW114" i="4"/>
  <c r="CW115" i="4"/>
  <c r="CW116" i="4"/>
  <c r="CW117" i="4"/>
  <c r="CW118" i="4"/>
  <c r="CW119" i="4"/>
  <c r="CW120" i="4"/>
  <c r="CW121" i="4"/>
  <c r="CW122" i="4"/>
  <c r="CW123" i="4"/>
  <c r="CW124" i="4"/>
  <c r="CW125" i="4"/>
  <c r="CW126" i="4"/>
  <c r="CW127" i="4"/>
  <c r="CW128" i="4"/>
  <c r="CW129" i="4"/>
  <c r="CW130" i="4"/>
  <c r="CW131" i="4"/>
  <c r="CW132" i="4"/>
  <c r="CW133" i="4"/>
  <c r="CW134" i="4"/>
  <c r="CW135" i="4"/>
  <c r="CW136" i="4"/>
  <c r="CW137" i="4"/>
  <c r="CW138" i="4"/>
  <c r="CW139" i="4"/>
  <c r="CW140" i="4"/>
  <c r="CW141" i="4"/>
  <c r="CW142" i="4"/>
  <c r="CW143" i="4"/>
  <c r="CW144" i="4"/>
  <c r="CW145" i="4"/>
  <c r="CW146" i="4"/>
  <c r="CW147" i="4"/>
  <c r="CW148" i="4"/>
  <c r="CW149" i="4"/>
  <c r="CW150" i="4"/>
  <c r="CW151" i="4"/>
  <c r="CW152" i="4"/>
  <c r="CW153" i="4"/>
  <c r="CW154" i="4"/>
  <c r="CW155" i="4"/>
  <c r="CW156" i="4"/>
  <c r="CW157" i="4"/>
  <c r="CW158" i="4"/>
  <c r="CW159" i="4"/>
  <c r="CW160" i="4"/>
  <c r="CW161" i="4"/>
  <c r="CW162" i="4"/>
  <c r="CW163" i="4"/>
  <c r="CW164" i="4"/>
  <c r="CW165" i="4"/>
  <c r="CW166" i="4"/>
  <c r="CW167" i="4"/>
  <c r="CW168" i="4"/>
  <c r="CW169" i="4"/>
  <c r="CW170" i="4"/>
  <c r="CW171" i="4"/>
  <c r="CW172" i="4"/>
  <c r="CW173" i="4"/>
  <c r="CW174" i="4"/>
  <c r="CW175" i="4"/>
  <c r="CW176" i="4"/>
  <c r="CW177" i="4"/>
  <c r="CW178" i="4"/>
  <c r="CW179" i="4"/>
  <c r="CW180" i="4"/>
  <c r="CW181" i="4"/>
  <c r="CW182" i="4"/>
  <c r="CW183" i="4"/>
  <c r="CW184" i="4"/>
  <c r="CW185" i="4"/>
  <c r="CW186" i="4"/>
  <c r="CW187" i="4"/>
  <c r="CW188" i="4"/>
  <c r="CW189" i="4"/>
  <c r="CW190" i="4"/>
  <c r="CW191" i="4"/>
  <c r="CW192" i="4"/>
  <c r="CW193" i="4"/>
  <c r="CW194" i="4"/>
  <c r="CW195" i="4"/>
  <c r="CW196" i="4"/>
  <c r="CW197" i="4"/>
  <c r="CW198" i="4"/>
  <c r="CW199" i="4"/>
  <c r="CW200" i="4"/>
  <c r="CW201" i="4"/>
  <c r="F2" i="6"/>
  <c r="EU2" i="4"/>
  <c r="ET2" i="4"/>
  <c r="F3" i="6"/>
  <c r="EU3" i="4"/>
  <c r="ET3" i="4"/>
  <c r="F4" i="6"/>
  <c r="EU4" i="4"/>
  <c r="ET4" i="4"/>
  <c r="F5" i="6"/>
  <c r="EU5" i="4"/>
  <c r="ET5" i="4"/>
  <c r="F6" i="6"/>
  <c r="EU6" i="4"/>
  <c r="ET6" i="4"/>
  <c r="F7" i="6"/>
  <c r="EU7" i="4"/>
  <c r="ET7" i="4"/>
  <c r="F8" i="6"/>
  <c r="EU8" i="4"/>
  <c r="ET8" i="4"/>
  <c r="F9" i="6"/>
  <c r="EU9" i="4"/>
  <c r="ET9" i="4"/>
  <c r="F10" i="6"/>
  <c r="EU10" i="4"/>
  <c r="ET10" i="4"/>
  <c r="F11" i="6"/>
  <c r="EU11" i="4"/>
  <c r="ET11" i="4"/>
  <c r="F12" i="6"/>
  <c r="EU12" i="4"/>
  <c r="ET12" i="4"/>
  <c r="F13" i="6"/>
  <c r="EU13" i="4"/>
  <c r="ET13" i="4"/>
  <c r="ET14" i="4"/>
  <c r="ET15" i="4"/>
  <c r="ET16" i="4"/>
  <c r="ET17" i="4"/>
  <c r="ET18" i="4"/>
  <c r="ET19" i="4"/>
  <c r="ET20" i="4"/>
  <c r="ET21" i="4"/>
  <c r="ET22" i="4"/>
  <c r="ET23" i="4"/>
  <c r="ET24" i="4"/>
  <c r="ET25" i="4"/>
  <c r="ET26" i="4"/>
  <c r="ET27" i="4"/>
  <c r="ET28" i="4"/>
  <c r="ET29" i="4"/>
  <c r="ET30" i="4"/>
  <c r="ET31" i="4"/>
  <c r="ET32" i="4"/>
  <c r="ET33" i="4"/>
  <c r="ET34" i="4"/>
  <c r="ET35" i="4"/>
  <c r="ET36" i="4"/>
  <c r="ET37" i="4"/>
  <c r="ET38" i="4"/>
  <c r="ET39" i="4"/>
  <c r="ET40" i="4"/>
  <c r="ET41" i="4"/>
  <c r="ET42" i="4"/>
  <c r="ET43" i="4"/>
  <c r="ET44" i="4"/>
  <c r="ET45" i="4"/>
  <c r="ET46" i="4"/>
  <c r="ET47" i="4"/>
  <c r="ET48" i="4"/>
  <c r="ET49" i="4"/>
  <c r="ET50" i="4"/>
  <c r="ET51" i="4"/>
  <c r="ET52" i="4"/>
  <c r="ET53" i="4"/>
  <c r="ET54" i="4"/>
  <c r="ET55" i="4"/>
  <c r="ET56" i="4"/>
  <c r="ET57" i="4"/>
  <c r="ET58" i="4"/>
  <c r="ET59" i="4"/>
  <c r="ET60" i="4"/>
  <c r="ET61" i="4"/>
  <c r="ET62" i="4"/>
  <c r="ET63" i="4"/>
  <c r="ET64" i="4"/>
  <c r="ET65" i="4"/>
  <c r="ET66" i="4"/>
  <c r="ET67" i="4"/>
  <c r="ET68" i="4"/>
  <c r="ET69" i="4"/>
  <c r="ET70" i="4"/>
  <c r="ET71" i="4"/>
  <c r="ET72" i="4"/>
  <c r="ET73" i="4"/>
  <c r="ET74" i="4"/>
  <c r="ET75" i="4"/>
  <c r="ET76" i="4"/>
  <c r="ET77" i="4"/>
  <c r="ET78" i="4"/>
  <c r="ET79" i="4"/>
  <c r="ET80" i="4"/>
  <c r="ET81" i="4"/>
  <c r="ET82" i="4"/>
  <c r="ET83" i="4"/>
  <c r="ET84" i="4"/>
  <c r="ET85" i="4"/>
  <c r="ET86" i="4"/>
  <c r="ET87" i="4"/>
  <c r="ET88" i="4"/>
  <c r="ET89" i="4"/>
  <c r="ET90" i="4"/>
  <c r="ET91" i="4"/>
  <c r="ET92" i="4"/>
  <c r="ET93" i="4"/>
  <c r="ET94" i="4"/>
  <c r="ET95" i="4"/>
  <c r="ET96" i="4"/>
  <c r="ET97" i="4"/>
  <c r="ET98" i="4"/>
  <c r="ET99" i="4"/>
  <c r="ET100" i="4"/>
  <c r="ET101" i="4"/>
  <c r="ET102" i="4"/>
  <c r="ET103" i="4"/>
  <c r="ET104" i="4"/>
  <c r="ET105" i="4"/>
  <c r="ET106" i="4"/>
  <c r="ET107" i="4"/>
  <c r="ET108" i="4"/>
  <c r="ET109" i="4"/>
  <c r="ET110" i="4"/>
  <c r="ET111" i="4"/>
  <c r="ET112" i="4"/>
  <c r="ET113" i="4"/>
  <c r="ET114" i="4"/>
  <c r="ET115" i="4"/>
  <c r="ET116" i="4"/>
  <c r="ET117" i="4"/>
  <c r="ET118" i="4"/>
  <c r="ET119" i="4"/>
  <c r="ET120" i="4"/>
  <c r="ET121" i="4"/>
  <c r="ET122" i="4"/>
  <c r="ET123" i="4"/>
  <c r="ET124" i="4"/>
  <c r="ET125" i="4"/>
  <c r="ET126" i="4"/>
  <c r="ET127" i="4"/>
  <c r="ET128" i="4"/>
  <c r="ET129" i="4"/>
  <c r="ET130" i="4"/>
  <c r="ET131" i="4"/>
  <c r="ET132" i="4"/>
  <c r="ET133" i="4"/>
  <c r="ET134" i="4"/>
  <c r="ET135" i="4"/>
  <c r="ET136" i="4"/>
  <c r="ET137" i="4"/>
  <c r="ET138" i="4"/>
  <c r="ET139" i="4"/>
  <c r="ET140" i="4"/>
  <c r="ET141" i="4"/>
  <c r="ET142" i="4"/>
  <c r="ET143" i="4"/>
  <c r="ET144" i="4"/>
  <c r="ET145" i="4"/>
  <c r="ET146" i="4"/>
  <c r="ET147" i="4"/>
  <c r="ET148" i="4"/>
  <c r="ET149" i="4"/>
  <c r="ET150" i="4"/>
  <c r="ET151" i="4"/>
  <c r="ET152" i="4"/>
  <c r="ET153" i="4"/>
  <c r="ET154" i="4"/>
  <c r="ET155" i="4"/>
  <c r="ET156" i="4"/>
  <c r="ET157" i="4"/>
  <c r="ET158" i="4"/>
  <c r="ET159" i="4"/>
  <c r="ET160" i="4"/>
  <c r="ET161" i="4"/>
  <c r="ET162" i="4"/>
  <c r="ET163" i="4"/>
  <c r="ET164" i="4"/>
  <c r="ET165" i="4"/>
  <c r="ET166" i="4"/>
  <c r="ET167" i="4"/>
  <c r="ET168" i="4"/>
  <c r="ET169" i="4"/>
  <c r="ET170" i="4"/>
  <c r="ET171" i="4"/>
  <c r="ET172" i="4"/>
  <c r="ET173" i="4"/>
  <c r="ET174" i="4"/>
  <c r="ET175" i="4"/>
  <c r="ET176" i="4"/>
  <c r="ET177" i="4"/>
  <c r="ET178" i="4"/>
  <c r="ET179" i="4"/>
  <c r="ET180" i="4"/>
  <c r="ET181" i="4"/>
  <c r="ET182" i="4"/>
  <c r="ET183" i="4"/>
  <c r="ET184" i="4"/>
  <c r="ET185" i="4"/>
  <c r="ET186" i="4"/>
  <c r="ET187" i="4"/>
  <c r="ET188" i="4"/>
  <c r="ET189" i="4"/>
  <c r="ET190" i="4"/>
  <c r="ET191" i="4"/>
  <c r="ET192" i="4"/>
  <c r="ET193" i="4"/>
  <c r="ET194" i="4"/>
  <c r="ET195" i="4"/>
  <c r="ET196" i="4"/>
  <c r="ET197" i="4"/>
  <c r="ET198" i="4"/>
  <c r="ET199" i="4"/>
  <c r="ET200" i="4"/>
  <c r="ET201" i="4"/>
  <c r="EV2" i="4"/>
  <c r="EU14" i="4"/>
  <c r="EU15" i="4"/>
  <c r="EU16" i="4"/>
  <c r="EU17" i="4"/>
  <c r="EU18" i="4"/>
  <c r="EU19" i="4"/>
  <c r="EU20" i="4"/>
  <c r="EU21" i="4"/>
  <c r="EU22" i="4"/>
  <c r="EU23" i="4"/>
  <c r="EU24" i="4"/>
  <c r="EU25" i="4"/>
  <c r="EU26" i="4"/>
  <c r="EU27" i="4"/>
  <c r="EU28" i="4"/>
  <c r="EU29" i="4"/>
  <c r="EU30" i="4"/>
  <c r="EU31" i="4"/>
  <c r="EU32" i="4"/>
  <c r="EU33" i="4"/>
  <c r="EU34" i="4"/>
  <c r="EU35" i="4"/>
  <c r="EU36" i="4"/>
  <c r="EU37" i="4"/>
  <c r="EU38" i="4"/>
  <c r="EU39" i="4"/>
  <c r="EU40" i="4"/>
  <c r="EU41" i="4"/>
  <c r="EU42" i="4"/>
  <c r="EU43" i="4"/>
  <c r="EU44" i="4"/>
  <c r="EU45" i="4"/>
  <c r="EU46" i="4"/>
  <c r="EU47" i="4"/>
  <c r="EU48" i="4"/>
  <c r="EU49" i="4"/>
  <c r="EU50" i="4"/>
  <c r="EU51" i="4"/>
  <c r="EU52" i="4"/>
  <c r="EU53" i="4"/>
  <c r="EU54" i="4"/>
  <c r="EU55" i="4"/>
  <c r="EU56" i="4"/>
  <c r="EU57" i="4"/>
  <c r="EU58" i="4"/>
  <c r="EU59" i="4"/>
  <c r="EU60" i="4"/>
  <c r="EU61" i="4"/>
  <c r="EU62" i="4"/>
  <c r="EU63" i="4"/>
  <c r="EU64" i="4"/>
  <c r="EU65" i="4"/>
  <c r="EU66" i="4"/>
  <c r="EU67" i="4"/>
  <c r="EU68" i="4"/>
  <c r="EU69" i="4"/>
  <c r="EU70" i="4"/>
  <c r="EU71" i="4"/>
  <c r="EU72" i="4"/>
  <c r="EU73" i="4"/>
  <c r="EU74" i="4"/>
  <c r="EU75" i="4"/>
  <c r="EU76" i="4"/>
  <c r="EU77" i="4"/>
  <c r="EU78" i="4"/>
  <c r="EU79" i="4"/>
  <c r="EU80" i="4"/>
  <c r="EU81" i="4"/>
  <c r="EU82" i="4"/>
  <c r="EU83" i="4"/>
  <c r="EU84" i="4"/>
  <c r="EU85" i="4"/>
  <c r="EU86" i="4"/>
  <c r="EU87" i="4"/>
  <c r="EU88" i="4"/>
  <c r="EU89" i="4"/>
  <c r="EU90" i="4"/>
  <c r="EU91" i="4"/>
  <c r="EU92" i="4"/>
  <c r="EU93" i="4"/>
  <c r="EU94" i="4"/>
  <c r="EU95" i="4"/>
  <c r="EU96" i="4"/>
  <c r="EU97" i="4"/>
  <c r="EU98" i="4"/>
  <c r="EU99" i="4"/>
  <c r="EU100" i="4"/>
  <c r="EU101" i="4"/>
  <c r="EU102" i="4"/>
  <c r="EU103" i="4"/>
  <c r="EU104" i="4"/>
  <c r="EU105" i="4"/>
  <c r="EU106" i="4"/>
  <c r="EU107" i="4"/>
  <c r="EU108" i="4"/>
  <c r="EU109" i="4"/>
  <c r="EU110" i="4"/>
  <c r="EU111" i="4"/>
  <c r="EU112" i="4"/>
  <c r="EU113" i="4"/>
  <c r="EU114" i="4"/>
  <c r="EU115" i="4"/>
  <c r="EU116" i="4"/>
  <c r="EU117" i="4"/>
  <c r="EU118" i="4"/>
  <c r="EU119" i="4"/>
  <c r="EU120" i="4"/>
  <c r="EU121" i="4"/>
  <c r="EU122" i="4"/>
  <c r="EU123" i="4"/>
  <c r="EU124" i="4"/>
  <c r="EU125" i="4"/>
  <c r="EU126" i="4"/>
  <c r="EU127" i="4"/>
  <c r="EU128" i="4"/>
  <c r="EU129" i="4"/>
  <c r="EU130" i="4"/>
  <c r="EU131" i="4"/>
  <c r="EU132" i="4"/>
  <c r="EU133" i="4"/>
  <c r="EU134" i="4"/>
  <c r="EU135" i="4"/>
  <c r="EU136" i="4"/>
  <c r="EU137" i="4"/>
  <c r="EU138" i="4"/>
  <c r="EU139" i="4"/>
  <c r="EU140" i="4"/>
  <c r="EU141" i="4"/>
  <c r="EU142" i="4"/>
  <c r="EU143" i="4"/>
  <c r="EU144" i="4"/>
  <c r="EU145" i="4"/>
  <c r="EU146" i="4"/>
  <c r="EU147" i="4"/>
  <c r="EU148" i="4"/>
  <c r="EU149" i="4"/>
  <c r="EU150" i="4"/>
  <c r="EU151" i="4"/>
  <c r="EU152" i="4"/>
  <c r="EU153" i="4"/>
  <c r="EU154" i="4"/>
  <c r="EU155" i="4"/>
  <c r="EU156" i="4"/>
  <c r="EU157" i="4"/>
  <c r="EU158" i="4"/>
  <c r="EU159" i="4"/>
  <c r="EU160" i="4"/>
  <c r="EU161" i="4"/>
  <c r="EU162" i="4"/>
  <c r="EU163" i="4"/>
  <c r="EU164" i="4"/>
  <c r="EU165" i="4"/>
  <c r="EU166" i="4"/>
  <c r="EU167" i="4"/>
  <c r="EU168" i="4"/>
  <c r="EU169" i="4"/>
  <c r="EU170" i="4"/>
  <c r="EU171" i="4"/>
  <c r="EU172" i="4"/>
  <c r="EU173" i="4"/>
  <c r="EU174" i="4"/>
  <c r="EU175" i="4"/>
  <c r="EU176" i="4"/>
  <c r="EU177" i="4"/>
  <c r="EU178" i="4"/>
  <c r="EU179" i="4"/>
  <c r="EU180" i="4"/>
  <c r="EU181" i="4"/>
  <c r="EU182" i="4"/>
  <c r="EU183" i="4"/>
  <c r="EU184" i="4"/>
  <c r="EU185" i="4"/>
  <c r="EU186" i="4"/>
  <c r="EU187" i="4"/>
  <c r="EU188" i="4"/>
  <c r="EU189" i="4"/>
  <c r="EU190" i="4"/>
  <c r="EU191" i="4"/>
  <c r="EU192" i="4"/>
  <c r="EU193" i="4"/>
  <c r="EU194" i="4"/>
  <c r="EU195" i="4"/>
  <c r="EU196" i="4"/>
  <c r="EU197" i="4"/>
  <c r="EU198" i="4"/>
  <c r="EU199" i="4"/>
  <c r="EU200" i="4"/>
  <c r="EU201" i="4"/>
  <c r="EW2" i="4"/>
  <c r="EV3" i="4"/>
  <c r="EW3" i="4"/>
  <c r="EV4" i="4"/>
  <c r="EV5" i="4"/>
  <c r="EV6" i="4"/>
  <c r="EV7" i="4"/>
  <c r="EV8" i="4"/>
  <c r="EV9" i="4"/>
  <c r="EV10" i="4"/>
  <c r="EV11" i="4"/>
  <c r="EV12" i="4"/>
  <c r="EV13" i="4"/>
  <c r="EV14" i="4"/>
  <c r="EV15" i="4"/>
  <c r="EV16" i="4"/>
  <c r="EV17" i="4"/>
  <c r="EV18" i="4"/>
  <c r="EV19" i="4"/>
  <c r="EV20" i="4"/>
  <c r="EV21" i="4"/>
  <c r="EV22" i="4"/>
  <c r="EV23" i="4"/>
  <c r="EV24" i="4"/>
  <c r="EV25" i="4"/>
  <c r="EV26" i="4"/>
  <c r="EV27" i="4"/>
  <c r="EV28" i="4"/>
  <c r="EV29" i="4"/>
  <c r="EV30" i="4"/>
  <c r="EV31" i="4"/>
  <c r="EV32" i="4"/>
  <c r="EV33" i="4"/>
  <c r="EV34" i="4"/>
  <c r="EV35" i="4"/>
  <c r="EV36" i="4"/>
  <c r="EV37" i="4"/>
  <c r="EV38" i="4"/>
  <c r="EV39" i="4"/>
  <c r="EV40" i="4"/>
  <c r="EV41" i="4"/>
  <c r="EV42" i="4"/>
  <c r="EV43" i="4"/>
  <c r="EV44" i="4"/>
  <c r="EV45" i="4"/>
  <c r="EV46" i="4"/>
  <c r="EV47" i="4"/>
  <c r="EV48" i="4"/>
  <c r="EV49" i="4"/>
  <c r="EV50" i="4"/>
  <c r="EV51" i="4"/>
  <c r="EV52" i="4"/>
  <c r="EV53" i="4"/>
  <c r="EV54" i="4"/>
  <c r="EV55" i="4"/>
  <c r="EV56" i="4"/>
  <c r="EV57" i="4"/>
  <c r="EV58" i="4"/>
  <c r="EV59" i="4"/>
  <c r="EV60" i="4"/>
  <c r="EV61" i="4"/>
  <c r="EV62" i="4"/>
  <c r="EV63" i="4"/>
  <c r="EV64" i="4"/>
  <c r="EV65" i="4"/>
  <c r="EV66" i="4"/>
  <c r="EV67" i="4"/>
  <c r="EV68" i="4"/>
  <c r="EV69" i="4"/>
  <c r="EV70" i="4"/>
  <c r="EV71" i="4"/>
  <c r="EV72" i="4"/>
  <c r="EV73" i="4"/>
  <c r="EV74" i="4"/>
  <c r="EV75" i="4"/>
  <c r="EV76" i="4"/>
  <c r="EV77" i="4"/>
  <c r="EV78" i="4"/>
  <c r="EV79" i="4"/>
  <c r="EV80" i="4"/>
  <c r="EV81" i="4"/>
  <c r="EV82" i="4"/>
  <c r="EV83" i="4"/>
  <c r="EV84" i="4"/>
  <c r="EV85" i="4"/>
  <c r="EV86" i="4"/>
  <c r="EV87" i="4"/>
  <c r="EV88" i="4"/>
  <c r="EV89" i="4"/>
  <c r="EV90" i="4"/>
  <c r="EV91" i="4"/>
  <c r="EV92" i="4"/>
  <c r="EV93" i="4"/>
  <c r="EV94" i="4"/>
  <c r="EV95" i="4"/>
  <c r="EV96" i="4"/>
  <c r="EV97" i="4"/>
  <c r="EV98" i="4"/>
  <c r="EV99" i="4"/>
  <c r="EV100" i="4"/>
  <c r="EV101" i="4"/>
  <c r="EV102" i="4"/>
  <c r="EV103" i="4"/>
  <c r="EV104" i="4"/>
  <c r="EV105" i="4"/>
  <c r="EV106" i="4"/>
  <c r="EV107" i="4"/>
  <c r="EV108" i="4"/>
  <c r="EV109" i="4"/>
  <c r="EV110" i="4"/>
  <c r="EV111" i="4"/>
  <c r="EV112" i="4"/>
  <c r="EV113" i="4"/>
  <c r="EV114" i="4"/>
  <c r="EV115" i="4"/>
  <c r="EV116" i="4"/>
  <c r="EV117" i="4"/>
  <c r="EV118" i="4"/>
  <c r="EV119" i="4"/>
  <c r="EV120" i="4"/>
  <c r="EV121" i="4"/>
  <c r="EV122" i="4"/>
  <c r="EV123" i="4"/>
  <c r="EV124" i="4"/>
  <c r="EV125" i="4"/>
  <c r="EV126" i="4"/>
  <c r="EV127" i="4"/>
  <c r="EV128" i="4"/>
  <c r="EV129" i="4"/>
  <c r="EV130" i="4"/>
  <c r="EV131" i="4"/>
  <c r="EV132" i="4"/>
  <c r="EV133" i="4"/>
  <c r="EV134" i="4"/>
  <c r="EV135" i="4"/>
  <c r="EV136" i="4"/>
  <c r="EV137" i="4"/>
  <c r="EV138" i="4"/>
  <c r="EV139" i="4"/>
  <c r="EV140" i="4"/>
  <c r="EV141" i="4"/>
  <c r="EV142" i="4"/>
  <c r="EV143" i="4"/>
  <c r="EV144" i="4"/>
  <c r="EV145" i="4"/>
  <c r="EV146" i="4"/>
  <c r="EV147" i="4"/>
  <c r="EV148" i="4"/>
  <c r="EV149" i="4"/>
  <c r="EV150" i="4"/>
  <c r="EV151" i="4"/>
  <c r="EV152" i="4"/>
  <c r="EV153" i="4"/>
  <c r="EV154" i="4"/>
  <c r="EV155" i="4"/>
  <c r="EV156" i="4"/>
  <c r="EV157" i="4"/>
  <c r="EV158" i="4"/>
  <c r="EV159" i="4"/>
  <c r="EV160" i="4"/>
  <c r="EV161" i="4"/>
  <c r="EV162" i="4"/>
  <c r="EV163" i="4"/>
  <c r="EV164" i="4"/>
  <c r="EV165" i="4"/>
  <c r="EV166" i="4"/>
  <c r="EV167" i="4"/>
  <c r="EV168" i="4"/>
  <c r="EV169" i="4"/>
  <c r="EV170" i="4"/>
  <c r="EV171" i="4"/>
  <c r="EV172" i="4"/>
  <c r="EV173" i="4"/>
  <c r="EV174" i="4"/>
  <c r="EV175" i="4"/>
  <c r="EV176" i="4"/>
  <c r="EV177" i="4"/>
  <c r="EV178" i="4"/>
  <c r="EV179" i="4"/>
  <c r="EV180" i="4"/>
  <c r="EV181" i="4"/>
  <c r="EV182" i="4"/>
  <c r="EV183" i="4"/>
  <c r="EV184" i="4"/>
  <c r="EV185" i="4"/>
  <c r="EV186" i="4"/>
  <c r="EV187" i="4"/>
  <c r="EV188" i="4"/>
  <c r="EV189" i="4"/>
  <c r="EV190" i="4"/>
  <c r="EV191" i="4"/>
  <c r="EV192" i="4"/>
  <c r="EV193" i="4"/>
  <c r="EV194" i="4"/>
  <c r="EV195" i="4"/>
  <c r="EV196" i="4"/>
  <c r="EV197" i="4"/>
  <c r="EV198" i="4"/>
  <c r="EV199" i="4"/>
  <c r="EV200" i="4"/>
  <c r="EV201" i="4"/>
  <c r="EW4" i="4"/>
  <c r="EW5" i="4"/>
  <c r="EW6" i="4"/>
  <c r="EW7" i="4"/>
  <c r="EW8" i="4"/>
  <c r="EW9" i="4"/>
  <c r="EW10" i="4"/>
  <c r="EW11" i="4"/>
  <c r="EW12" i="4"/>
  <c r="EW13" i="4"/>
  <c r="EW14" i="4"/>
  <c r="EW15" i="4"/>
  <c r="EW16" i="4"/>
  <c r="EW17" i="4"/>
  <c r="EW18" i="4"/>
  <c r="EW19" i="4"/>
  <c r="EW20" i="4"/>
  <c r="EW21" i="4"/>
  <c r="EW22" i="4"/>
  <c r="EW23" i="4"/>
  <c r="EW24" i="4"/>
  <c r="EW25" i="4"/>
  <c r="EW26" i="4"/>
  <c r="EW27" i="4"/>
  <c r="EW28" i="4"/>
  <c r="EW29" i="4"/>
  <c r="EW30" i="4"/>
  <c r="EW31" i="4"/>
  <c r="EW32" i="4"/>
  <c r="EW33" i="4"/>
  <c r="EW34" i="4"/>
  <c r="EW35" i="4"/>
  <c r="EW36" i="4"/>
  <c r="EW37" i="4"/>
  <c r="EW38" i="4"/>
  <c r="EW39" i="4"/>
  <c r="EW40" i="4"/>
  <c r="EW41" i="4"/>
  <c r="EW42" i="4"/>
  <c r="EW43" i="4"/>
  <c r="EW44" i="4"/>
  <c r="EW45" i="4"/>
  <c r="EW46" i="4"/>
  <c r="EW47" i="4"/>
  <c r="EW48" i="4"/>
  <c r="EW49" i="4"/>
  <c r="EW50" i="4"/>
  <c r="EW51" i="4"/>
  <c r="EW52" i="4"/>
  <c r="EW53" i="4"/>
  <c r="EW54" i="4"/>
  <c r="EW55" i="4"/>
  <c r="EW56" i="4"/>
  <c r="EW57" i="4"/>
  <c r="EW58" i="4"/>
  <c r="EW59" i="4"/>
  <c r="EW60" i="4"/>
  <c r="EW61" i="4"/>
  <c r="EW62" i="4"/>
  <c r="EW63" i="4"/>
  <c r="EW64" i="4"/>
  <c r="EW65" i="4"/>
  <c r="EW66" i="4"/>
  <c r="EW67" i="4"/>
  <c r="EW68" i="4"/>
  <c r="EW69" i="4"/>
  <c r="EW70" i="4"/>
  <c r="EW71" i="4"/>
  <c r="EW72" i="4"/>
  <c r="EW73" i="4"/>
  <c r="EW74" i="4"/>
  <c r="EW75" i="4"/>
  <c r="EW76" i="4"/>
  <c r="EW77" i="4"/>
  <c r="EW78" i="4"/>
  <c r="EW79" i="4"/>
  <c r="EW80" i="4"/>
  <c r="EW81" i="4"/>
  <c r="EW82" i="4"/>
  <c r="EW83" i="4"/>
  <c r="EW84" i="4"/>
  <c r="EW85" i="4"/>
  <c r="EW86" i="4"/>
  <c r="EW87" i="4"/>
  <c r="EW88" i="4"/>
  <c r="EW89" i="4"/>
  <c r="EW90" i="4"/>
  <c r="EW91" i="4"/>
  <c r="EW92" i="4"/>
  <c r="EW93" i="4"/>
  <c r="EW94" i="4"/>
  <c r="EW95" i="4"/>
  <c r="EW96" i="4"/>
  <c r="EW97" i="4"/>
  <c r="EW98" i="4"/>
  <c r="EW99" i="4"/>
  <c r="EW100" i="4"/>
  <c r="EW101" i="4"/>
  <c r="EW102" i="4"/>
  <c r="EW103" i="4"/>
  <c r="EW104" i="4"/>
  <c r="EW105" i="4"/>
  <c r="EW106" i="4"/>
  <c r="EW107" i="4"/>
  <c r="EW108" i="4"/>
  <c r="EW109" i="4"/>
  <c r="EW110" i="4"/>
  <c r="EW111" i="4"/>
  <c r="EW112" i="4"/>
  <c r="EW113" i="4"/>
  <c r="EW114" i="4"/>
  <c r="EW115" i="4"/>
  <c r="EW116" i="4"/>
  <c r="EW117" i="4"/>
  <c r="EW118" i="4"/>
  <c r="EW119" i="4"/>
  <c r="EW120" i="4"/>
  <c r="EW121" i="4"/>
  <c r="EW122" i="4"/>
  <c r="EW123" i="4"/>
  <c r="EW124" i="4"/>
  <c r="EW125" i="4"/>
  <c r="EW126" i="4"/>
  <c r="EW127" i="4"/>
  <c r="EW128" i="4"/>
  <c r="EW129" i="4"/>
  <c r="EW130" i="4"/>
  <c r="EW131" i="4"/>
  <c r="EW132" i="4"/>
  <c r="EW133" i="4"/>
  <c r="EW134" i="4"/>
  <c r="EW135" i="4"/>
  <c r="EW136" i="4"/>
  <c r="EW137" i="4"/>
  <c r="EW138" i="4"/>
  <c r="EW139" i="4"/>
  <c r="EW140" i="4"/>
  <c r="EW141" i="4"/>
  <c r="EW142" i="4"/>
  <c r="EW143" i="4"/>
  <c r="EW144" i="4"/>
  <c r="EW145" i="4"/>
  <c r="EW146" i="4"/>
  <c r="EW147" i="4"/>
  <c r="EW148" i="4"/>
  <c r="EW149" i="4"/>
  <c r="EW150" i="4"/>
  <c r="EW151" i="4"/>
  <c r="EW152" i="4"/>
  <c r="EW153" i="4"/>
  <c r="EW154" i="4"/>
  <c r="EW155" i="4"/>
  <c r="EW156" i="4"/>
  <c r="EW157" i="4"/>
  <c r="EW158" i="4"/>
  <c r="EW159" i="4"/>
  <c r="EW160" i="4"/>
  <c r="EW161" i="4"/>
  <c r="EW162" i="4"/>
  <c r="EW163" i="4"/>
  <c r="EW164" i="4"/>
  <c r="EW165" i="4"/>
  <c r="EW166" i="4"/>
  <c r="EW167" i="4"/>
  <c r="EW168" i="4"/>
  <c r="EW169" i="4"/>
  <c r="EW170" i="4"/>
  <c r="EW171" i="4"/>
  <c r="EW172" i="4"/>
  <c r="EW173" i="4"/>
  <c r="EW174" i="4"/>
  <c r="EW175" i="4"/>
  <c r="EW176" i="4"/>
  <c r="EW177" i="4"/>
  <c r="EW178" i="4"/>
  <c r="EW179" i="4"/>
  <c r="EW180" i="4"/>
  <c r="EW181" i="4"/>
  <c r="EW182" i="4"/>
  <c r="EW183" i="4"/>
  <c r="EW184" i="4"/>
  <c r="EW185" i="4"/>
  <c r="EW186" i="4"/>
  <c r="EW187" i="4"/>
  <c r="EW188" i="4"/>
  <c r="EW189" i="4"/>
  <c r="EW190" i="4"/>
  <c r="EW191" i="4"/>
  <c r="EW192" i="4"/>
  <c r="EW193" i="4"/>
  <c r="EW194" i="4"/>
  <c r="EW195" i="4"/>
  <c r="EW196" i="4"/>
  <c r="EW197" i="4"/>
  <c r="EW198" i="4"/>
  <c r="EW199" i="4"/>
  <c r="EW200" i="4"/>
  <c r="EW201" i="4"/>
  <c r="EX2" i="4"/>
  <c r="EX3" i="4"/>
  <c r="EX4" i="4"/>
  <c r="CU5" i="4"/>
  <c r="CU2" i="4"/>
  <c r="CU3" i="4"/>
  <c r="CU4" i="4"/>
  <c r="CU6" i="4"/>
  <c r="CU7" i="4"/>
  <c r="CU8" i="4"/>
  <c r="CU9" i="4"/>
  <c r="CU10" i="4"/>
  <c r="CU11" i="4"/>
  <c r="CU12" i="4"/>
  <c r="CU13" i="4"/>
  <c r="EX5" i="4"/>
  <c r="EX6" i="4"/>
  <c r="EX7" i="4"/>
  <c r="EX8" i="4"/>
  <c r="EX9" i="4"/>
  <c r="EX10" i="4"/>
  <c r="EX11" i="4"/>
  <c r="EX12" i="4"/>
  <c r="EX13" i="4"/>
  <c r="EX14" i="4"/>
  <c r="EX15" i="4"/>
  <c r="EX16" i="4"/>
  <c r="EX17" i="4"/>
  <c r="EX18" i="4"/>
  <c r="EX19" i="4"/>
  <c r="EX20" i="4"/>
  <c r="EX21" i="4"/>
  <c r="EX22" i="4"/>
  <c r="EX23" i="4"/>
  <c r="EX24" i="4"/>
  <c r="EX25" i="4"/>
  <c r="EX26" i="4"/>
  <c r="EX27" i="4"/>
  <c r="EX28" i="4"/>
  <c r="EX29" i="4"/>
  <c r="EX30" i="4"/>
  <c r="EX31" i="4"/>
  <c r="EX32" i="4"/>
  <c r="EX33" i="4"/>
  <c r="EX34" i="4"/>
  <c r="EX35" i="4"/>
  <c r="EX36" i="4"/>
  <c r="EX37" i="4"/>
  <c r="EX38" i="4"/>
  <c r="EX39" i="4"/>
  <c r="EX40" i="4"/>
  <c r="EX41" i="4"/>
  <c r="EX42" i="4"/>
  <c r="EX43" i="4"/>
  <c r="EX44" i="4"/>
  <c r="EX45" i="4"/>
  <c r="EX46" i="4"/>
  <c r="EX47" i="4"/>
  <c r="EX48" i="4"/>
  <c r="EX49" i="4"/>
  <c r="EX50" i="4"/>
  <c r="EX51" i="4"/>
  <c r="EX52" i="4"/>
  <c r="EX53" i="4"/>
  <c r="EX54" i="4"/>
  <c r="EX55" i="4"/>
  <c r="EX56" i="4"/>
  <c r="EX57" i="4"/>
  <c r="EX58" i="4"/>
  <c r="EX59" i="4"/>
  <c r="EX60" i="4"/>
  <c r="EX61" i="4"/>
  <c r="EX62" i="4"/>
  <c r="EX63" i="4"/>
  <c r="EX64" i="4"/>
  <c r="EX65" i="4"/>
  <c r="EX66" i="4"/>
  <c r="EX67" i="4"/>
  <c r="EX68" i="4"/>
  <c r="EX69" i="4"/>
  <c r="EX70" i="4"/>
  <c r="EX71" i="4"/>
  <c r="EX72" i="4"/>
  <c r="EX73" i="4"/>
  <c r="EX74" i="4"/>
  <c r="EX75" i="4"/>
  <c r="EX76" i="4"/>
  <c r="EX77" i="4"/>
  <c r="EX78" i="4"/>
  <c r="EX79" i="4"/>
  <c r="EX80" i="4"/>
  <c r="EX81" i="4"/>
  <c r="EX82" i="4"/>
  <c r="EX83" i="4"/>
  <c r="EX84" i="4"/>
  <c r="EX85" i="4"/>
  <c r="EX86" i="4"/>
  <c r="EX87" i="4"/>
  <c r="EX88" i="4"/>
  <c r="EX89" i="4"/>
  <c r="EX90" i="4"/>
  <c r="EX91" i="4"/>
  <c r="EX92" i="4"/>
  <c r="EX93" i="4"/>
  <c r="EX94" i="4"/>
  <c r="EX95" i="4"/>
  <c r="EX96" i="4"/>
  <c r="EX97" i="4"/>
  <c r="EX98" i="4"/>
  <c r="EX99" i="4"/>
  <c r="EX100" i="4"/>
  <c r="EX101" i="4"/>
  <c r="EX102" i="4"/>
  <c r="EX103" i="4"/>
  <c r="EX104" i="4"/>
  <c r="EX105" i="4"/>
  <c r="EX106" i="4"/>
  <c r="EX107" i="4"/>
  <c r="EX108" i="4"/>
  <c r="EX109" i="4"/>
  <c r="EX110" i="4"/>
  <c r="EX111" i="4"/>
  <c r="EX112" i="4"/>
  <c r="EX113" i="4"/>
  <c r="EX114" i="4"/>
  <c r="EX115" i="4"/>
  <c r="EX116" i="4"/>
  <c r="EX117" i="4"/>
  <c r="EX118" i="4"/>
  <c r="EX119" i="4"/>
  <c r="EX120" i="4"/>
  <c r="EX121" i="4"/>
  <c r="EX122" i="4"/>
  <c r="EX123" i="4"/>
  <c r="EX124" i="4"/>
  <c r="EX125" i="4"/>
  <c r="EX126" i="4"/>
  <c r="EX127" i="4"/>
  <c r="EX128" i="4"/>
  <c r="EX129" i="4"/>
  <c r="EX130" i="4"/>
  <c r="EX131" i="4"/>
  <c r="EX132" i="4"/>
  <c r="EX133" i="4"/>
  <c r="EX134" i="4"/>
  <c r="EX135" i="4"/>
  <c r="EX136" i="4"/>
  <c r="EX137" i="4"/>
  <c r="EX138" i="4"/>
  <c r="EX139" i="4"/>
  <c r="EX140" i="4"/>
  <c r="EX141" i="4"/>
  <c r="EX142" i="4"/>
  <c r="EX143" i="4"/>
  <c r="EX144" i="4"/>
  <c r="EX145" i="4"/>
  <c r="EX146" i="4"/>
  <c r="EX147" i="4"/>
  <c r="EX148" i="4"/>
  <c r="EX149" i="4"/>
  <c r="EX150" i="4"/>
  <c r="EX151" i="4"/>
  <c r="EX152" i="4"/>
  <c r="EX153" i="4"/>
  <c r="EX154" i="4"/>
  <c r="EX155" i="4"/>
  <c r="EX156" i="4"/>
  <c r="EX157" i="4"/>
  <c r="EX158" i="4"/>
  <c r="EX159" i="4"/>
  <c r="EX160" i="4"/>
  <c r="EX161" i="4"/>
  <c r="EX162" i="4"/>
  <c r="EX163" i="4"/>
  <c r="EX164" i="4"/>
  <c r="EX165" i="4"/>
  <c r="EX166" i="4"/>
  <c r="EX167" i="4"/>
  <c r="EX168" i="4"/>
  <c r="EX169" i="4"/>
  <c r="EX170" i="4"/>
  <c r="EX171" i="4"/>
  <c r="EX172" i="4"/>
  <c r="EX173" i="4"/>
  <c r="EX174" i="4"/>
  <c r="EX175" i="4"/>
  <c r="EX176" i="4"/>
  <c r="EX177" i="4"/>
  <c r="EX178" i="4"/>
  <c r="EX179" i="4"/>
  <c r="EX180" i="4"/>
  <c r="EX181" i="4"/>
  <c r="EX182" i="4"/>
  <c r="EX183" i="4"/>
  <c r="EX184" i="4"/>
  <c r="EX185" i="4"/>
  <c r="EX186" i="4"/>
  <c r="EX187" i="4"/>
  <c r="EX188" i="4"/>
  <c r="EX189" i="4"/>
  <c r="EX190" i="4"/>
  <c r="EX191" i="4"/>
  <c r="EX192" i="4"/>
  <c r="EX193" i="4"/>
  <c r="EX194" i="4"/>
  <c r="EX195" i="4"/>
  <c r="EX196" i="4"/>
  <c r="EX197" i="4"/>
  <c r="EX198" i="4"/>
  <c r="EX199" i="4"/>
  <c r="EX200" i="4"/>
  <c r="EX201" i="4"/>
  <c r="EY2" i="4"/>
  <c r="EY3" i="4"/>
  <c r="EY4" i="4"/>
  <c r="EY5" i="4"/>
  <c r="EY6" i="4"/>
  <c r="EY7" i="4"/>
  <c r="EY8" i="4"/>
  <c r="EY9" i="4"/>
  <c r="EY10" i="4"/>
  <c r="EY11" i="4"/>
  <c r="EY12" i="4"/>
  <c r="EY13" i="4"/>
  <c r="EY14" i="4"/>
  <c r="EY15" i="4"/>
  <c r="EY16" i="4"/>
  <c r="EY17" i="4"/>
  <c r="EY18" i="4"/>
  <c r="EY19" i="4"/>
  <c r="EY20" i="4"/>
  <c r="EY21" i="4"/>
  <c r="EY22" i="4"/>
  <c r="EY23" i="4"/>
  <c r="EY24" i="4"/>
  <c r="EY25" i="4"/>
  <c r="EY26" i="4"/>
  <c r="EY27" i="4"/>
  <c r="EY28" i="4"/>
  <c r="EY29" i="4"/>
  <c r="EY30" i="4"/>
  <c r="EY31" i="4"/>
  <c r="EY32" i="4"/>
  <c r="EY33" i="4"/>
  <c r="EY34" i="4"/>
  <c r="EY35" i="4"/>
  <c r="EY36" i="4"/>
  <c r="EY37" i="4"/>
  <c r="EY38" i="4"/>
  <c r="EY39" i="4"/>
  <c r="EY40" i="4"/>
  <c r="EY41" i="4"/>
  <c r="EY42" i="4"/>
  <c r="EY43" i="4"/>
  <c r="EY44" i="4"/>
  <c r="EY45" i="4"/>
  <c r="EY46" i="4"/>
  <c r="EY47" i="4"/>
  <c r="EY48" i="4"/>
  <c r="EY49" i="4"/>
  <c r="EY50" i="4"/>
  <c r="EY51" i="4"/>
  <c r="EY52" i="4"/>
  <c r="EY53" i="4"/>
  <c r="EY54" i="4"/>
  <c r="EY55" i="4"/>
  <c r="EY56" i="4"/>
  <c r="EY57" i="4"/>
  <c r="EY58" i="4"/>
  <c r="EY59" i="4"/>
  <c r="EY60" i="4"/>
  <c r="EY61" i="4"/>
  <c r="EY62" i="4"/>
  <c r="EY63" i="4"/>
  <c r="EY64" i="4"/>
  <c r="EY65" i="4"/>
  <c r="EY66" i="4"/>
  <c r="EY67" i="4"/>
  <c r="EY68" i="4"/>
  <c r="EY69" i="4"/>
  <c r="EY70" i="4"/>
  <c r="EY71" i="4"/>
  <c r="EY72" i="4"/>
  <c r="EY73" i="4"/>
  <c r="EY74" i="4"/>
  <c r="EY75" i="4"/>
  <c r="EY76" i="4"/>
  <c r="EY77" i="4"/>
  <c r="EY78" i="4"/>
  <c r="EY79" i="4"/>
  <c r="EY80" i="4"/>
  <c r="EY81" i="4"/>
  <c r="EY82" i="4"/>
  <c r="EY83" i="4"/>
  <c r="EY84" i="4"/>
  <c r="EY85" i="4"/>
  <c r="EY86" i="4"/>
  <c r="EY87" i="4"/>
  <c r="EY88" i="4"/>
  <c r="EY89" i="4"/>
  <c r="EY90" i="4"/>
  <c r="EY91" i="4"/>
  <c r="EY92" i="4"/>
  <c r="EY93" i="4"/>
  <c r="EY94" i="4"/>
  <c r="EY95" i="4"/>
  <c r="EY96" i="4"/>
  <c r="EY97" i="4"/>
  <c r="EY98" i="4"/>
  <c r="EY99" i="4"/>
  <c r="EY100" i="4"/>
  <c r="EY101" i="4"/>
  <c r="EY102" i="4"/>
  <c r="EY103" i="4"/>
  <c r="EY104" i="4"/>
  <c r="EY105" i="4"/>
  <c r="EY106" i="4"/>
  <c r="EY107" i="4"/>
  <c r="EY108" i="4"/>
  <c r="EY109" i="4"/>
  <c r="EY110" i="4"/>
  <c r="EY111" i="4"/>
  <c r="EY112" i="4"/>
  <c r="EY113" i="4"/>
  <c r="EY114" i="4"/>
  <c r="EY115" i="4"/>
  <c r="EY116" i="4"/>
  <c r="EY117" i="4"/>
  <c r="EY118" i="4"/>
  <c r="EY119" i="4"/>
  <c r="EY120" i="4"/>
  <c r="EY121" i="4"/>
  <c r="EY122" i="4"/>
  <c r="EY123" i="4"/>
  <c r="EY124" i="4"/>
  <c r="EY125" i="4"/>
  <c r="EY126" i="4"/>
  <c r="EY127" i="4"/>
  <c r="EY128" i="4"/>
  <c r="EY129" i="4"/>
  <c r="EY130" i="4"/>
  <c r="EY131" i="4"/>
  <c r="EY132" i="4"/>
  <c r="EY133" i="4"/>
  <c r="EY134" i="4"/>
  <c r="EY135" i="4"/>
  <c r="EY136" i="4"/>
  <c r="EY137" i="4"/>
  <c r="EY138" i="4"/>
  <c r="EY139" i="4"/>
  <c r="EY140" i="4"/>
  <c r="EY141" i="4"/>
  <c r="EY142" i="4"/>
  <c r="EY143" i="4"/>
  <c r="EY144" i="4"/>
  <c r="EY145" i="4"/>
  <c r="EY146" i="4"/>
  <c r="EY147" i="4"/>
  <c r="EY148" i="4"/>
  <c r="EY149" i="4"/>
  <c r="EY150" i="4"/>
  <c r="EY151" i="4"/>
  <c r="EY152" i="4"/>
  <c r="EY153" i="4"/>
  <c r="EY154" i="4"/>
  <c r="EY155" i="4"/>
  <c r="EY156" i="4"/>
  <c r="EY157" i="4"/>
  <c r="EY158" i="4"/>
  <c r="EY159" i="4"/>
  <c r="EY160" i="4"/>
  <c r="EY161" i="4"/>
  <c r="EY162" i="4"/>
  <c r="EY163" i="4"/>
  <c r="EY164" i="4"/>
  <c r="EY165" i="4"/>
  <c r="EY166" i="4"/>
  <c r="EY167" i="4"/>
  <c r="EY168" i="4"/>
  <c r="EY169" i="4"/>
  <c r="EY170" i="4"/>
  <c r="EY171" i="4"/>
  <c r="EY172" i="4"/>
  <c r="EY173" i="4"/>
  <c r="EY174" i="4"/>
  <c r="EY175" i="4"/>
  <c r="EY176" i="4"/>
  <c r="EY177" i="4"/>
  <c r="EY178" i="4"/>
  <c r="EY179" i="4"/>
  <c r="EY180" i="4"/>
  <c r="EY181" i="4"/>
  <c r="EY182" i="4"/>
  <c r="EY183" i="4"/>
  <c r="EY184" i="4"/>
  <c r="EY185" i="4"/>
  <c r="EY186" i="4"/>
  <c r="EY187" i="4"/>
  <c r="EY188" i="4"/>
  <c r="EY189" i="4"/>
  <c r="EY190" i="4"/>
  <c r="EY191" i="4"/>
  <c r="EY192" i="4"/>
  <c r="EY193" i="4"/>
  <c r="EY194" i="4"/>
  <c r="EY195" i="4"/>
  <c r="EY196" i="4"/>
  <c r="EY197" i="4"/>
  <c r="EY198" i="4"/>
  <c r="EY199" i="4"/>
  <c r="EY200" i="4"/>
  <c r="EY201" i="4"/>
  <c r="P10" i="6"/>
  <c r="P12" i="6"/>
  <c r="P11" i="6"/>
  <c r="DB2" i="4"/>
  <c r="DA2" i="4"/>
  <c r="DB3" i="4"/>
  <c r="DA3" i="4"/>
  <c r="DB4" i="4"/>
  <c r="DB5" i="4"/>
  <c r="DB6" i="4"/>
  <c r="DB7" i="4"/>
  <c r="DB8" i="4"/>
  <c r="DB9" i="4"/>
  <c r="DB10" i="4"/>
  <c r="DB11" i="4"/>
  <c r="DB12" i="4"/>
  <c r="DB13" i="4"/>
  <c r="DB14" i="4"/>
  <c r="DB15" i="4"/>
  <c r="DB16" i="4"/>
  <c r="DB17" i="4"/>
  <c r="DB18" i="4"/>
  <c r="DB19" i="4"/>
  <c r="DB20" i="4"/>
  <c r="DB21" i="4"/>
  <c r="DB22" i="4"/>
  <c r="DB23" i="4"/>
  <c r="DB24" i="4"/>
  <c r="DB25" i="4"/>
  <c r="DB26" i="4"/>
  <c r="DB27" i="4"/>
  <c r="DB28" i="4"/>
  <c r="DB29" i="4"/>
  <c r="DB30" i="4"/>
  <c r="DB31" i="4"/>
  <c r="DB32" i="4"/>
  <c r="DB33" i="4"/>
  <c r="DB34" i="4"/>
  <c r="DB35" i="4"/>
  <c r="DB36" i="4"/>
  <c r="DB37" i="4"/>
  <c r="DB38" i="4"/>
  <c r="DB39" i="4"/>
  <c r="DB40" i="4"/>
  <c r="DB41" i="4"/>
  <c r="DB42" i="4"/>
  <c r="DB43" i="4"/>
  <c r="DB44" i="4"/>
  <c r="DB45" i="4"/>
  <c r="DB46" i="4"/>
  <c r="DB47" i="4"/>
  <c r="DB48" i="4"/>
  <c r="DB49" i="4"/>
  <c r="DB50" i="4"/>
  <c r="DB51" i="4"/>
  <c r="DB52" i="4"/>
  <c r="DB53" i="4"/>
  <c r="DB54" i="4"/>
  <c r="DB55" i="4"/>
  <c r="DB56" i="4"/>
  <c r="DB57" i="4"/>
  <c r="DB58" i="4"/>
  <c r="DB59" i="4"/>
  <c r="DB60" i="4"/>
  <c r="DB61" i="4"/>
  <c r="DB62" i="4"/>
  <c r="DB63" i="4"/>
  <c r="DB64" i="4"/>
  <c r="DB65" i="4"/>
  <c r="DB66" i="4"/>
  <c r="DB67" i="4"/>
  <c r="DB68" i="4"/>
  <c r="DB69" i="4"/>
  <c r="DB70" i="4"/>
  <c r="DB71" i="4"/>
  <c r="DB72" i="4"/>
  <c r="DB73" i="4"/>
  <c r="DB74" i="4"/>
  <c r="DB75" i="4"/>
  <c r="DB76" i="4"/>
  <c r="DB77" i="4"/>
  <c r="DB78" i="4"/>
  <c r="DB79" i="4"/>
  <c r="DB80" i="4"/>
  <c r="DB81" i="4"/>
  <c r="DB82" i="4"/>
  <c r="DB83" i="4"/>
  <c r="DB84" i="4"/>
  <c r="DB85" i="4"/>
  <c r="DB86" i="4"/>
  <c r="DB87" i="4"/>
  <c r="DB88" i="4"/>
  <c r="DB89" i="4"/>
  <c r="DB90" i="4"/>
  <c r="DB91" i="4"/>
  <c r="DB92" i="4"/>
  <c r="DB93" i="4"/>
  <c r="DB94" i="4"/>
  <c r="DB95" i="4"/>
  <c r="DB96" i="4"/>
  <c r="DB97" i="4"/>
  <c r="DB98" i="4"/>
  <c r="DB99" i="4"/>
  <c r="DB100" i="4"/>
  <c r="DB101" i="4"/>
  <c r="DB102" i="4"/>
  <c r="DB103" i="4"/>
  <c r="DB104" i="4"/>
  <c r="DB105" i="4"/>
  <c r="DB106" i="4"/>
  <c r="DB107" i="4"/>
  <c r="DB108" i="4"/>
  <c r="DB109" i="4"/>
  <c r="DB110" i="4"/>
  <c r="DB111" i="4"/>
  <c r="DB112" i="4"/>
  <c r="DB113" i="4"/>
  <c r="DB114" i="4"/>
  <c r="DB115" i="4"/>
  <c r="DB116" i="4"/>
  <c r="DB117" i="4"/>
  <c r="DB118" i="4"/>
  <c r="DB119" i="4"/>
  <c r="DB120" i="4"/>
  <c r="DB121" i="4"/>
  <c r="DB122" i="4"/>
  <c r="DB123" i="4"/>
  <c r="DB124" i="4"/>
  <c r="DB125" i="4"/>
  <c r="DB126" i="4"/>
  <c r="DB127" i="4"/>
  <c r="DB128" i="4"/>
  <c r="DB129" i="4"/>
  <c r="DB130" i="4"/>
  <c r="DB131" i="4"/>
  <c r="DB132" i="4"/>
  <c r="DB133" i="4"/>
  <c r="DB134" i="4"/>
  <c r="DB135" i="4"/>
  <c r="DB136" i="4"/>
  <c r="DB137" i="4"/>
  <c r="DB138" i="4"/>
  <c r="DB139" i="4"/>
  <c r="DB140" i="4"/>
  <c r="DB141" i="4"/>
  <c r="DB142" i="4"/>
  <c r="DB143" i="4"/>
  <c r="DB144" i="4"/>
  <c r="DB145" i="4"/>
  <c r="DB146" i="4"/>
  <c r="DB147" i="4"/>
  <c r="DB148" i="4"/>
  <c r="DB149" i="4"/>
  <c r="DB150" i="4"/>
  <c r="DB151" i="4"/>
  <c r="DB152" i="4"/>
  <c r="DB153" i="4"/>
  <c r="DB154" i="4"/>
  <c r="DB155" i="4"/>
  <c r="DB156" i="4"/>
  <c r="DB157" i="4"/>
  <c r="DB158" i="4"/>
  <c r="DB159" i="4"/>
  <c r="DB160" i="4"/>
  <c r="DB161" i="4"/>
  <c r="DB162" i="4"/>
  <c r="DB163" i="4"/>
  <c r="DB164" i="4"/>
  <c r="DB165" i="4"/>
  <c r="DB166" i="4"/>
  <c r="DB167" i="4"/>
  <c r="DB168" i="4"/>
  <c r="DB169" i="4"/>
  <c r="DB170" i="4"/>
  <c r="DB171" i="4"/>
  <c r="DB172" i="4"/>
  <c r="DB173" i="4"/>
  <c r="DB174" i="4"/>
  <c r="DB175" i="4"/>
  <c r="DB176" i="4"/>
  <c r="DB177" i="4"/>
  <c r="DB178" i="4"/>
  <c r="DB179" i="4"/>
  <c r="DB180" i="4"/>
  <c r="DB181" i="4"/>
  <c r="DB182" i="4"/>
  <c r="DB183" i="4"/>
  <c r="DB184" i="4"/>
  <c r="DB185" i="4"/>
  <c r="DB186" i="4"/>
  <c r="DB187" i="4"/>
  <c r="DB188" i="4"/>
  <c r="DB189" i="4"/>
  <c r="DB190" i="4"/>
  <c r="DB191" i="4"/>
  <c r="DB192" i="4"/>
  <c r="DB193" i="4"/>
  <c r="DB194" i="4"/>
  <c r="DB195" i="4"/>
  <c r="DB196" i="4"/>
  <c r="DB197" i="4"/>
  <c r="DB198" i="4"/>
  <c r="DB199" i="4"/>
  <c r="DB200" i="4"/>
  <c r="DB201" i="4"/>
  <c r="DA4" i="4"/>
  <c r="DA5" i="4"/>
  <c r="DA6" i="4"/>
  <c r="DA7" i="4"/>
  <c r="DA8" i="4"/>
  <c r="DA9" i="4"/>
  <c r="DA10" i="4"/>
  <c r="DA11" i="4"/>
  <c r="DA12" i="4"/>
  <c r="DA13" i="4"/>
  <c r="DA14" i="4"/>
  <c r="DA15" i="4"/>
  <c r="DA16" i="4"/>
  <c r="DA17" i="4"/>
  <c r="DA18" i="4"/>
  <c r="DA19" i="4"/>
  <c r="DA20" i="4"/>
  <c r="DA21" i="4"/>
  <c r="DA22" i="4"/>
  <c r="DA23" i="4"/>
  <c r="DA24" i="4"/>
  <c r="DA25" i="4"/>
  <c r="DA26" i="4"/>
  <c r="DA27" i="4"/>
  <c r="DA28" i="4"/>
  <c r="DA29" i="4"/>
  <c r="DA30" i="4"/>
  <c r="DA31" i="4"/>
  <c r="DA32" i="4"/>
  <c r="DA33" i="4"/>
  <c r="DA34" i="4"/>
  <c r="DA35" i="4"/>
  <c r="DA36" i="4"/>
  <c r="DA37" i="4"/>
  <c r="DA38" i="4"/>
  <c r="DA39" i="4"/>
  <c r="DA40" i="4"/>
  <c r="DA41" i="4"/>
  <c r="DA42" i="4"/>
  <c r="DA43" i="4"/>
  <c r="DA44" i="4"/>
  <c r="DA45" i="4"/>
  <c r="DA46" i="4"/>
  <c r="DA47" i="4"/>
  <c r="DA48" i="4"/>
  <c r="DA49" i="4"/>
  <c r="DA50" i="4"/>
  <c r="DA51" i="4"/>
  <c r="DA52" i="4"/>
  <c r="DA53" i="4"/>
  <c r="DA54" i="4"/>
  <c r="DA55" i="4"/>
  <c r="DA56" i="4"/>
  <c r="DA57" i="4"/>
  <c r="DA58" i="4"/>
  <c r="DA59" i="4"/>
  <c r="DA60" i="4"/>
  <c r="DA61" i="4"/>
  <c r="DA62" i="4"/>
  <c r="DA63" i="4"/>
  <c r="DA64" i="4"/>
  <c r="DA65" i="4"/>
  <c r="DA66" i="4"/>
  <c r="DA67" i="4"/>
  <c r="DA68" i="4"/>
  <c r="DA69" i="4"/>
  <c r="DA70" i="4"/>
  <c r="DA71" i="4"/>
  <c r="DA72" i="4"/>
  <c r="DA73" i="4"/>
  <c r="DA74" i="4"/>
  <c r="DA75" i="4"/>
  <c r="DA76" i="4"/>
  <c r="DA77" i="4"/>
  <c r="DA78" i="4"/>
  <c r="DA79" i="4"/>
  <c r="DA80" i="4"/>
  <c r="DA81" i="4"/>
  <c r="DA82" i="4"/>
  <c r="DA83" i="4"/>
  <c r="DA84" i="4"/>
  <c r="DA85" i="4"/>
  <c r="DA86" i="4"/>
  <c r="DA87" i="4"/>
  <c r="DA88" i="4"/>
  <c r="DA89" i="4"/>
  <c r="DA90" i="4"/>
  <c r="DA91" i="4"/>
  <c r="DA92" i="4"/>
  <c r="DA93" i="4"/>
  <c r="DA94" i="4"/>
  <c r="DA95" i="4"/>
  <c r="DA96" i="4"/>
  <c r="DA97" i="4"/>
  <c r="DA98" i="4"/>
  <c r="DA99" i="4"/>
  <c r="DA100" i="4"/>
  <c r="DA101" i="4"/>
  <c r="DA102" i="4"/>
  <c r="DA103" i="4"/>
  <c r="DA104" i="4"/>
  <c r="DA105" i="4"/>
  <c r="DA106" i="4"/>
  <c r="DA107" i="4"/>
  <c r="DA108" i="4"/>
  <c r="DA109" i="4"/>
  <c r="DA110" i="4"/>
  <c r="DA111" i="4"/>
  <c r="DA112" i="4"/>
  <c r="DA113" i="4"/>
  <c r="DA114" i="4"/>
  <c r="DA115" i="4"/>
  <c r="DA116" i="4"/>
  <c r="DA117" i="4"/>
  <c r="DA118" i="4"/>
  <c r="DA119" i="4"/>
  <c r="DA120" i="4"/>
  <c r="DA121" i="4"/>
  <c r="DA122" i="4"/>
  <c r="DA123" i="4"/>
  <c r="DA124" i="4"/>
  <c r="DA125" i="4"/>
  <c r="DA126" i="4"/>
  <c r="DA127" i="4"/>
  <c r="DA128" i="4"/>
  <c r="DA129" i="4"/>
  <c r="DA130" i="4"/>
  <c r="DA131" i="4"/>
  <c r="DA132" i="4"/>
  <c r="DA133" i="4"/>
  <c r="DA134" i="4"/>
  <c r="DA135" i="4"/>
  <c r="DA136" i="4"/>
  <c r="DA137" i="4"/>
  <c r="DA138" i="4"/>
  <c r="DA139" i="4"/>
  <c r="DA140" i="4"/>
  <c r="DA141" i="4"/>
  <c r="DA142" i="4"/>
  <c r="DA143" i="4"/>
  <c r="DA144" i="4"/>
  <c r="DA145" i="4"/>
  <c r="DA146" i="4"/>
  <c r="DA147" i="4"/>
  <c r="DA148" i="4"/>
  <c r="DA149" i="4"/>
  <c r="DA150" i="4"/>
  <c r="DA151" i="4"/>
  <c r="DA152" i="4"/>
  <c r="DA153" i="4"/>
  <c r="DA154" i="4"/>
  <c r="DA155" i="4"/>
  <c r="DA156" i="4"/>
  <c r="DA157" i="4"/>
  <c r="DA158" i="4"/>
  <c r="DA159" i="4"/>
  <c r="DA160" i="4"/>
  <c r="DA161" i="4"/>
  <c r="DA162" i="4"/>
  <c r="DA163" i="4"/>
  <c r="DA164" i="4"/>
  <c r="DA165" i="4"/>
  <c r="DA166" i="4"/>
  <c r="DA167" i="4"/>
  <c r="DA168" i="4"/>
  <c r="DA169" i="4"/>
  <c r="DA170" i="4"/>
  <c r="DA171" i="4"/>
  <c r="DA172" i="4"/>
  <c r="DA173" i="4"/>
  <c r="DA174" i="4"/>
  <c r="DA175" i="4"/>
  <c r="DA176" i="4"/>
  <c r="DA177" i="4"/>
  <c r="DA178" i="4"/>
  <c r="DA179" i="4"/>
  <c r="DA180" i="4"/>
  <c r="DA181" i="4"/>
  <c r="DA182" i="4"/>
  <c r="DA183" i="4"/>
  <c r="DA184" i="4"/>
  <c r="DA185" i="4"/>
  <c r="DA186" i="4"/>
  <c r="DA187" i="4"/>
  <c r="DA188" i="4"/>
  <c r="DA189" i="4"/>
  <c r="DA190" i="4"/>
  <c r="DA191" i="4"/>
  <c r="DA192" i="4"/>
  <c r="DA193" i="4"/>
  <c r="DA194" i="4"/>
  <c r="DA195" i="4"/>
  <c r="DA196" i="4"/>
  <c r="DA197" i="4"/>
  <c r="DA198" i="4"/>
  <c r="DA199" i="4"/>
  <c r="DA200" i="4"/>
  <c r="DA201" i="4"/>
  <c r="P3" i="6"/>
  <c r="P4" i="6"/>
  <c r="EQ2" i="4"/>
  <c r="EQ3" i="4"/>
  <c r="EQ4" i="4"/>
  <c r="EQ5" i="4"/>
  <c r="EQ6" i="4"/>
  <c r="EQ7" i="4"/>
  <c r="EQ8" i="4"/>
  <c r="EQ9" i="4"/>
  <c r="EQ10" i="4"/>
  <c r="EQ11" i="4"/>
  <c r="EQ12" i="4"/>
  <c r="EQ13" i="4"/>
  <c r="EQ14" i="4"/>
  <c r="EQ15" i="4"/>
  <c r="EQ16" i="4"/>
  <c r="EQ17" i="4"/>
  <c r="EQ18" i="4"/>
  <c r="EQ19" i="4"/>
  <c r="EQ20" i="4"/>
  <c r="EQ21" i="4"/>
  <c r="EQ22" i="4"/>
  <c r="EQ23" i="4"/>
  <c r="EQ24" i="4"/>
  <c r="EQ25" i="4"/>
  <c r="EQ26" i="4"/>
  <c r="EQ27" i="4"/>
  <c r="EQ28" i="4"/>
  <c r="EQ29" i="4"/>
  <c r="EQ30" i="4"/>
  <c r="EQ31" i="4"/>
  <c r="EQ32" i="4"/>
  <c r="EQ33" i="4"/>
  <c r="EQ34" i="4"/>
  <c r="EQ35" i="4"/>
  <c r="EQ36" i="4"/>
  <c r="EQ37" i="4"/>
  <c r="EQ38" i="4"/>
  <c r="EQ39" i="4"/>
  <c r="EQ40" i="4"/>
  <c r="EQ41" i="4"/>
  <c r="EQ42" i="4"/>
  <c r="EQ43" i="4"/>
  <c r="EQ44" i="4"/>
  <c r="EQ45" i="4"/>
  <c r="EQ46" i="4"/>
  <c r="EQ47" i="4"/>
  <c r="EQ48" i="4"/>
  <c r="EQ49" i="4"/>
  <c r="EQ50" i="4"/>
  <c r="EQ51" i="4"/>
  <c r="EQ52" i="4"/>
  <c r="EQ53" i="4"/>
  <c r="EQ54" i="4"/>
  <c r="EQ55" i="4"/>
  <c r="EQ56" i="4"/>
  <c r="EQ57" i="4"/>
  <c r="EQ58" i="4"/>
  <c r="EQ59" i="4"/>
  <c r="EQ60" i="4"/>
  <c r="EQ61" i="4"/>
  <c r="EQ62" i="4"/>
  <c r="EQ63" i="4"/>
  <c r="EQ64" i="4"/>
  <c r="EQ65" i="4"/>
  <c r="EQ66" i="4"/>
  <c r="EQ67" i="4"/>
  <c r="EQ68" i="4"/>
  <c r="EQ69" i="4"/>
  <c r="EQ70" i="4"/>
  <c r="EQ71" i="4"/>
  <c r="EQ72" i="4"/>
  <c r="EQ73" i="4"/>
  <c r="EQ74" i="4"/>
  <c r="EQ75" i="4"/>
  <c r="EQ76" i="4"/>
  <c r="EQ77" i="4"/>
  <c r="EQ78" i="4"/>
  <c r="EQ79" i="4"/>
  <c r="EQ80" i="4"/>
  <c r="EQ81" i="4"/>
  <c r="EQ82" i="4"/>
  <c r="EQ83" i="4"/>
  <c r="EQ84" i="4"/>
  <c r="EQ85" i="4"/>
  <c r="EQ86" i="4"/>
  <c r="EQ87" i="4"/>
  <c r="EQ88" i="4"/>
  <c r="EQ89" i="4"/>
  <c r="EQ90" i="4"/>
  <c r="EQ91" i="4"/>
  <c r="EQ92" i="4"/>
  <c r="EQ93" i="4"/>
  <c r="EQ94" i="4"/>
  <c r="EQ95" i="4"/>
  <c r="EQ96" i="4"/>
  <c r="EQ97" i="4"/>
  <c r="EQ98" i="4"/>
  <c r="EQ99" i="4"/>
  <c r="EQ100" i="4"/>
  <c r="EQ101" i="4"/>
  <c r="EQ102" i="4"/>
  <c r="EQ103" i="4"/>
  <c r="EQ104" i="4"/>
  <c r="EQ105" i="4"/>
  <c r="EQ106" i="4"/>
  <c r="EQ107" i="4"/>
  <c r="EQ108" i="4"/>
  <c r="EQ109" i="4"/>
  <c r="EQ110" i="4"/>
  <c r="EQ111" i="4"/>
  <c r="EQ112" i="4"/>
  <c r="EQ113" i="4"/>
  <c r="EQ114" i="4"/>
  <c r="EQ115" i="4"/>
  <c r="EQ116" i="4"/>
  <c r="EQ117" i="4"/>
  <c r="EQ118" i="4"/>
  <c r="EQ119" i="4"/>
  <c r="EQ120" i="4"/>
  <c r="EQ121" i="4"/>
  <c r="EQ122" i="4"/>
  <c r="EQ123" i="4"/>
  <c r="EQ124" i="4"/>
  <c r="EQ125" i="4"/>
  <c r="EQ126" i="4"/>
  <c r="EQ127" i="4"/>
  <c r="EQ128" i="4"/>
  <c r="EQ129" i="4"/>
  <c r="EQ130" i="4"/>
  <c r="EQ131" i="4"/>
  <c r="EQ132" i="4"/>
  <c r="EQ133" i="4"/>
  <c r="EQ134" i="4"/>
  <c r="EQ135" i="4"/>
  <c r="EQ136" i="4"/>
  <c r="EQ137" i="4"/>
  <c r="EQ138" i="4"/>
  <c r="EQ139" i="4"/>
  <c r="EQ140" i="4"/>
  <c r="EQ141" i="4"/>
  <c r="EQ142" i="4"/>
  <c r="EQ143" i="4"/>
  <c r="EQ144" i="4"/>
  <c r="EQ145" i="4"/>
  <c r="EQ146" i="4"/>
  <c r="EQ147" i="4"/>
  <c r="EQ148" i="4"/>
  <c r="EQ149" i="4"/>
  <c r="EQ150" i="4"/>
  <c r="EQ151" i="4"/>
  <c r="EQ152" i="4"/>
  <c r="EQ153" i="4"/>
  <c r="EQ154" i="4"/>
  <c r="EQ155" i="4"/>
  <c r="EQ156" i="4"/>
  <c r="EQ157" i="4"/>
  <c r="EQ158" i="4"/>
  <c r="EQ159" i="4"/>
  <c r="EQ160" i="4"/>
  <c r="EQ161" i="4"/>
  <c r="EQ162" i="4"/>
  <c r="EQ163" i="4"/>
  <c r="EQ164" i="4"/>
  <c r="EQ165" i="4"/>
  <c r="EQ166" i="4"/>
  <c r="EQ167" i="4"/>
  <c r="EQ168" i="4"/>
  <c r="EQ169" i="4"/>
  <c r="EQ170" i="4"/>
  <c r="EQ171" i="4"/>
  <c r="EQ172" i="4"/>
  <c r="EQ173" i="4"/>
  <c r="EQ174" i="4"/>
  <c r="EQ175" i="4"/>
  <c r="EQ176" i="4"/>
  <c r="EQ177" i="4"/>
  <c r="EQ178" i="4"/>
  <c r="EQ179" i="4"/>
  <c r="EQ180" i="4"/>
  <c r="EQ181" i="4"/>
  <c r="EQ182" i="4"/>
  <c r="EQ183" i="4"/>
  <c r="EQ184" i="4"/>
  <c r="EQ185" i="4"/>
  <c r="EQ186" i="4"/>
  <c r="EQ187" i="4"/>
  <c r="EQ188" i="4"/>
  <c r="EQ189" i="4"/>
  <c r="EQ190" i="4"/>
  <c r="EQ191" i="4"/>
  <c r="EQ192" i="4"/>
  <c r="EQ193" i="4"/>
  <c r="EQ194" i="4"/>
  <c r="EQ195" i="4"/>
  <c r="EQ196" i="4"/>
  <c r="EQ197" i="4"/>
  <c r="EQ198" i="4"/>
  <c r="EQ199" i="4"/>
  <c r="EQ200" i="4"/>
  <c r="EQ201" i="4"/>
  <c r="EP2" i="4"/>
  <c r="EP3" i="4"/>
  <c r="EP4" i="4"/>
  <c r="EP5" i="4"/>
  <c r="EP6" i="4"/>
  <c r="EP7" i="4"/>
  <c r="EP8" i="4"/>
  <c r="EP9" i="4"/>
  <c r="EP10" i="4"/>
  <c r="EP11" i="4"/>
  <c r="EP12" i="4"/>
  <c r="EP13" i="4"/>
  <c r="EP14" i="4"/>
  <c r="EP15" i="4"/>
  <c r="EP16" i="4"/>
  <c r="EP17" i="4"/>
  <c r="EP18" i="4"/>
  <c r="EP19" i="4"/>
  <c r="EP20" i="4"/>
  <c r="EP21" i="4"/>
  <c r="EP22" i="4"/>
  <c r="EP23" i="4"/>
  <c r="EP24" i="4"/>
  <c r="EP25" i="4"/>
  <c r="EP26" i="4"/>
  <c r="EP27" i="4"/>
  <c r="EP28" i="4"/>
  <c r="EP29" i="4"/>
  <c r="EP30" i="4"/>
  <c r="EP31" i="4"/>
  <c r="EP32" i="4"/>
  <c r="EP33" i="4"/>
  <c r="EP34" i="4"/>
  <c r="EP35" i="4"/>
  <c r="EP36" i="4"/>
  <c r="EP37" i="4"/>
  <c r="EP38" i="4"/>
  <c r="EP39" i="4"/>
  <c r="EP40" i="4"/>
  <c r="EP41" i="4"/>
  <c r="EP42" i="4"/>
  <c r="EP43" i="4"/>
  <c r="EP44" i="4"/>
  <c r="EP45" i="4"/>
  <c r="EP46" i="4"/>
  <c r="EP47" i="4"/>
  <c r="EP48" i="4"/>
  <c r="EP49" i="4"/>
  <c r="EP50" i="4"/>
  <c r="EP51" i="4"/>
  <c r="EP52" i="4"/>
  <c r="EP53" i="4"/>
  <c r="EP54" i="4"/>
  <c r="EP55" i="4"/>
  <c r="EP56" i="4"/>
  <c r="EP57" i="4"/>
  <c r="EP58" i="4"/>
  <c r="EP59" i="4"/>
  <c r="EP60" i="4"/>
  <c r="EP61" i="4"/>
  <c r="EP62" i="4"/>
  <c r="EP63" i="4"/>
  <c r="EP64" i="4"/>
  <c r="EP65" i="4"/>
  <c r="EP66" i="4"/>
  <c r="EP67" i="4"/>
  <c r="EP68" i="4"/>
  <c r="EP69" i="4"/>
  <c r="EP70" i="4"/>
  <c r="EP71" i="4"/>
  <c r="EP72" i="4"/>
  <c r="EP73" i="4"/>
  <c r="EP74" i="4"/>
  <c r="EP75" i="4"/>
  <c r="EP76" i="4"/>
  <c r="EP77" i="4"/>
  <c r="EP78" i="4"/>
  <c r="EP79" i="4"/>
  <c r="EP80" i="4"/>
  <c r="EP81" i="4"/>
  <c r="EP82" i="4"/>
  <c r="EP83" i="4"/>
  <c r="EP84" i="4"/>
  <c r="EP85" i="4"/>
  <c r="EP86" i="4"/>
  <c r="EP87" i="4"/>
  <c r="EP88" i="4"/>
  <c r="EP89" i="4"/>
  <c r="EP90" i="4"/>
  <c r="EP91" i="4"/>
  <c r="EP92" i="4"/>
  <c r="EP93" i="4"/>
  <c r="EP94" i="4"/>
  <c r="EP95" i="4"/>
  <c r="EP96" i="4"/>
  <c r="EP97" i="4"/>
  <c r="EP98" i="4"/>
  <c r="EP99" i="4"/>
  <c r="EP100" i="4"/>
  <c r="EP101" i="4"/>
  <c r="EP102" i="4"/>
  <c r="EP103" i="4"/>
  <c r="EP104" i="4"/>
  <c r="EP105" i="4"/>
  <c r="EP106" i="4"/>
  <c r="EP107" i="4"/>
  <c r="EP108" i="4"/>
  <c r="EP109" i="4"/>
  <c r="EP110" i="4"/>
  <c r="EP111" i="4"/>
  <c r="EP112" i="4"/>
  <c r="EP113" i="4"/>
  <c r="EP114" i="4"/>
  <c r="EP115" i="4"/>
  <c r="EP116" i="4"/>
  <c r="EP117" i="4"/>
  <c r="EP118" i="4"/>
  <c r="EP119" i="4"/>
  <c r="EP120" i="4"/>
  <c r="EP121" i="4"/>
  <c r="EP122" i="4"/>
  <c r="EP123" i="4"/>
  <c r="EP124" i="4"/>
  <c r="EP125" i="4"/>
  <c r="EP126" i="4"/>
  <c r="EP127" i="4"/>
  <c r="EP128" i="4"/>
  <c r="EP129" i="4"/>
  <c r="EP130" i="4"/>
  <c r="EP131" i="4"/>
  <c r="EP132" i="4"/>
  <c r="EP133" i="4"/>
  <c r="EP134" i="4"/>
  <c r="EP135" i="4"/>
  <c r="EP136" i="4"/>
  <c r="EP137" i="4"/>
  <c r="EP138" i="4"/>
  <c r="EP139" i="4"/>
  <c r="EP140" i="4"/>
  <c r="EP141" i="4"/>
  <c r="EP142" i="4"/>
  <c r="EP143" i="4"/>
  <c r="EP144" i="4"/>
  <c r="EP145" i="4"/>
  <c r="EP146" i="4"/>
  <c r="EP147" i="4"/>
  <c r="EP148" i="4"/>
  <c r="EP149" i="4"/>
  <c r="EP150" i="4"/>
  <c r="EP151" i="4"/>
  <c r="EP152" i="4"/>
  <c r="EP153" i="4"/>
  <c r="EP154" i="4"/>
  <c r="EP155" i="4"/>
  <c r="EP156" i="4"/>
  <c r="EP157" i="4"/>
  <c r="EP158" i="4"/>
  <c r="EP159" i="4"/>
  <c r="EP160" i="4"/>
  <c r="EP161" i="4"/>
  <c r="EP162" i="4"/>
  <c r="EP163" i="4"/>
  <c r="EP164" i="4"/>
  <c r="EP165" i="4"/>
  <c r="EP166" i="4"/>
  <c r="EP167" i="4"/>
  <c r="EP168" i="4"/>
  <c r="EP169" i="4"/>
  <c r="EP170" i="4"/>
  <c r="EP171" i="4"/>
  <c r="EP172" i="4"/>
  <c r="EP173" i="4"/>
  <c r="EP174" i="4"/>
  <c r="EP175" i="4"/>
  <c r="EP176" i="4"/>
  <c r="EP177" i="4"/>
  <c r="EP178" i="4"/>
  <c r="EP179" i="4"/>
  <c r="EP180" i="4"/>
  <c r="EP181" i="4"/>
  <c r="EP182" i="4"/>
  <c r="EP183" i="4"/>
  <c r="EP184" i="4"/>
  <c r="EP185" i="4"/>
  <c r="EP186" i="4"/>
  <c r="EP187" i="4"/>
  <c r="EP188" i="4"/>
  <c r="EP189" i="4"/>
  <c r="EP190" i="4"/>
  <c r="EP191" i="4"/>
  <c r="EP192" i="4"/>
  <c r="EP193" i="4"/>
  <c r="EP194" i="4"/>
  <c r="EP195" i="4"/>
  <c r="EP196" i="4"/>
  <c r="EP197" i="4"/>
  <c r="EP198" i="4"/>
  <c r="EP199" i="4"/>
  <c r="EP200" i="4"/>
  <c r="EP201" i="4"/>
  <c r="Q4" i="6"/>
  <c r="Q3" i="6"/>
  <c r="P6" i="6"/>
  <c r="P7" i="6"/>
  <c r="S4" i="6"/>
  <c r="S3" i="6"/>
  <c r="R4" i="6"/>
  <c r="R3" i="6"/>
  <c r="L37" i="6"/>
  <c r="DO2" i="4"/>
  <c r="DP2" i="4"/>
  <c r="DO3" i="4"/>
  <c r="DP3" i="4"/>
  <c r="DO4" i="4"/>
  <c r="DP4" i="4"/>
  <c r="DO5" i="4"/>
  <c r="DP5" i="4"/>
  <c r="DO6" i="4"/>
  <c r="DP6" i="4"/>
  <c r="DO7" i="4"/>
  <c r="DP7" i="4"/>
  <c r="DO8" i="4"/>
  <c r="DP8" i="4"/>
  <c r="DO9" i="4"/>
  <c r="DP9" i="4"/>
  <c r="DO10" i="4"/>
  <c r="DP10" i="4"/>
  <c r="DO11" i="4"/>
  <c r="DP11" i="4"/>
  <c r="DO12" i="4"/>
  <c r="DP12" i="4"/>
  <c r="DO13" i="4"/>
  <c r="DP13" i="4"/>
  <c r="DP14" i="4"/>
  <c r="DP15" i="4"/>
  <c r="DP16" i="4"/>
  <c r="DP17" i="4"/>
  <c r="DP18" i="4"/>
  <c r="DP19" i="4"/>
  <c r="DP20" i="4"/>
  <c r="DP21" i="4"/>
  <c r="DP22" i="4"/>
  <c r="DP23" i="4"/>
  <c r="DP24" i="4"/>
  <c r="DP25" i="4"/>
  <c r="DP26" i="4"/>
  <c r="DP27" i="4"/>
  <c r="DP28" i="4"/>
  <c r="DP29" i="4"/>
  <c r="DP30" i="4"/>
  <c r="DP31" i="4"/>
  <c r="DP32" i="4"/>
  <c r="DP33" i="4"/>
  <c r="DP34" i="4"/>
  <c r="DP35" i="4"/>
  <c r="DP36" i="4"/>
  <c r="DP37" i="4"/>
  <c r="DP38" i="4"/>
  <c r="DP39" i="4"/>
  <c r="DP40" i="4"/>
  <c r="DP41" i="4"/>
  <c r="DP42" i="4"/>
  <c r="DP43" i="4"/>
  <c r="DP44" i="4"/>
  <c r="DP45" i="4"/>
  <c r="DP46" i="4"/>
  <c r="DP47" i="4"/>
  <c r="DP48" i="4"/>
  <c r="DP49" i="4"/>
  <c r="DP50" i="4"/>
  <c r="DP51" i="4"/>
  <c r="DP52" i="4"/>
  <c r="DP53" i="4"/>
  <c r="DP54" i="4"/>
  <c r="DP55" i="4"/>
  <c r="DP56" i="4"/>
  <c r="DP57" i="4"/>
  <c r="DP58" i="4"/>
  <c r="DP59" i="4"/>
  <c r="DP60" i="4"/>
  <c r="DP61" i="4"/>
  <c r="DP62" i="4"/>
  <c r="DP63" i="4"/>
  <c r="DP64" i="4"/>
  <c r="DP65" i="4"/>
  <c r="DP66" i="4"/>
  <c r="DP67" i="4"/>
  <c r="DP68" i="4"/>
  <c r="DP69" i="4"/>
  <c r="DP70" i="4"/>
  <c r="DP71" i="4"/>
  <c r="DP72" i="4"/>
  <c r="DP73" i="4"/>
  <c r="DP74" i="4"/>
  <c r="DP75" i="4"/>
  <c r="DP76" i="4"/>
  <c r="DP77" i="4"/>
  <c r="DP78" i="4"/>
  <c r="DP79" i="4"/>
  <c r="DP80" i="4"/>
  <c r="DP81" i="4"/>
  <c r="DP82" i="4"/>
  <c r="DP83" i="4"/>
  <c r="DP84" i="4"/>
  <c r="DP85" i="4"/>
  <c r="DP86" i="4"/>
  <c r="DP87" i="4"/>
  <c r="DP88" i="4"/>
  <c r="DP89" i="4"/>
  <c r="DP90" i="4"/>
  <c r="DP91" i="4"/>
  <c r="DP92" i="4"/>
  <c r="DP93" i="4"/>
  <c r="DP94" i="4"/>
  <c r="DP95" i="4"/>
  <c r="DP96" i="4"/>
  <c r="DP97" i="4"/>
  <c r="DP98" i="4"/>
  <c r="DP99" i="4"/>
  <c r="DP100" i="4"/>
  <c r="DP101" i="4"/>
  <c r="DP102" i="4"/>
  <c r="DP103" i="4"/>
  <c r="DP104" i="4"/>
  <c r="DP105" i="4"/>
  <c r="DP106" i="4"/>
  <c r="DP107" i="4"/>
  <c r="DP108" i="4"/>
  <c r="DP109" i="4"/>
  <c r="DP110" i="4"/>
  <c r="DP111" i="4"/>
  <c r="DP112" i="4"/>
  <c r="DP113" i="4"/>
  <c r="DP114" i="4"/>
  <c r="DP115" i="4"/>
  <c r="DP116" i="4"/>
  <c r="DP117" i="4"/>
  <c r="DP118" i="4"/>
  <c r="DP119" i="4"/>
  <c r="DP120" i="4"/>
  <c r="DP121" i="4"/>
  <c r="DP122" i="4"/>
  <c r="DP123" i="4"/>
  <c r="DP124" i="4"/>
  <c r="DP125" i="4"/>
  <c r="DP126" i="4"/>
  <c r="DP127" i="4"/>
  <c r="DP128" i="4"/>
  <c r="DP129" i="4"/>
  <c r="DP130" i="4"/>
  <c r="DP131" i="4"/>
  <c r="DP132" i="4"/>
  <c r="DP133" i="4"/>
  <c r="DP134" i="4"/>
  <c r="DP135" i="4"/>
  <c r="DP136" i="4"/>
  <c r="DP137" i="4"/>
  <c r="DP138" i="4"/>
  <c r="DP139" i="4"/>
  <c r="DP140" i="4"/>
  <c r="DP141" i="4"/>
  <c r="DP142" i="4"/>
  <c r="DP143" i="4"/>
  <c r="DP144" i="4"/>
  <c r="DP145" i="4"/>
  <c r="DP146" i="4"/>
  <c r="DP147" i="4"/>
  <c r="DP148" i="4"/>
  <c r="DP149" i="4"/>
  <c r="DP150" i="4"/>
  <c r="DP151" i="4"/>
  <c r="DP152" i="4"/>
  <c r="DP153" i="4"/>
  <c r="DP154" i="4"/>
  <c r="DP155" i="4"/>
  <c r="DP156" i="4"/>
  <c r="DP157" i="4"/>
  <c r="DP158" i="4"/>
  <c r="DP159" i="4"/>
  <c r="DP160" i="4"/>
  <c r="DP161" i="4"/>
  <c r="DP162" i="4"/>
  <c r="DP163" i="4"/>
  <c r="DP164" i="4"/>
  <c r="DP165" i="4"/>
  <c r="DP166" i="4"/>
  <c r="DP167" i="4"/>
  <c r="DP168" i="4"/>
  <c r="DP169" i="4"/>
  <c r="DP170" i="4"/>
  <c r="DP171" i="4"/>
  <c r="DP172" i="4"/>
  <c r="DP173" i="4"/>
  <c r="DP174" i="4"/>
  <c r="DP175" i="4"/>
  <c r="DP176" i="4"/>
  <c r="DP177" i="4"/>
  <c r="DP178" i="4"/>
  <c r="DP179" i="4"/>
  <c r="DP180" i="4"/>
  <c r="DP181" i="4"/>
  <c r="DP182" i="4"/>
  <c r="DP183" i="4"/>
  <c r="DP184" i="4"/>
  <c r="DP185" i="4"/>
  <c r="DP186" i="4"/>
  <c r="DP187" i="4"/>
  <c r="DP188" i="4"/>
  <c r="DP189" i="4"/>
  <c r="DP190" i="4"/>
  <c r="DP191" i="4"/>
  <c r="DP192" i="4"/>
  <c r="DP193" i="4"/>
  <c r="DP194" i="4"/>
  <c r="DP195" i="4"/>
  <c r="DP196" i="4"/>
  <c r="DP197" i="4"/>
  <c r="DP198" i="4"/>
  <c r="DP199" i="4"/>
  <c r="DP200" i="4"/>
  <c r="DP201" i="4"/>
  <c r="DC2" i="4"/>
  <c r="DD2" i="4"/>
  <c r="DC3" i="4"/>
  <c r="DD3" i="4"/>
  <c r="DC4" i="4"/>
  <c r="DD4" i="4"/>
  <c r="DC5" i="4"/>
  <c r="DD5" i="4"/>
  <c r="DC6" i="4"/>
  <c r="DD6" i="4"/>
  <c r="DC7" i="4"/>
  <c r="DD7" i="4"/>
  <c r="DC8" i="4"/>
  <c r="DD8" i="4"/>
  <c r="DC9" i="4"/>
  <c r="DD9" i="4"/>
  <c r="DC10" i="4"/>
  <c r="DD10" i="4"/>
  <c r="DC11" i="4"/>
  <c r="DD11" i="4"/>
  <c r="DC12" i="4"/>
  <c r="DD12" i="4"/>
  <c r="DC13" i="4"/>
  <c r="DD13" i="4"/>
  <c r="DD14" i="4"/>
  <c r="DD15" i="4"/>
  <c r="DD16" i="4"/>
  <c r="DD17" i="4"/>
  <c r="DD18" i="4"/>
  <c r="DD19" i="4"/>
  <c r="DD20" i="4"/>
  <c r="DD21" i="4"/>
  <c r="DD22" i="4"/>
  <c r="DD23" i="4"/>
  <c r="DD24" i="4"/>
  <c r="DD25" i="4"/>
  <c r="DD26" i="4"/>
  <c r="DD27" i="4"/>
  <c r="DD28" i="4"/>
  <c r="DD29" i="4"/>
  <c r="DD30" i="4"/>
  <c r="DD31" i="4"/>
  <c r="DD32" i="4"/>
  <c r="DD33" i="4"/>
  <c r="DD34" i="4"/>
  <c r="DD35" i="4"/>
  <c r="DD36" i="4"/>
  <c r="DD37" i="4"/>
  <c r="DD38" i="4"/>
  <c r="DD39" i="4"/>
  <c r="DD40" i="4"/>
  <c r="DD41" i="4"/>
  <c r="DD42" i="4"/>
  <c r="DD43" i="4"/>
  <c r="DD44" i="4"/>
  <c r="DD45" i="4"/>
  <c r="DD46" i="4"/>
  <c r="DD47" i="4"/>
  <c r="DD48" i="4"/>
  <c r="DD49" i="4"/>
  <c r="DD50" i="4"/>
  <c r="DD51" i="4"/>
  <c r="DD52" i="4"/>
  <c r="DD53" i="4"/>
  <c r="DD54" i="4"/>
  <c r="DD55" i="4"/>
  <c r="DD56" i="4"/>
  <c r="DD57" i="4"/>
  <c r="DD58" i="4"/>
  <c r="DD59" i="4"/>
  <c r="DD60" i="4"/>
  <c r="DD61" i="4"/>
  <c r="DD62" i="4"/>
  <c r="DD63" i="4"/>
  <c r="DD64" i="4"/>
  <c r="DD65" i="4"/>
  <c r="DD66" i="4"/>
  <c r="DD67" i="4"/>
  <c r="DD68" i="4"/>
  <c r="DD69" i="4"/>
  <c r="DD70" i="4"/>
  <c r="DD71" i="4"/>
  <c r="DD72" i="4"/>
  <c r="DD73" i="4"/>
  <c r="DD74" i="4"/>
  <c r="DD75" i="4"/>
  <c r="DD76" i="4"/>
  <c r="DD77" i="4"/>
  <c r="DD78" i="4"/>
  <c r="DD79" i="4"/>
  <c r="DD80" i="4"/>
  <c r="DD81" i="4"/>
  <c r="DD82" i="4"/>
  <c r="DD83" i="4"/>
  <c r="DD84" i="4"/>
  <c r="DD85" i="4"/>
  <c r="DD86" i="4"/>
  <c r="DD87" i="4"/>
  <c r="DD88" i="4"/>
  <c r="DD89" i="4"/>
  <c r="DD90" i="4"/>
  <c r="DD91" i="4"/>
  <c r="DD92" i="4"/>
  <c r="DD93" i="4"/>
  <c r="DD94" i="4"/>
  <c r="DD95" i="4"/>
  <c r="DD96" i="4"/>
  <c r="DD97" i="4"/>
  <c r="DD98" i="4"/>
  <c r="DD99" i="4"/>
  <c r="DD100" i="4"/>
  <c r="DD101" i="4"/>
  <c r="DD102" i="4"/>
  <c r="DD103" i="4"/>
  <c r="DD104" i="4"/>
  <c r="DD105" i="4"/>
  <c r="DD106" i="4"/>
  <c r="DD107" i="4"/>
  <c r="DD108" i="4"/>
  <c r="DD109" i="4"/>
  <c r="DD110" i="4"/>
  <c r="DD111" i="4"/>
  <c r="DD112" i="4"/>
  <c r="DD113" i="4"/>
  <c r="DD114" i="4"/>
  <c r="DD115" i="4"/>
  <c r="DD116" i="4"/>
  <c r="DD117" i="4"/>
  <c r="DD118" i="4"/>
  <c r="DD119" i="4"/>
  <c r="DD120" i="4"/>
  <c r="DD121" i="4"/>
  <c r="DD122" i="4"/>
  <c r="DD123" i="4"/>
  <c r="DD124" i="4"/>
  <c r="DD125" i="4"/>
  <c r="DD126" i="4"/>
  <c r="DD127" i="4"/>
  <c r="DD128" i="4"/>
  <c r="DD129" i="4"/>
  <c r="DD130" i="4"/>
  <c r="DD131" i="4"/>
  <c r="DD132" i="4"/>
  <c r="DD133" i="4"/>
  <c r="DD134" i="4"/>
  <c r="DD135" i="4"/>
  <c r="DD136" i="4"/>
  <c r="DD137" i="4"/>
  <c r="DD138" i="4"/>
  <c r="DD139" i="4"/>
  <c r="DD140" i="4"/>
  <c r="DD141" i="4"/>
  <c r="DD142" i="4"/>
  <c r="DD143" i="4"/>
  <c r="DD144" i="4"/>
  <c r="DD145" i="4"/>
  <c r="DD146" i="4"/>
  <c r="DD147" i="4"/>
  <c r="DD148" i="4"/>
  <c r="DD149" i="4"/>
  <c r="DD150" i="4"/>
  <c r="DD151" i="4"/>
  <c r="DD152" i="4"/>
  <c r="DD153" i="4"/>
  <c r="DD154" i="4"/>
  <c r="DD155" i="4"/>
  <c r="DD156" i="4"/>
  <c r="DD157" i="4"/>
  <c r="DD158" i="4"/>
  <c r="DD159" i="4"/>
  <c r="DD160" i="4"/>
  <c r="DD161" i="4"/>
  <c r="DD162" i="4"/>
  <c r="DD163" i="4"/>
  <c r="DD164" i="4"/>
  <c r="DD165" i="4"/>
  <c r="DD166" i="4"/>
  <c r="DD167" i="4"/>
  <c r="DD168" i="4"/>
  <c r="DD169" i="4"/>
  <c r="DD170" i="4"/>
  <c r="DD171" i="4"/>
  <c r="DD172" i="4"/>
  <c r="DD173" i="4"/>
  <c r="DD174" i="4"/>
  <c r="DD175" i="4"/>
  <c r="DD176" i="4"/>
  <c r="DD177" i="4"/>
  <c r="DD178" i="4"/>
  <c r="DD179" i="4"/>
  <c r="DD180" i="4"/>
  <c r="DD181" i="4"/>
  <c r="DD182" i="4"/>
  <c r="DD183" i="4"/>
  <c r="DD184" i="4"/>
  <c r="DD185" i="4"/>
  <c r="DD186" i="4"/>
  <c r="DD187" i="4"/>
  <c r="DD188" i="4"/>
  <c r="DD189" i="4"/>
  <c r="DD190" i="4"/>
  <c r="DD191" i="4"/>
  <c r="DD192" i="4"/>
  <c r="DD193" i="4"/>
  <c r="DD194" i="4"/>
  <c r="DD195" i="4"/>
  <c r="DD196" i="4"/>
  <c r="DD197" i="4"/>
  <c r="DD198" i="4"/>
  <c r="DD199" i="4"/>
  <c r="DD200" i="4"/>
  <c r="DD201" i="4"/>
  <c r="DO14" i="4"/>
  <c r="DO15" i="4"/>
  <c r="DO16" i="4"/>
  <c r="DO17" i="4"/>
  <c r="DO18" i="4"/>
  <c r="DO19" i="4"/>
  <c r="DO20" i="4"/>
  <c r="DO21" i="4"/>
  <c r="DO22" i="4"/>
  <c r="DO23" i="4"/>
  <c r="DO24" i="4"/>
  <c r="DO25" i="4"/>
  <c r="DO26" i="4"/>
  <c r="DO27" i="4"/>
  <c r="DO28" i="4"/>
  <c r="DO29" i="4"/>
  <c r="DO30" i="4"/>
  <c r="DO31" i="4"/>
  <c r="DO32" i="4"/>
  <c r="DO33" i="4"/>
  <c r="DO34" i="4"/>
  <c r="DO35" i="4"/>
  <c r="DO36" i="4"/>
  <c r="DO37" i="4"/>
  <c r="DO38" i="4"/>
  <c r="DO39" i="4"/>
  <c r="DO40" i="4"/>
  <c r="DO41" i="4"/>
  <c r="DO42" i="4"/>
  <c r="DO43" i="4"/>
  <c r="DO44" i="4"/>
  <c r="DO45" i="4"/>
  <c r="DO46" i="4"/>
  <c r="DO47" i="4"/>
  <c r="DO48" i="4"/>
  <c r="DO49" i="4"/>
  <c r="DO50" i="4"/>
  <c r="DO51" i="4"/>
  <c r="DO52" i="4"/>
  <c r="DO53" i="4"/>
  <c r="DO54" i="4"/>
  <c r="DO55" i="4"/>
  <c r="DO56" i="4"/>
  <c r="DO57" i="4"/>
  <c r="DO58" i="4"/>
  <c r="DO59" i="4"/>
  <c r="DO60" i="4"/>
  <c r="DO61" i="4"/>
  <c r="DO62" i="4"/>
  <c r="DO63" i="4"/>
  <c r="DO64" i="4"/>
  <c r="DO65" i="4"/>
  <c r="DO66" i="4"/>
  <c r="DO67" i="4"/>
  <c r="DO68" i="4"/>
  <c r="DO69" i="4"/>
  <c r="DO70" i="4"/>
  <c r="DO71" i="4"/>
  <c r="DO72" i="4"/>
  <c r="DO73" i="4"/>
  <c r="DO74" i="4"/>
  <c r="DO75" i="4"/>
  <c r="DO76" i="4"/>
  <c r="DO77" i="4"/>
  <c r="DO78" i="4"/>
  <c r="DO79" i="4"/>
  <c r="DO80" i="4"/>
  <c r="DO81" i="4"/>
  <c r="DO82" i="4"/>
  <c r="DO83" i="4"/>
  <c r="DO84" i="4"/>
  <c r="DO85" i="4"/>
  <c r="DO86" i="4"/>
  <c r="DO87" i="4"/>
  <c r="DO88" i="4"/>
  <c r="DO89" i="4"/>
  <c r="DO90" i="4"/>
  <c r="DO91" i="4"/>
  <c r="DO92" i="4"/>
  <c r="DO93" i="4"/>
  <c r="DO94" i="4"/>
  <c r="DO95" i="4"/>
  <c r="DO96" i="4"/>
  <c r="DO97" i="4"/>
  <c r="DO98" i="4"/>
  <c r="DO99" i="4"/>
  <c r="DO100" i="4"/>
  <c r="DO101" i="4"/>
  <c r="DO102" i="4"/>
  <c r="DO103" i="4"/>
  <c r="DO104" i="4"/>
  <c r="DO105" i="4"/>
  <c r="DO106" i="4"/>
  <c r="DO107" i="4"/>
  <c r="DO108" i="4"/>
  <c r="DO109" i="4"/>
  <c r="DO110" i="4"/>
  <c r="DO111" i="4"/>
  <c r="DO112" i="4"/>
  <c r="DO113" i="4"/>
  <c r="DO114" i="4"/>
  <c r="DO115" i="4"/>
  <c r="DO116" i="4"/>
  <c r="DO117" i="4"/>
  <c r="DO118" i="4"/>
  <c r="DO119" i="4"/>
  <c r="DO120" i="4"/>
  <c r="DO121" i="4"/>
  <c r="DO122" i="4"/>
  <c r="DO123" i="4"/>
  <c r="DO124" i="4"/>
  <c r="DO125" i="4"/>
  <c r="DO126" i="4"/>
  <c r="DO127" i="4"/>
  <c r="DO128" i="4"/>
  <c r="DO129" i="4"/>
  <c r="DO130" i="4"/>
  <c r="DO131" i="4"/>
  <c r="DO132" i="4"/>
  <c r="DO133" i="4"/>
  <c r="DO134" i="4"/>
  <c r="DO135" i="4"/>
  <c r="DO136" i="4"/>
  <c r="DO137" i="4"/>
  <c r="DO138" i="4"/>
  <c r="DO139" i="4"/>
  <c r="DO140" i="4"/>
  <c r="DO141" i="4"/>
  <c r="DO142" i="4"/>
  <c r="DO143" i="4"/>
  <c r="DO144" i="4"/>
  <c r="DO145" i="4"/>
  <c r="DO146" i="4"/>
  <c r="DO147" i="4"/>
  <c r="DO148" i="4"/>
  <c r="DO149" i="4"/>
  <c r="DO150" i="4"/>
  <c r="DO151" i="4"/>
  <c r="DO152" i="4"/>
  <c r="DO153" i="4"/>
  <c r="DO154" i="4"/>
  <c r="DO155" i="4"/>
  <c r="DO156" i="4"/>
  <c r="DO157" i="4"/>
  <c r="DO158" i="4"/>
  <c r="DO159" i="4"/>
  <c r="DO160" i="4"/>
  <c r="DO161" i="4"/>
  <c r="DO162" i="4"/>
  <c r="DO163" i="4"/>
  <c r="DO164" i="4"/>
  <c r="DO165" i="4"/>
  <c r="DO166" i="4"/>
  <c r="DO167" i="4"/>
  <c r="DO168" i="4"/>
  <c r="DO169" i="4"/>
  <c r="DO170" i="4"/>
  <c r="DO171" i="4"/>
  <c r="DO172" i="4"/>
  <c r="DO173" i="4"/>
  <c r="DO174" i="4"/>
  <c r="DO175" i="4"/>
  <c r="DO176" i="4"/>
  <c r="DO177" i="4"/>
  <c r="DO178" i="4"/>
  <c r="DO179" i="4"/>
  <c r="DO180" i="4"/>
  <c r="DO181" i="4"/>
  <c r="DO182" i="4"/>
  <c r="DO183" i="4"/>
  <c r="DO184" i="4"/>
  <c r="DO185" i="4"/>
  <c r="DO186" i="4"/>
  <c r="DO187" i="4"/>
  <c r="DO188" i="4"/>
  <c r="DO189" i="4"/>
  <c r="DO190" i="4"/>
  <c r="DO191" i="4"/>
  <c r="DO192" i="4"/>
  <c r="DO193" i="4"/>
  <c r="DO194" i="4"/>
  <c r="DO195" i="4"/>
  <c r="DO196" i="4"/>
  <c r="DO197" i="4"/>
  <c r="DO198" i="4"/>
  <c r="DO199" i="4"/>
  <c r="DO200" i="4"/>
  <c r="DO201" i="4"/>
  <c r="CT14" i="4"/>
  <c r="CT15" i="4"/>
  <c r="CT16" i="4"/>
  <c r="CT17" i="4"/>
  <c r="CT18" i="4"/>
  <c r="CT19" i="4"/>
  <c r="CT20" i="4"/>
  <c r="CT21" i="4"/>
  <c r="CT22" i="4"/>
  <c r="CT23" i="4"/>
  <c r="CT24" i="4"/>
  <c r="CT25" i="4"/>
  <c r="CT26" i="4"/>
  <c r="CT27" i="4"/>
  <c r="CT28" i="4"/>
  <c r="CT29" i="4"/>
  <c r="CT30" i="4"/>
  <c r="CT31" i="4"/>
  <c r="CT32" i="4"/>
  <c r="CT33" i="4"/>
  <c r="CT34" i="4"/>
  <c r="CT35" i="4"/>
  <c r="CT36" i="4"/>
  <c r="CT37" i="4"/>
  <c r="CT38" i="4"/>
  <c r="CT39" i="4"/>
  <c r="CT40" i="4"/>
  <c r="CT41" i="4"/>
  <c r="CT42" i="4"/>
  <c r="CT43" i="4"/>
  <c r="CT44" i="4"/>
  <c r="CT45" i="4"/>
  <c r="CT46" i="4"/>
  <c r="CT47" i="4"/>
  <c r="CT48" i="4"/>
  <c r="CT49" i="4"/>
  <c r="CT50" i="4"/>
  <c r="CT51" i="4"/>
  <c r="CT52" i="4"/>
  <c r="CT53" i="4"/>
  <c r="CT54" i="4"/>
  <c r="CT55" i="4"/>
  <c r="CT56" i="4"/>
  <c r="CT57" i="4"/>
  <c r="CT58" i="4"/>
  <c r="CT59" i="4"/>
  <c r="CT60" i="4"/>
  <c r="CT61" i="4"/>
  <c r="CT62" i="4"/>
  <c r="CT63" i="4"/>
  <c r="CT64" i="4"/>
  <c r="CT65" i="4"/>
  <c r="CT66" i="4"/>
  <c r="CT67" i="4"/>
  <c r="CT68" i="4"/>
  <c r="CT69" i="4"/>
  <c r="CT70" i="4"/>
  <c r="CT71" i="4"/>
  <c r="CT72" i="4"/>
  <c r="CT73" i="4"/>
  <c r="CT74" i="4"/>
  <c r="CT75" i="4"/>
  <c r="CT76" i="4"/>
  <c r="CT77" i="4"/>
  <c r="CT78" i="4"/>
  <c r="CT79" i="4"/>
  <c r="CT80" i="4"/>
  <c r="CT81" i="4"/>
  <c r="CT82" i="4"/>
  <c r="CT83" i="4"/>
  <c r="CT84" i="4"/>
  <c r="CT85" i="4"/>
  <c r="CT86" i="4"/>
  <c r="CT87" i="4"/>
  <c r="CT88" i="4"/>
  <c r="CT89" i="4"/>
  <c r="CT90" i="4"/>
  <c r="CT91" i="4"/>
  <c r="CT92" i="4"/>
  <c r="CT93" i="4"/>
  <c r="CT94" i="4"/>
  <c r="CT95" i="4"/>
  <c r="CT96" i="4"/>
  <c r="CT97" i="4"/>
  <c r="CT98" i="4"/>
  <c r="CT99" i="4"/>
  <c r="CT100" i="4"/>
  <c r="CT101" i="4"/>
  <c r="CT102" i="4"/>
  <c r="CT103" i="4"/>
  <c r="CT104" i="4"/>
  <c r="CT105" i="4"/>
  <c r="CT106" i="4"/>
  <c r="CT107" i="4"/>
  <c r="CT108" i="4"/>
  <c r="CT109" i="4"/>
  <c r="CT110" i="4"/>
  <c r="CT111" i="4"/>
  <c r="CT112" i="4"/>
  <c r="CT113" i="4"/>
  <c r="CT114" i="4"/>
  <c r="CT115" i="4"/>
  <c r="CT116" i="4"/>
  <c r="CT117" i="4"/>
  <c r="CT118" i="4"/>
  <c r="CT119" i="4"/>
  <c r="CT120" i="4"/>
  <c r="CT121" i="4"/>
  <c r="CT122" i="4"/>
  <c r="CT123" i="4"/>
  <c r="CT124" i="4"/>
  <c r="CT125" i="4"/>
  <c r="CT126" i="4"/>
  <c r="CT127" i="4"/>
  <c r="CT128" i="4"/>
  <c r="CT129" i="4"/>
  <c r="CT130" i="4"/>
  <c r="CT131" i="4"/>
  <c r="CT132" i="4"/>
  <c r="CT133" i="4"/>
  <c r="CT134" i="4"/>
  <c r="CT135" i="4"/>
  <c r="CT136" i="4"/>
  <c r="CT137" i="4"/>
  <c r="CT138" i="4"/>
  <c r="CT139" i="4"/>
  <c r="CT140" i="4"/>
  <c r="CT141" i="4"/>
  <c r="CT142" i="4"/>
  <c r="CT143" i="4"/>
  <c r="CT144" i="4"/>
  <c r="CT145" i="4"/>
  <c r="CT146" i="4"/>
  <c r="CT147" i="4"/>
  <c r="CT148" i="4"/>
  <c r="CT149" i="4"/>
  <c r="CT150" i="4"/>
  <c r="CT151" i="4"/>
  <c r="CT152" i="4"/>
  <c r="CT153" i="4"/>
  <c r="CT154" i="4"/>
  <c r="CT155" i="4"/>
  <c r="CT156" i="4"/>
  <c r="CT157" i="4"/>
  <c r="CT158" i="4"/>
  <c r="CT159" i="4"/>
  <c r="CT160" i="4"/>
  <c r="CT161" i="4"/>
  <c r="CT162" i="4"/>
  <c r="CT163" i="4"/>
  <c r="CT164" i="4"/>
  <c r="CT165" i="4"/>
  <c r="CT166" i="4"/>
  <c r="CT167" i="4"/>
  <c r="CT168" i="4"/>
  <c r="CT169" i="4"/>
  <c r="CT170" i="4"/>
  <c r="CT171" i="4"/>
  <c r="CT172" i="4"/>
  <c r="CT173" i="4"/>
  <c r="CT174" i="4"/>
  <c r="CT175" i="4"/>
  <c r="CT176" i="4"/>
  <c r="CT177" i="4"/>
  <c r="CT178" i="4"/>
  <c r="CT179" i="4"/>
  <c r="CT180" i="4"/>
  <c r="CT181" i="4"/>
  <c r="CT182" i="4"/>
  <c r="CT183" i="4"/>
  <c r="CT184" i="4"/>
  <c r="CT185" i="4"/>
  <c r="CT186" i="4"/>
  <c r="CT187" i="4"/>
  <c r="CT188" i="4"/>
  <c r="CT189" i="4"/>
  <c r="CT190" i="4"/>
  <c r="CT191" i="4"/>
  <c r="CT192" i="4"/>
  <c r="CT193" i="4"/>
  <c r="CT194" i="4"/>
  <c r="CT195" i="4"/>
  <c r="CT196" i="4"/>
  <c r="CT197" i="4"/>
  <c r="CT198" i="4"/>
  <c r="CT199" i="4"/>
  <c r="CT200" i="4"/>
  <c r="CT201" i="4"/>
  <c r="DZ7" i="4"/>
  <c r="DQ2" i="4"/>
  <c r="DQ3" i="4"/>
  <c r="DQ4" i="4"/>
  <c r="DQ5" i="4"/>
  <c r="DQ6" i="4"/>
  <c r="DQ7" i="4"/>
  <c r="DQ8" i="4"/>
  <c r="DQ9" i="4"/>
  <c r="DQ10" i="4"/>
  <c r="DQ11" i="4"/>
  <c r="DQ12" i="4"/>
  <c r="DQ13" i="4"/>
  <c r="DQ14" i="4"/>
  <c r="DQ15" i="4"/>
  <c r="DQ16" i="4"/>
  <c r="DQ17" i="4"/>
  <c r="DQ18" i="4"/>
  <c r="DQ19" i="4"/>
  <c r="DQ20" i="4"/>
  <c r="DQ21" i="4"/>
  <c r="DQ22" i="4"/>
  <c r="DQ23" i="4"/>
  <c r="DQ24" i="4"/>
  <c r="DQ25" i="4"/>
  <c r="DQ26" i="4"/>
  <c r="DQ27" i="4"/>
  <c r="DQ28" i="4"/>
  <c r="DQ29" i="4"/>
  <c r="DQ30" i="4"/>
  <c r="DQ31" i="4"/>
  <c r="DQ32" i="4"/>
  <c r="DQ33" i="4"/>
  <c r="DQ34" i="4"/>
  <c r="DQ35" i="4"/>
  <c r="DQ36" i="4"/>
  <c r="DQ37" i="4"/>
  <c r="DQ38" i="4"/>
  <c r="DQ39" i="4"/>
  <c r="DQ40" i="4"/>
  <c r="DQ41" i="4"/>
  <c r="DQ42" i="4"/>
  <c r="DQ43" i="4"/>
  <c r="DQ44" i="4"/>
  <c r="DQ45" i="4"/>
  <c r="DQ46" i="4"/>
  <c r="DQ47" i="4"/>
  <c r="DQ48" i="4"/>
  <c r="DQ49" i="4"/>
  <c r="DQ50" i="4"/>
  <c r="DQ51" i="4"/>
  <c r="DQ52" i="4"/>
  <c r="DQ53" i="4"/>
  <c r="DQ54" i="4"/>
  <c r="DQ55" i="4"/>
  <c r="DQ56" i="4"/>
  <c r="DQ57" i="4"/>
  <c r="DQ58" i="4"/>
  <c r="DQ59" i="4"/>
  <c r="DQ60" i="4"/>
  <c r="DQ61" i="4"/>
  <c r="DQ62" i="4"/>
  <c r="DQ63" i="4"/>
  <c r="DQ64" i="4"/>
  <c r="DQ65" i="4"/>
  <c r="DQ66" i="4"/>
  <c r="DQ67" i="4"/>
  <c r="DQ68" i="4"/>
  <c r="DQ69" i="4"/>
  <c r="DQ70" i="4"/>
  <c r="DQ71" i="4"/>
  <c r="DQ72" i="4"/>
  <c r="DQ73" i="4"/>
  <c r="DQ74" i="4"/>
  <c r="DQ75" i="4"/>
  <c r="DQ76" i="4"/>
  <c r="DQ77" i="4"/>
  <c r="DQ78" i="4"/>
  <c r="DQ79" i="4"/>
  <c r="DQ80" i="4"/>
  <c r="DQ81" i="4"/>
  <c r="DQ82" i="4"/>
  <c r="DQ83" i="4"/>
  <c r="DQ84" i="4"/>
  <c r="DQ85" i="4"/>
  <c r="DQ86" i="4"/>
  <c r="DQ87" i="4"/>
  <c r="DQ88" i="4"/>
  <c r="DQ89" i="4"/>
  <c r="DQ90" i="4"/>
  <c r="DQ91" i="4"/>
  <c r="DQ92" i="4"/>
  <c r="DQ93" i="4"/>
  <c r="DQ94" i="4"/>
  <c r="DQ95" i="4"/>
  <c r="DQ96" i="4"/>
  <c r="DQ97" i="4"/>
  <c r="DQ98" i="4"/>
  <c r="DQ99" i="4"/>
  <c r="DQ100" i="4"/>
  <c r="DQ101" i="4"/>
  <c r="DQ102" i="4"/>
  <c r="DQ103" i="4"/>
  <c r="DQ104" i="4"/>
  <c r="DQ105" i="4"/>
  <c r="DQ106" i="4"/>
  <c r="DQ107" i="4"/>
  <c r="DQ108" i="4"/>
  <c r="DQ109" i="4"/>
  <c r="DQ110" i="4"/>
  <c r="DQ111" i="4"/>
  <c r="DQ112" i="4"/>
  <c r="DQ113" i="4"/>
  <c r="DQ114" i="4"/>
  <c r="DQ115" i="4"/>
  <c r="DQ116" i="4"/>
  <c r="DQ117" i="4"/>
  <c r="DQ118" i="4"/>
  <c r="DQ119" i="4"/>
  <c r="DQ120" i="4"/>
  <c r="DQ121" i="4"/>
  <c r="DQ122" i="4"/>
  <c r="DQ123" i="4"/>
  <c r="DQ124" i="4"/>
  <c r="DQ125" i="4"/>
  <c r="DQ126" i="4"/>
  <c r="DQ127" i="4"/>
  <c r="DQ128" i="4"/>
  <c r="DQ129" i="4"/>
  <c r="DQ130" i="4"/>
  <c r="DQ131" i="4"/>
  <c r="DQ132" i="4"/>
  <c r="DQ133" i="4"/>
  <c r="DQ134" i="4"/>
  <c r="DQ135" i="4"/>
  <c r="DQ136" i="4"/>
  <c r="DQ137" i="4"/>
  <c r="DQ138" i="4"/>
  <c r="DQ139" i="4"/>
  <c r="DQ140" i="4"/>
  <c r="DQ141" i="4"/>
  <c r="DQ142" i="4"/>
  <c r="DQ143" i="4"/>
  <c r="DQ144" i="4"/>
  <c r="DQ145" i="4"/>
  <c r="DQ146" i="4"/>
  <c r="DQ147" i="4"/>
  <c r="DQ148" i="4"/>
  <c r="DQ149" i="4"/>
  <c r="DQ150" i="4"/>
  <c r="DQ151" i="4"/>
  <c r="DQ152" i="4"/>
  <c r="DQ153" i="4"/>
  <c r="DQ154" i="4"/>
  <c r="DQ155" i="4"/>
  <c r="DQ156" i="4"/>
  <c r="DQ157" i="4"/>
  <c r="DQ158" i="4"/>
  <c r="DQ159" i="4"/>
  <c r="DQ160" i="4"/>
  <c r="DQ161" i="4"/>
  <c r="DQ162" i="4"/>
  <c r="DQ163" i="4"/>
  <c r="DQ164" i="4"/>
  <c r="DQ165" i="4"/>
  <c r="DQ166" i="4"/>
  <c r="DQ167" i="4"/>
  <c r="DQ168" i="4"/>
  <c r="DQ169" i="4"/>
  <c r="DQ170" i="4"/>
  <c r="DQ171" i="4"/>
  <c r="DQ172" i="4"/>
  <c r="DQ173" i="4"/>
  <c r="DQ174" i="4"/>
  <c r="DQ175" i="4"/>
  <c r="DQ176" i="4"/>
  <c r="DQ177" i="4"/>
  <c r="DQ178" i="4"/>
  <c r="DQ179" i="4"/>
  <c r="DQ180" i="4"/>
  <c r="DQ181" i="4"/>
  <c r="DQ182" i="4"/>
  <c r="DQ183" i="4"/>
  <c r="DQ184" i="4"/>
  <c r="DQ185" i="4"/>
  <c r="DQ186" i="4"/>
  <c r="DQ187" i="4"/>
  <c r="DQ188" i="4"/>
  <c r="DQ189" i="4"/>
  <c r="DQ190" i="4"/>
  <c r="DQ191" i="4"/>
  <c r="DQ192" i="4"/>
  <c r="DQ193" i="4"/>
  <c r="DQ194" i="4"/>
  <c r="DQ195" i="4"/>
  <c r="DQ196" i="4"/>
  <c r="DQ197" i="4"/>
  <c r="DQ198" i="4"/>
  <c r="DQ199" i="4"/>
  <c r="DQ200" i="4"/>
  <c r="DQ201" i="4"/>
  <c r="DZ3" i="4"/>
  <c r="DR2" i="4"/>
  <c r="DS2" i="4"/>
  <c r="DR3" i="4"/>
  <c r="DS3" i="4"/>
  <c r="DR4" i="4"/>
  <c r="DS4" i="4"/>
  <c r="DR5" i="4"/>
  <c r="DS5" i="4"/>
  <c r="DR6" i="4"/>
  <c r="DS6" i="4"/>
  <c r="DR7" i="4"/>
  <c r="DS7" i="4"/>
  <c r="DR8" i="4"/>
  <c r="DS8" i="4"/>
  <c r="DR9" i="4"/>
  <c r="DS9" i="4"/>
  <c r="DR10" i="4"/>
  <c r="DS10" i="4"/>
  <c r="DR11" i="4"/>
  <c r="DS11" i="4"/>
  <c r="DR12" i="4"/>
  <c r="DS12" i="4"/>
  <c r="DR13" i="4"/>
  <c r="DS13" i="4"/>
  <c r="DR14" i="4"/>
  <c r="DS14" i="4"/>
  <c r="DR15" i="4"/>
  <c r="DS15" i="4"/>
  <c r="DR16" i="4"/>
  <c r="DS16" i="4"/>
  <c r="DR17" i="4"/>
  <c r="DS17" i="4"/>
  <c r="DR18" i="4"/>
  <c r="DS18" i="4"/>
  <c r="DR19" i="4"/>
  <c r="DS19" i="4"/>
  <c r="DR20" i="4"/>
  <c r="DS20" i="4"/>
  <c r="DR21" i="4"/>
  <c r="DS21" i="4"/>
  <c r="DR22" i="4"/>
  <c r="DS22" i="4"/>
  <c r="DR23" i="4"/>
  <c r="DS23" i="4"/>
  <c r="DR24" i="4"/>
  <c r="DS24" i="4"/>
  <c r="DR25" i="4"/>
  <c r="DS25" i="4"/>
  <c r="DR26" i="4"/>
  <c r="DS26" i="4"/>
  <c r="DR27" i="4"/>
  <c r="DS27" i="4"/>
  <c r="DR28" i="4"/>
  <c r="DS28" i="4"/>
  <c r="DR29" i="4"/>
  <c r="DS29" i="4"/>
  <c r="DR30" i="4"/>
  <c r="DS30" i="4"/>
  <c r="DR31" i="4"/>
  <c r="DS31" i="4"/>
  <c r="DR32" i="4"/>
  <c r="DS32" i="4"/>
  <c r="DR33" i="4"/>
  <c r="DS33" i="4"/>
  <c r="DR34" i="4"/>
  <c r="DS34" i="4"/>
  <c r="DR35" i="4"/>
  <c r="DS35" i="4"/>
  <c r="DR36" i="4"/>
  <c r="DS36" i="4"/>
  <c r="DR37" i="4"/>
  <c r="DS37" i="4"/>
  <c r="DR38" i="4"/>
  <c r="DS38" i="4"/>
  <c r="DR39" i="4"/>
  <c r="DS39" i="4"/>
  <c r="DR40" i="4"/>
  <c r="DS40" i="4"/>
  <c r="DR41" i="4"/>
  <c r="DS41" i="4"/>
  <c r="DR42" i="4"/>
  <c r="DS42" i="4"/>
  <c r="DR43" i="4"/>
  <c r="DS43" i="4"/>
  <c r="DR44" i="4"/>
  <c r="DS44" i="4"/>
  <c r="DR45" i="4"/>
  <c r="DS45" i="4"/>
  <c r="DR46" i="4"/>
  <c r="DS46" i="4"/>
  <c r="DR47" i="4"/>
  <c r="DS47" i="4"/>
  <c r="DR48" i="4"/>
  <c r="DS48" i="4"/>
  <c r="DR49" i="4"/>
  <c r="DS49" i="4"/>
  <c r="DR50" i="4"/>
  <c r="DS50" i="4"/>
  <c r="DR51" i="4"/>
  <c r="DS51" i="4"/>
  <c r="DR52" i="4"/>
  <c r="DS52" i="4"/>
  <c r="DR53" i="4"/>
  <c r="DS53" i="4"/>
  <c r="DR54" i="4"/>
  <c r="DS54" i="4"/>
  <c r="DR55" i="4"/>
  <c r="DS55" i="4"/>
  <c r="DR56" i="4"/>
  <c r="DS56" i="4"/>
  <c r="DR57" i="4"/>
  <c r="DS57" i="4"/>
  <c r="DR58" i="4"/>
  <c r="DS58" i="4"/>
  <c r="DR59" i="4"/>
  <c r="DS59" i="4"/>
  <c r="DR60" i="4"/>
  <c r="DS60" i="4"/>
  <c r="DR61" i="4"/>
  <c r="DS61" i="4"/>
  <c r="DR62" i="4"/>
  <c r="DS62" i="4"/>
  <c r="DR63" i="4"/>
  <c r="DS63" i="4"/>
  <c r="DR64" i="4"/>
  <c r="DS64" i="4"/>
  <c r="DR65" i="4"/>
  <c r="DS65" i="4"/>
  <c r="DR66" i="4"/>
  <c r="DS66" i="4"/>
  <c r="DR67" i="4"/>
  <c r="DS67" i="4"/>
  <c r="DR68" i="4"/>
  <c r="DS68" i="4"/>
  <c r="DR69" i="4"/>
  <c r="DS69" i="4"/>
  <c r="DR70" i="4"/>
  <c r="DS70" i="4"/>
  <c r="DR71" i="4"/>
  <c r="DS71" i="4"/>
  <c r="DR72" i="4"/>
  <c r="DS72" i="4"/>
  <c r="DR73" i="4"/>
  <c r="DS73" i="4"/>
  <c r="DR74" i="4"/>
  <c r="DS74" i="4"/>
  <c r="DR75" i="4"/>
  <c r="DS75" i="4"/>
  <c r="DR76" i="4"/>
  <c r="DS76" i="4"/>
  <c r="DR77" i="4"/>
  <c r="DS77" i="4"/>
  <c r="DR78" i="4"/>
  <c r="DS78" i="4"/>
  <c r="DR79" i="4"/>
  <c r="DS79" i="4"/>
  <c r="DR80" i="4"/>
  <c r="DS80" i="4"/>
  <c r="DR81" i="4"/>
  <c r="DS81" i="4"/>
  <c r="DR82" i="4"/>
  <c r="DS82" i="4"/>
  <c r="DR83" i="4"/>
  <c r="DS83" i="4"/>
  <c r="DR84" i="4"/>
  <c r="DS84" i="4"/>
  <c r="DR85" i="4"/>
  <c r="DS85" i="4"/>
  <c r="DR86" i="4"/>
  <c r="DS86" i="4"/>
  <c r="DR87" i="4"/>
  <c r="DS87" i="4"/>
  <c r="DR88" i="4"/>
  <c r="DS88" i="4"/>
  <c r="DR89" i="4"/>
  <c r="DS89" i="4"/>
  <c r="DR90" i="4"/>
  <c r="DS90" i="4"/>
  <c r="DR91" i="4"/>
  <c r="DS91" i="4"/>
  <c r="DR92" i="4"/>
  <c r="DS92" i="4"/>
  <c r="DR93" i="4"/>
  <c r="DS93" i="4"/>
  <c r="DR94" i="4"/>
  <c r="DS94" i="4"/>
  <c r="DR95" i="4"/>
  <c r="DS95" i="4"/>
  <c r="DR96" i="4"/>
  <c r="DS96" i="4"/>
  <c r="DR97" i="4"/>
  <c r="DS97" i="4"/>
  <c r="DR98" i="4"/>
  <c r="DS98" i="4"/>
  <c r="DR99" i="4"/>
  <c r="DS99" i="4"/>
  <c r="DR100" i="4"/>
  <c r="DS100" i="4"/>
  <c r="DR101" i="4"/>
  <c r="DS101" i="4"/>
  <c r="DR102" i="4"/>
  <c r="DS102" i="4"/>
  <c r="DR103" i="4"/>
  <c r="DS103" i="4"/>
  <c r="DR104" i="4"/>
  <c r="DS104" i="4"/>
  <c r="DR105" i="4"/>
  <c r="DS105" i="4"/>
  <c r="DR106" i="4"/>
  <c r="DS106" i="4"/>
  <c r="DR107" i="4"/>
  <c r="DS107" i="4"/>
  <c r="DR108" i="4"/>
  <c r="DS108" i="4"/>
  <c r="DR109" i="4"/>
  <c r="DS109" i="4"/>
  <c r="DR110" i="4"/>
  <c r="DS110" i="4"/>
  <c r="DR111" i="4"/>
  <c r="DS111" i="4"/>
  <c r="DR112" i="4"/>
  <c r="DS112" i="4"/>
  <c r="DR113" i="4"/>
  <c r="DS113" i="4"/>
  <c r="DR114" i="4"/>
  <c r="DS114" i="4"/>
  <c r="DR115" i="4"/>
  <c r="DS115" i="4"/>
  <c r="DR116" i="4"/>
  <c r="DS116" i="4"/>
  <c r="DR117" i="4"/>
  <c r="DS117" i="4"/>
  <c r="DR118" i="4"/>
  <c r="DS118" i="4"/>
  <c r="DR119" i="4"/>
  <c r="DS119" i="4"/>
  <c r="DR120" i="4"/>
  <c r="DS120" i="4"/>
  <c r="DR121" i="4"/>
  <c r="DS121" i="4"/>
  <c r="DR122" i="4"/>
  <c r="DS122" i="4"/>
  <c r="DR123" i="4"/>
  <c r="DS123" i="4"/>
  <c r="DR124" i="4"/>
  <c r="DS124" i="4"/>
  <c r="DR125" i="4"/>
  <c r="DS125" i="4"/>
  <c r="DR126" i="4"/>
  <c r="DS126" i="4"/>
  <c r="DR127" i="4"/>
  <c r="DS127" i="4"/>
  <c r="DR128" i="4"/>
  <c r="DS128" i="4"/>
  <c r="DR129" i="4"/>
  <c r="DS129" i="4"/>
  <c r="DR130" i="4"/>
  <c r="DS130" i="4"/>
  <c r="DR131" i="4"/>
  <c r="DS131" i="4"/>
  <c r="DR132" i="4"/>
  <c r="DS132" i="4"/>
  <c r="DR133" i="4"/>
  <c r="DS133" i="4"/>
  <c r="DR134" i="4"/>
  <c r="DS134" i="4"/>
  <c r="DR135" i="4"/>
  <c r="DS135" i="4"/>
  <c r="DR136" i="4"/>
  <c r="DS136" i="4"/>
  <c r="DR137" i="4"/>
  <c r="DS137" i="4"/>
  <c r="DR138" i="4"/>
  <c r="DS138" i="4"/>
  <c r="DR139" i="4"/>
  <c r="DS139" i="4"/>
  <c r="DR140" i="4"/>
  <c r="DS140" i="4"/>
  <c r="DR141" i="4"/>
  <c r="DS141" i="4"/>
  <c r="DR142" i="4"/>
  <c r="DS142" i="4"/>
  <c r="DR143" i="4"/>
  <c r="DS143" i="4"/>
  <c r="DR144" i="4"/>
  <c r="DS144" i="4"/>
  <c r="DR145" i="4"/>
  <c r="DS145" i="4"/>
  <c r="DR146" i="4"/>
  <c r="DS146" i="4"/>
  <c r="DR147" i="4"/>
  <c r="DS147" i="4"/>
  <c r="DR148" i="4"/>
  <c r="DS148" i="4"/>
  <c r="DR149" i="4"/>
  <c r="DS149" i="4"/>
  <c r="DR150" i="4"/>
  <c r="DS150" i="4"/>
  <c r="DR151" i="4"/>
  <c r="DS151" i="4"/>
  <c r="DR152" i="4"/>
  <c r="DS152" i="4"/>
  <c r="DR153" i="4"/>
  <c r="DS153" i="4"/>
  <c r="DR154" i="4"/>
  <c r="DS154" i="4"/>
  <c r="DR155" i="4"/>
  <c r="DS155" i="4"/>
  <c r="DR156" i="4"/>
  <c r="DS156" i="4"/>
  <c r="DR157" i="4"/>
  <c r="DS157" i="4"/>
  <c r="DR158" i="4"/>
  <c r="DS158" i="4"/>
  <c r="DR159" i="4"/>
  <c r="DS159" i="4"/>
  <c r="DR160" i="4"/>
  <c r="DS160" i="4"/>
  <c r="DR161" i="4"/>
  <c r="DS161" i="4"/>
  <c r="DR162" i="4"/>
  <c r="DS162" i="4"/>
  <c r="DR163" i="4"/>
  <c r="DS163" i="4"/>
  <c r="DR164" i="4"/>
  <c r="DS164" i="4"/>
  <c r="DR165" i="4"/>
  <c r="DS165" i="4"/>
  <c r="DR166" i="4"/>
  <c r="DS166" i="4"/>
  <c r="DR167" i="4"/>
  <c r="DS167" i="4"/>
  <c r="DR168" i="4"/>
  <c r="DS168" i="4"/>
  <c r="DR169" i="4"/>
  <c r="DS169" i="4"/>
  <c r="DR170" i="4"/>
  <c r="DS170" i="4"/>
  <c r="DR171" i="4"/>
  <c r="DS171" i="4"/>
  <c r="DR172" i="4"/>
  <c r="DS172" i="4"/>
  <c r="DR173" i="4"/>
  <c r="DS173" i="4"/>
  <c r="DR174" i="4"/>
  <c r="DS174" i="4"/>
  <c r="DR175" i="4"/>
  <c r="DS175" i="4"/>
  <c r="DR176" i="4"/>
  <c r="DS176" i="4"/>
  <c r="DR177" i="4"/>
  <c r="DS177" i="4"/>
  <c r="DR178" i="4"/>
  <c r="DS178" i="4"/>
  <c r="DR179" i="4"/>
  <c r="DS179" i="4"/>
  <c r="DR180" i="4"/>
  <c r="DS180" i="4"/>
  <c r="DR181" i="4"/>
  <c r="DS181" i="4"/>
  <c r="DR182" i="4"/>
  <c r="DS182" i="4"/>
  <c r="DR183" i="4"/>
  <c r="DS183" i="4"/>
  <c r="DR184" i="4"/>
  <c r="DS184" i="4"/>
  <c r="DR185" i="4"/>
  <c r="DS185" i="4"/>
  <c r="DR186" i="4"/>
  <c r="DS186" i="4"/>
  <c r="DR187" i="4"/>
  <c r="DS187" i="4"/>
  <c r="DR188" i="4"/>
  <c r="DS188" i="4"/>
  <c r="DR189" i="4"/>
  <c r="DS189" i="4"/>
  <c r="DR190" i="4"/>
  <c r="DS190" i="4"/>
  <c r="DR191" i="4"/>
  <c r="DS191" i="4"/>
  <c r="DR192" i="4"/>
  <c r="DS192" i="4"/>
  <c r="DR193" i="4"/>
  <c r="DS193" i="4"/>
  <c r="DR194" i="4"/>
  <c r="DS194" i="4"/>
  <c r="DR195" i="4"/>
  <c r="DS195" i="4"/>
  <c r="DR196" i="4"/>
  <c r="DS196" i="4"/>
  <c r="DR197" i="4"/>
  <c r="DS197" i="4"/>
  <c r="DR198" i="4"/>
  <c r="DS198" i="4"/>
  <c r="DR199" i="4"/>
  <c r="DS199" i="4"/>
  <c r="DR200" i="4"/>
  <c r="DS200" i="4"/>
  <c r="DR201" i="4"/>
  <c r="DS201" i="4"/>
  <c r="DE2" i="4"/>
  <c r="DE3" i="4"/>
  <c r="DE4" i="4"/>
  <c r="DE5" i="4"/>
  <c r="DE6" i="4"/>
  <c r="DE7" i="4"/>
  <c r="DE8" i="4"/>
  <c r="DE9" i="4"/>
  <c r="DE10" i="4"/>
  <c r="DE11" i="4"/>
  <c r="DE12" i="4"/>
  <c r="DE13" i="4"/>
  <c r="DE14" i="4"/>
  <c r="DE15" i="4"/>
  <c r="DE16" i="4"/>
  <c r="DE17" i="4"/>
  <c r="DE18" i="4"/>
  <c r="DE19" i="4"/>
  <c r="DE20" i="4"/>
  <c r="DE21" i="4"/>
  <c r="DE22" i="4"/>
  <c r="DE23" i="4"/>
  <c r="DE24" i="4"/>
  <c r="DE25" i="4"/>
  <c r="DE26" i="4"/>
  <c r="DE27" i="4"/>
  <c r="DE28" i="4"/>
  <c r="DE29" i="4"/>
  <c r="DE30" i="4"/>
  <c r="DE31" i="4"/>
  <c r="DE32" i="4"/>
  <c r="DE33" i="4"/>
  <c r="DE34" i="4"/>
  <c r="DE35" i="4"/>
  <c r="DE36" i="4"/>
  <c r="DE37" i="4"/>
  <c r="DE38" i="4"/>
  <c r="DE39" i="4"/>
  <c r="DE40" i="4"/>
  <c r="DE41" i="4"/>
  <c r="DE42" i="4"/>
  <c r="DE43" i="4"/>
  <c r="DE44" i="4"/>
  <c r="DE45" i="4"/>
  <c r="DE46" i="4"/>
  <c r="DE47" i="4"/>
  <c r="DE48" i="4"/>
  <c r="DE49" i="4"/>
  <c r="DE50" i="4"/>
  <c r="DE51" i="4"/>
  <c r="DE52" i="4"/>
  <c r="DE53" i="4"/>
  <c r="DE54" i="4"/>
  <c r="DE55" i="4"/>
  <c r="DE56" i="4"/>
  <c r="DE57" i="4"/>
  <c r="DE58" i="4"/>
  <c r="DE59" i="4"/>
  <c r="DE60" i="4"/>
  <c r="DE61" i="4"/>
  <c r="DE62" i="4"/>
  <c r="DE63" i="4"/>
  <c r="DE64" i="4"/>
  <c r="DE65" i="4"/>
  <c r="DE66" i="4"/>
  <c r="DE67" i="4"/>
  <c r="DE68" i="4"/>
  <c r="DE69" i="4"/>
  <c r="DE70" i="4"/>
  <c r="DE71" i="4"/>
  <c r="DE72" i="4"/>
  <c r="DE73" i="4"/>
  <c r="DE74" i="4"/>
  <c r="DE75" i="4"/>
  <c r="DE76" i="4"/>
  <c r="DE77" i="4"/>
  <c r="DE78" i="4"/>
  <c r="DE79" i="4"/>
  <c r="DE80" i="4"/>
  <c r="DE81" i="4"/>
  <c r="DE82" i="4"/>
  <c r="DE83" i="4"/>
  <c r="DE84" i="4"/>
  <c r="DE85" i="4"/>
  <c r="DE86" i="4"/>
  <c r="DE87" i="4"/>
  <c r="DE88" i="4"/>
  <c r="DE89" i="4"/>
  <c r="DE90" i="4"/>
  <c r="DE91" i="4"/>
  <c r="DE92" i="4"/>
  <c r="DE93" i="4"/>
  <c r="DE94" i="4"/>
  <c r="DE95" i="4"/>
  <c r="DE96" i="4"/>
  <c r="DE97" i="4"/>
  <c r="DE98" i="4"/>
  <c r="DE99" i="4"/>
  <c r="DE100" i="4"/>
  <c r="DE101" i="4"/>
  <c r="DE102" i="4"/>
  <c r="DE103" i="4"/>
  <c r="DE104" i="4"/>
  <c r="DE105" i="4"/>
  <c r="DE106" i="4"/>
  <c r="DE107" i="4"/>
  <c r="DE108" i="4"/>
  <c r="DE109" i="4"/>
  <c r="DE110" i="4"/>
  <c r="DE111" i="4"/>
  <c r="DE112" i="4"/>
  <c r="DE113" i="4"/>
  <c r="DE114" i="4"/>
  <c r="DE115" i="4"/>
  <c r="DE116" i="4"/>
  <c r="DE117" i="4"/>
  <c r="DE118" i="4"/>
  <c r="DE119" i="4"/>
  <c r="DE120" i="4"/>
  <c r="DE121" i="4"/>
  <c r="DE122" i="4"/>
  <c r="DE123" i="4"/>
  <c r="DE124" i="4"/>
  <c r="DE125" i="4"/>
  <c r="DE126" i="4"/>
  <c r="DE127" i="4"/>
  <c r="DE128" i="4"/>
  <c r="DE129" i="4"/>
  <c r="DE130" i="4"/>
  <c r="DE131" i="4"/>
  <c r="DE132" i="4"/>
  <c r="DE133" i="4"/>
  <c r="DE134" i="4"/>
  <c r="DE135" i="4"/>
  <c r="DE136" i="4"/>
  <c r="DE137" i="4"/>
  <c r="DE138" i="4"/>
  <c r="DE139" i="4"/>
  <c r="DE140" i="4"/>
  <c r="DE141" i="4"/>
  <c r="DE142" i="4"/>
  <c r="DE143" i="4"/>
  <c r="DE144" i="4"/>
  <c r="DE145" i="4"/>
  <c r="DE146" i="4"/>
  <c r="DE147" i="4"/>
  <c r="DE148" i="4"/>
  <c r="DE149" i="4"/>
  <c r="DE150" i="4"/>
  <c r="DE151" i="4"/>
  <c r="DE152" i="4"/>
  <c r="DE153" i="4"/>
  <c r="DE154" i="4"/>
  <c r="DE155" i="4"/>
  <c r="DE156" i="4"/>
  <c r="DE157" i="4"/>
  <c r="DE158" i="4"/>
  <c r="DE159" i="4"/>
  <c r="DE160" i="4"/>
  <c r="DE161" i="4"/>
  <c r="DE162" i="4"/>
  <c r="DE163" i="4"/>
  <c r="DE164" i="4"/>
  <c r="DE165" i="4"/>
  <c r="DE166" i="4"/>
  <c r="DE167" i="4"/>
  <c r="DE168" i="4"/>
  <c r="DE169" i="4"/>
  <c r="DE170" i="4"/>
  <c r="DE171" i="4"/>
  <c r="DE172" i="4"/>
  <c r="DE173" i="4"/>
  <c r="DE174" i="4"/>
  <c r="DE175" i="4"/>
  <c r="DE176" i="4"/>
  <c r="DE177" i="4"/>
  <c r="DE178" i="4"/>
  <c r="DE179" i="4"/>
  <c r="DE180" i="4"/>
  <c r="DE181" i="4"/>
  <c r="DE182" i="4"/>
  <c r="DE183" i="4"/>
  <c r="DE184" i="4"/>
  <c r="DE185" i="4"/>
  <c r="DE186" i="4"/>
  <c r="DE187" i="4"/>
  <c r="DE188" i="4"/>
  <c r="DE189" i="4"/>
  <c r="DE190" i="4"/>
  <c r="DE191" i="4"/>
  <c r="DE192" i="4"/>
  <c r="DE193" i="4"/>
  <c r="DE194" i="4"/>
  <c r="DE195" i="4"/>
  <c r="DE196" i="4"/>
  <c r="DE197" i="4"/>
  <c r="DE198" i="4"/>
  <c r="DE199" i="4"/>
  <c r="DE200" i="4"/>
  <c r="DE201" i="4"/>
  <c r="DZ14" i="4"/>
  <c r="DT2" i="4"/>
  <c r="DT3" i="4"/>
  <c r="DT4" i="4"/>
  <c r="DT5" i="4"/>
  <c r="DT6" i="4"/>
  <c r="DT7" i="4"/>
  <c r="DT8" i="4"/>
  <c r="DT9" i="4"/>
  <c r="DT10" i="4"/>
  <c r="DT11" i="4"/>
  <c r="DT12" i="4"/>
  <c r="DT13" i="4"/>
  <c r="DT14" i="4"/>
  <c r="DT15" i="4"/>
  <c r="DT16" i="4"/>
  <c r="DT17" i="4"/>
  <c r="DT18" i="4"/>
  <c r="DT19" i="4"/>
  <c r="DT20" i="4"/>
  <c r="DT21" i="4"/>
  <c r="DT22" i="4"/>
  <c r="DT23" i="4"/>
  <c r="DT24" i="4"/>
  <c r="DT25" i="4"/>
  <c r="DT26" i="4"/>
  <c r="DT27" i="4"/>
  <c r="DT28" i="4"/>
  <c r="DT29" i="4"/>
  <c r="DT30" i="4"/>
  <c r="DT31" i="4"/>
  <c r="DT32" i="4"/>
  <c r="DT33" i="4"/>
  <c r="DT34" i="4"/>
  <c r="DT35" i="4"/>
  <c r="DT36" i="4"/>
  <c r="DT37" i="4"/>
  <c r="DT38" i="4"/>
  <c r="DT39" i="4"/>
  <c r="DT40" i="4"/>
  <c r="DT41" i="4"/>
  <c r="DT42" i="4"/>
  <c r="DT43" i="4"/>
  <c r="DT44" i="4"/>
  <c r="DT45" i="4"/>
  <c r="DT46" i="4"/>
  <c r="DT47" i="4"/>
  <c r="DT48" i="4"/>
  <c r="DT49" i="4"/>
  <c r="DT50" i="4"/>
  <c r="DT51" i="4"/>
  <c r="DT52" i="4"/>
  <c r="DT53" i="4"/>
  <c r="DT54" i="4"/>
  <c r="DT55" i="4"/>
  <c r="DT56" i="4"/>
  <c r="DT57" i="4"/>
  <c r="DT58" i="4"/>
  <c r="DT59" i="4"/>
  <c r="DT60" i="4"/>
  <c r="DT61" i="4"/>
  <c r="DT62" i="4"/>
  <c r="DT63" i="4"/>
  <c r="DT64" i="4"/>
  <c r="DT65" i="4"/>
  <c r="DT66" i="4"/>
  <c r="DT67" i="4"/>
  <c r="DT68" i="4"/>
  <c r="DT69" i="4"/>
  <c r="DT70" i="4"/>
  <c r="DT71" i="4"/>
  <c r="DT72" i="4"/>
  <c r="DT73" i="4"/>
  <c r="DT74" i="4"/>
  <c r="DT75" i="4"/>
  <c r="DT76" i="4"/>
  <c r="DT77" i="4"/>
  <c r="DT78" i="4"/>
  <c r="DT79" i="4"/>
  <c r="DT80" i="4"/>
  <c r="DT81" i="4"/>
  <c r="DT82" i="4"/>
  <c r="DT83" i="4"/>
  <c r="DT84" i="4"/>
  <c r="DT85" i="4"/>
  <c r="DT86" i="4"/>
  <c r="DT87" i="4"/>
  <c r="DT88" i="4"/>
  <c r="DT89" i="4"/>
  <c r="DT90" i="4"/>
  <c r="DT91" i="4"/>
  <c r="DT92" i="4"/>
  <c r="DT93" i="4"/>
  <c r="DT94" i="4"/>
  <c r="DT95" i="4"/>
  <c r="DT96" i="4"/>
  <c r="DT97" i="4"/>
  <c r="DT98" i="4"/>
  <c r="DT99" i="4"/>
  <c r="DT100" i="4"/>
  <c r="DT101" i="4"/>
  <c r="DT102" i="4"/>
  <c r="DT103" i="4"/>
  <c r="DT104" i="4"/>
  <c r="DT105" i="4"/>
  <c r="DT106" i="4"/>
  <c r="DT107" i="4"/>
  <c r="DT108" i="4"/>
  <c r="DT109" i="4"/>
  <c r="DT110" i="4"/>
  <c r="DT111" i="4"/>
  <c r="DT112" i="4"/>
  <c r="DT113" i="4"/>
  <c r="DT114" i="4"/>
  <c r="DT115" i="4"/>
  <c r="DT116" i="4"/>
  <c r="DT117" i="4"/>
  <c r="DT118" i="4"/>
  <c r="DT119" i="4"/>
  <c r="DT120" i="4"/>
  <c r="DT121" i="4"/>
  <c r="DT122" i="4"/>
  <c r="DT123" i="4"/>
  <c r="DT124" i="4"/>
  <c r="DT125" i="4"/>
  <c r="DT126" i="4"/>
  <c r="DT127" i="4"/>
  <c r="DT128" i="4"/>
  <c r="DT129" i="4"/>
  <c r="DT130" i="4"/>
  <c r="DT131" i="4"/>
  <c r="DT132" i="4"/>
  <c r="DT133" i="4"/>
  <c r="DT134" i="4"/>
  <c r="DT135" i="4"/>
  <c r="DT136" i="4"/>
  <c r="DT137" i="4"/>
  <c r="DT138" i="4"/>
  <c r="DT139" i="4"/>
  <c r="DT140" i="4"/>
  <c r="DT141" i="4"/>
  <c r="DT142" i="4"/>
  <c r="DT143" i="4"/>
  <c r="DT144" i="4"/>
  <c r="DT145" i="4"/>
  <c r="DT146" i="4"/>
  <c r="DT147" i="4"/>
  <c r="DT148" i="4"/>
  <c r="DT149" i="4"/>
  <c r="DT150" i="4"/>
  <c r="DT151" i="4"/>
  <c r="DT152" i="4"/>
  <c r="DT153" i="4"/>
  <c r="DT154" i="4"/>
  <c r="DT155" i="4"/>
  <c r="DT156" i="4"/>
  <c r="DT157" i="4"/>
  <c r="DT158" i="4"/>
  <c r="DT159" i="4"/>
  <c r="DT160" i="4"/>
  <c r="DT161" i="4"/>
  <c r="DT162" i="4"/>
  <c r="DT163" i="4"/>
  <c r="DT164" i="4"/>
  <c r="DT165" i="4"/>
  <c r="DT166" i="4"/>
  <c r="DT167" i="4"/>
  <c r="DT168" i="4"/>
  <c r="DT169" i="4"/>
  <c r="DT170" i="4"/>
  <c r="DT171" i="4"/>
  <c r="DT172" i="4"/>
  <c r="DT173" i="4"/>
  <c r="DT174" i="4"/>
  <c r="DT175" i="4"/>
  <c r="DT176" i="4"/>
  <c r="DT177" i="4"/>
  <c r="DT178" i="4"/>
  <c r="DT179" i="4"/>
  <c r="DT180" i="4"/>
  <c r="DT181" i="4"/>
  <c r="DT182" i="4"/>
  <c r="DT183" i="4"/>
  <c r="DT184" i="4"/>
  <c r="DT185" i="4"/>
  <c r="DT186" i="4"/>
  <c r="DT187" i="4"/>
  <c r="DT188" i="4"/>
  <c r="DT189" i="4"/>
  <c r="DT190" i="4"/>
  <c r="DT191" i="4"/>
  <c r="DT192" i="4"/>
  <c r="DT193" i="4"/>
  <c r="DT194" i="4"/>
  <c r="DT195" i="4"/>
  <c r="DT196" i="4"/>
  <c r="DT197" i="4"/>
  <c r="DT198" i="4"/>
  <c r="DT199" i="4"/>
  <c r="DT200" i="4"/>
  <c r="DT201" i="4"/>
  <c r="DZ10" i="4"/>
  <c r="DU2" i="4"/>
  <c r="DV2" i="4"/>
  <c r="DU3" i="4"/>
  <c r="DV3" i="4"/>
  <c r="DU4" i="4"/>
  <c r="DV4" i="4"/>
  <c r="DU5" i="4"/>
  <c r="DV5" i="4"/>
  <c r="DU6" i="4"/>
  <c r="DV6" i="4"/>
  <c r="DU7" i="4"/>
  <c r="DV7" i="4"/>
  <c r="DU8" i="4"/>
  <c r="DV8" i="4"/>
  <c r="DU9" i="4"/>
  <c r="DV9" i="4"/>
  <c r="DU10" i="4"/>
  <c r="DV10" i="4"/>
  <c r="DU11" i="4"/>
  <c r="DV11" i="4"/>
  <c r="DU12" i="4"/>
  <c r="DV12" i="4"/>
  <c r="DU13" i="4"/>
  <c r="DV13" i="4"/>
  <c r="DU14" i="4"/>
  <c r="DV14" i="4"/>
  <c r="DU15" i="4"/>
  <c r="DV15" i="4"/>
  <c r="DU16" i="4"/>
  <c r="DV16" i="4"/>
  <c r="DU17" i="4"/>
  <c r="DV17" i="4"/>
  <c r="DU18" i="4"/>
  <c r="DV18" i="4"/>
  <c r="DU19" i="4"/>
  <c r="DV19" i="4"/>
  <c r="DU20" i="4"/>
  <c r="DV20" i="4"/>
  <c r="DU21" i="4"/>
  <c r="DV21" i="4"/>
  <c r="DU22" i="4"/>
  <c r="DV22" i="4"/>
  <c r="DU23" i="4"/>
  <c r="DV23" i="4"/>
  <c r="DU24" i="4"/>
  <c r="DV24" i="4"/>
  <c r="DU25" i="4"/>
  <c r="DV25" i="4"/>
  <c r="DU26" i="4"/>
  <c r="DV26" i="4"/>
  <c r="DU27" i="4"/>
  <c r="DV27" i="4"/>
  <c r="DU28" i="4"/>
  <c r="DV28" i="4"/>
  <c r="DU29" i="4"/>
  <c r="DV29" i="4"/>
  <c r="DU30" i="4"/>
  <c r="DV30" i="4"/>
  <c r="DU31" i="4"/>
  <c r="DV31" i="4"/>
  <c r="DU32" i="4"/>
  <c r="DV32" i="4"/>
  <c r="DU33" i="4"/>
  <c r="DV33" i="4"/>
  <c r="DU34" i="4"/>
  <c r="DV34" i="4"/>
  <c r="DU35" i="4"/>
  <c r="DV35" i="4"/>
  <c r="DU36" i="4"/>
  <c r="DV36" i="4"/>
  <c r="DU37" i="4"/>
  <c r="DV37" i="4"/>
  <c r="DU38" i="4"/>
  <c r="DV38" i="4"/>
  <c r="DU39" i="4"/>
  <c r="DV39" i="4"/>
  <c r="DU40" i="4"/>
  <c r="DV40" i="4"/>
  <c r="DU41" i="4"/>
  <c r="DV41" i="4"/>
  <c r="DU42" i="4"/>
  <c r="DV42" i="4"/>
  <c r="DU43" i="4"/>
  <c r="DV43" i="4"/>
  <c r="DU44" i="4"/>
  <c r="DV44" i="4"/>
  <c r="DU45" i="4"/>
  <c r="DV45" i="4"/>
  <c r="DU46" i="4"/>
  <c r="DV46" i="4"/>
  <c r="DU47" i="4"/>
  <c r="DV47" i="4"/>
  <c r="DU48" i="4"/>
  <c r="DV48" i="4"/>
  <c r="DU49" i="4"/>
  <c r="DV49" i="4"/>
  <c r="DU50" i="4"/>
  <c r="DV50" i="4"/>
  <c r="DU51" i="4"/>
  <c r="DV51" i="4"/>
  <c r="DU52" i="4"/>
  <c r="DV52" i="4"/>
  <c r="DU53" i="4"/>
  <c r="DV53" i="4"/>
  <c r="DU54" i="4"/>
  <c r="DV54" i="4"/>
  <c r="DU55" i="4"/>
  <c r="DV55" i="4"/>
  <c r="DU56" i="4"/>
  <c r="DV56" i="4"/>
  <c r="DU57" i="4"/>
  <c r="DV57" i="4"/>
  <c r="DU58" i="4"/>
  <c r="DV58" i="4"/>
  <c r="DU59" i="4"/>
  <c r="DV59" i="4"/>
  <c r="DU60" i="4"/>
  <c r="DV60" i="4"/>
  <c r="DU61" i="4"/>
  <c r="DV61" i="4"/>
  <c r="DU62" i="4"/>
  <c r="DV62" i="4"/>
  <c r="DU63" i="4"/>
  <c r="DV63" i="4"/>
  <c r="DU64" i="4"/>
  <c r="DV64" i="4"/>
  <c r="DU65" i="4"/>
  <c r="DV65" i="4"/>
  <c r="DU66" i="4"/>
  <c r="DV66" i="4"/>
  <c r="DU67" i="4"/>
  <c r="DV67" i="4"/>
  <c r="DU68" i="4"/>
  <c r="DV68" i="4"/>
  <c r="DU69" i="4"/>
  <c r="DV69" i="4"/>
  <c r="DU70" i="4"/>
  <c r="DV70" i="4"/>
  <c r="DU71" i="4"/>
  <c r="DV71" i="4"/>
  <c r="DU72" i="4"/>
  <c r="DV72" i="4"/>
  <c r="DU73" i="4"/>
  <c r="DV73" i="4"/>
  <c r="DU74" i="4"/>
  <c r="DV74" i="4"/>
  <c r="DU75" i="4"/>
  <c r="DV75" i="4"/>
  <c r="DU76" i="4"/>
  <c r="DV76" i="4"/>
  <c r="DU77" i="4"/>
  <c r="DV77" i="4"/>
  <c r="DU78" i="4"/>
  <c r="DV78" i="4"/>
  <c r="DU79" i="4"/>
  <c r="DV79" i="4"/>
  <c r="DU80" i="4"/>
  <c r="DV80" i="4"/>
  <c r="DU81" i="4"/>
  <c r="DV81" i="4"/>
  <c r="DU82" i="4"/>
  <c r="DV82" i="4"/>
  <c r="DU83" i="4"/>
  <c r="DV83" i="4"/>
  <c r="DU84" i="4"/>
  <c r="DV84" i="4"/>
  <c r="DU85" i="4"/>
  <c r="DV85" i="4"/>
  <c r="DU86" i="4"/>
  <c r="DV86" i="4"/>
  <c r="DU87" i="4"/>
  <c r="DV87" i="4"/>
  <c r="DU88" i="4"/>
  <c r="DV88" i="4"/>
  <c r="DU89" i="4"/>
  <c r="DV89" i="4"/>
  <c r="DU90" i="4"/>
  <c r="DV90" i="4"/>
  <c r="DU91" i="4"/>
  <c r="DV91" i="4"/>
  <c r="DU92" i="4"/>
  <c r="DV92" i="4"/>
  <c r="DU93" i="4"/>
  <c r="DV93" i="4"/>
  <c r="DU94" i="4"/>
  <c r="DV94" i="4"/>
  <c r="DU95" i="4"/>
  <c r="DV95" i="4"/>
  <c r="DU96" i="4"/>
  <c r="DV96" i="4"/>
  <c r="DU97" i="4"/>
  <c r="DV97" i="4"/>
  <c r="DU98" i="4"/>
  <c r="DV98" i="4"/>
  <c r="DU99" i="4"/>
  <c r="DV99" i="4"/>
  <c r="DU100" i="4"/>
  <c r="DV100" i="4"/>
  <c r="DU101" i="4"/>
  <c r="DV101" i="4"/>
  <c r="DU102" i="4"/>
  <c r="DV102" i="4"/>
  <c r="DU103" i="4"/>
  <c r="DV103" i="4"/>
  <c r="DU104" i="4"/>
  <c r="DV104" i="4"/>
  <c r="DU105" i="4"/>
  <c r="DV105" i="4"/>
  <c r="DU106" i="4"/>
  <c r="DV106" i="4"/>
  <c r="DU107" i="4"/>
  <c r="DV107" i="4"/>
  <c r="DU108" i="4"/>
  <c r="DV108" i="4"/>
  <c r="DU109" i="4"/>
  <c r="DV109" i="4"/>
  <c r="DU110" i="4"/>
  <c r="DV110" i="4"/>
  <c r="DU111" i="4"/>
  <c r="DV111" i="4"/>
  <c r="DU112" i="4"/>
  <c r="DV112" i="4"/>
  <c r="DU113" i="4"/>
  <c r="DV113" i="4"/>
  <c r="DU114" i="4"/>
  <c r="DV114" i="4"/>
  <c r="DU115" i="4"/>
  <c r="DV115" i="4"/>
  <c r="DU116" i="4"/>
  <c r="DV116" i="4"/>
  <c r="DU117" i="4"/>
  <c r="DV117" i="4"/>
  <c r="DU118" i="4"/>
  <c r="DV118" i="4"/>
  <c r="DU119" i="4"/>
  <c r="DV119" i="4"/>
  <c r="DU120" i="4"/>
  <c r="DV120" i="4"/>
  <c r="DU121" i="4"/>
  <c r="DV121" i="4"/>
  <c r="DU122" i="4"/>
  <c r="DV122" i="4"/>
  <c r="DU123" i="4"/>
  <c r="DV123" i="4"/>
  <c r="DU124" i="4"/>
  <c r="DV124" i="4"/>
  <c r="DU125" i="4"/>
  <c r="DV125" i="4"/>
  <c r="DU126" i="4"/>
  <c r="DV126" i="4"/>
  <c r="DU127" i="4"/>
  <c r="DV127" i="4"/>
  <c r="DU128" i="4"/>
  <c r="DV128" i="4"/>
  <c r="DU129" i="4"/>
  <c r="DV129" i="4"/>
  <c r="DU130" i="4"/>
  <c r="DV130" i="4"/>
  <c r="DU131" i="4"/>
  <c r="DV131" i="4"/>
  <c r="DU132" i="4"/>
  <c r="DV132" i="4"/>
  <c r="DU133" i="4"/>
  <c r="DV133" i="4"/>
  <c r="DU134" i="4"/>
  <c r="DV134" i="4"/>
  <c r="DU135" i="4"/>
  <c r="DV135" i="4"/>
  <c r="DU136" i="4"/>
  <c r="DV136" i="4"/>
  <c r="DU137" i="4"/>
  <c r="DV137" i="4"/>
  <c r="DU138" i="4"/>
  <c r="DV138" i="4"/>
  <c r="DU139" i="4"/>
  <c r="DV139" i="4"/>
  <c r="DU140" i="4"/>
  <c r="DV140" i="4"/>
  <c r="DU141" i="4"/>
  <c r="DV141" i="4"/>
  <c r="DU142" i="4"/>
  <c r="DV142" i="4"/>
  <c r="DU143" i="4"/>
  <c r="DV143" i="4"/>
  <c r="DU144" i="4"/>
  <c r="DV144" i="4"/>
  <c r="DU145" i="4"/>
  <c r="DV145" i="4"/>
  <c r="DU146" i="4"/>
  <c r="DV146" i="4"/>
  <c r="DU147" i="4"/>
  <c r="DV147" i="4"/>
  <c r="DU148" i="4"/>
  <c r="DV148" i="4"/>
  <c r="DU149" i="4"/>
  <c r="DV149" i="4"/>
  <c r="DU150" i="4"/>
  <c r="DV150" i="4"/>
  <c r="DU151" i="4"/>
  <c r="DV151" i="4"/>
  <c r="DU152" i="4"/>
  <c r="DV152" i="4"/>
  <c r="DU153" i="4"/>
  <c r="DV153" i="4"/>
  <c r="DU154" i="4"/>
  <c r="DV154" i="4"/>
  <c r="DU155" i="4"/>
  <c r="DV155" i="4"/>
  <c r="DU156" i="4"/>
  <c r="DV156" i="4"/>
  <c r="DU157" i="4"/>
  <c r="DV157" i="4"/>
  <c r="DU158" i="4"/>
  <c r="DV158" i="4"/>
  <c r="DU159" i="4"/>
  <c r="DV159" i="4"/>
  <c r="DU160" i="4"/>
  <c r="DV160" i="4"/>
  <c r="DU161" i="4"/>
  <c r="DV161" i="4"/>
  <c r="DU162" i="4"/>
  <c r="DV162" i="4"/>
  <c r="DU163" i="4"/>
  <c r="DV163" i="4"/>
  <c r="DU164" i="4"/>
  <c r="DV164" i="4"/>
  <c r="DU165" i="4"/>
  <c r="DV165" i="4"/>
  <c r="DU166" i="4"/>
  <c r="DV166" i="4"/>
  <c r="DU167" i="4"/>
  <c r="DV167" i="4"/>
  <c r="DU168" i="4"/>
  <c r="DV168" i="4"/>
  <c r="DU169" i="4"/>
  <c r="DV169" i="4"/>
  <c r="DU170" i="4"/>
  <c r="DV170" i="4"/>
  <c r="DU171" i="4"/>
  <c r="DV171" i="4"/>
  <c r="DU172" i="4"/>
  <c r="DV172" i="4"/>
  <c r="DU173" i="4"/>
  <c r="DV173" i="4"/>
  <c r="DU174" i="4"/>
  <c r="DV174" i="4"/>
  <c r="DU175" i="4"/>
  <c r="DV175" i="4"/>
  <c r="DU176" i="4"/>
  <c r="DV176" i="4"/>
  <c r="DU177" i="4"/>
  <c r="DV177" i="4"/>
  <c r="DU178" i="4"/>
  <c r="DV178" i="4"/>
  <c r="DU179" i="4"/>
  <c r="DV179" i="4"/>
  <c r="DU180" i="4"/>
  <c r="DV180" i="4"/>
  <c r="DU181" i="4"/>
  <c r="DV181" i="4"/>
  <c r="DU182" i="4"/>
  <c r="DV182" i="4"/>
  <c r="DU183" i="4"/>
  <c r="DV183" i="4"/>
  <c r="DU184" i="4"/>
  <c r="DV184" i="4"/>
  <c r="DU185" i="4"/>
  <c r="DV185" i="4"/>
  <c r="DU186" i="4"/>
  <c r="DV186" i="4"/>
  <c r="DU187" i="4"/>
  <c r="DV187" i="4"/>
  <c r="DU188" i="4"/>
  <c r="DV188" i="4"/>
  <c r="DU189" i="4"/>
  <c r="DV189" i="4"/>
  <c r="DU190" i="4"/>
  <c r="DV190" i="4"/>
  <c r="DU191" i="4"/>
  <c r="DV191" i="4"/>
  <c r="DU192" i="4"/>
  <c r="DV192" i="4"/>
  <c r="DU193" i="4"/>
  <c r="DV193" i="4"/>
  <c r="DU194" i="4"/>
  <c r="DV194" i="4"/>
  <c r="DU195" i="4"/>
  <c r="DV195" i="4"/>
  <c r="DU196" i="4"/>
  <c r="DV196" i="4"/>
  <c r="DU197" i="4"/>
  <c r="DV197" i="4"/>
  <c r="DU198" i="4"/>
  <c r="DV198" i="4"/>
  <c r="DU199" i="4"/>
  <c r="DV199" i="4"/>
  <c r="DU200" i="4"/>
  <c r="DV200" i="4"/>
  <c r="DU201" i="4"/>
  <c r="DV201" i="4"/>
  <c r="DF2" i="4"/>
  <c r="DF3" i="4"/>
  <c r="DF4" i="4"/>
  <c r="DF5" i="4"/>
  <c r="DF6" i="4"/>
  <c r="DF7" i="4"/>
  <c r="DF8" i="4"/>
  <c r="DF9" i="4"/>
  <c r="DF10" i="4"/>
  <c r="DF11" i="4"/>
  <c r="DF12" i="4"/>
  <c r="DF13" i="4"/>
  <c r="DF14" i="4"/>
  <c r="DF15" i="4"/>
  <c r="DF16" i="4"/>
  <c r="DF17" i="4"/>
  <c r="DF18" i="4"/>
  <c r="DF19" i="4"/>
  <c r="DF20" i="4"/>
  <c r="DF21" i="4"/>
  <c r="DF22" i="4"/>
  <c r="DF23" i="4"/>
  <c r="DF24" i="4"/>
  <c r="DF25" i="4"/>
  <c r="DF26" i="4"/>
  <c r="DF27" i="4"/>
  <c r="DF28" i="4"/>
  <c r="DF29" i="4"/>
  <c r="DF30" i="4"/>
  <c r="DF31" i="4"/>
  <c r="DF32" i="4"/>
  <c r="DF33" i="4"/>
  <c r="DF34" i="4"/>
  <c r="DF35" i="4"/>
  <c r="DF36" i="4"/>
  <c r="DF37" i="4"/>
  <c r="DF38" i="4"/>
  <c r="DF39" i="4"/>
  <c r="DF40" i="4"/>
  <c r="DF41" i="4"/>
  <c r="DF42" i="4"/>
  <c r="DF43" i="4"/>
  <c r="DF44" i="4"/>
  <c r="DF45" i="4"/>
  <c r="DF46" i="4"/>
  <c r="DF47" i="4"/>
  <c r="DF48" i="4"/>
  <c r="DF49" i="4"/>
  <c r="DF50" i="4"/>
  <c r="DF51" i="4"/>
  <c r="DF52" i="4"/>
  <c r="DF53" i="4"/>
  <c r="DF54" i="4"/>
  <c r="DF55" i="4"/>
  <c r="DF56" i="4"/>
  <c r="DF57" i="4"/>
  <c r="DF58" i="4"/>
  <c r="DF59" i="4"/>
  <c r="DF60" i="4"/>
  <c r="DF61" i="4"/>
  <c r="DF62" i="4"/>
  <c r="DF63" i="4"/>
  <c r="DF64" i="4"/>
  <c r="DF65" i="4"/>
  <c r="DF66" i="4"/>
  <c r="DF67" i="4"/>
  <c r="DF68" i="4"/>
  <c r="DF69" i="4"/>
  <c r="DF70" i="4"/>
  <c r="DF71" i="4"/>
  <c r="DF72" i="4"/>
  <c r="DF73" i="4"/>
  <c r="DF74" i="4"/>
  <c r="DF75" i="4"/>
  <c r="DF76" i="4"/>
  <c r="DF77" i="4"/>
  <c r="DF78" i="4"/>
  <c r="DF79" i="4"/>
  <c r="DF80" i="4"/>
  <c r="DF81" i="4"/>
  <c r="DF82" i="4"/>
  <c r="DF83" i="4"/>
  <c r="DF84" i="4"/>
  <c r="DF85" i="4"/>
  <c r="DF86" i="4"/>
  <c r="DF87" i="4"/>
  <c r="DF88" i="4"/>
  <c r="DF89" i="4"/>
  <c r="DF90" i="4"/>
  <c r="DF91" i="4"/>
  <c r="DF92" i="4"/>
  <c r="DF93" i="4"/>
  <c r="DF94" i="4"/>
  <c r="DF95" i="4"/>
  <c r="DF96" i="4"/>
  <c r="DF97" i="4"/>
  <c r="DF98" i="4"/>
  <c r="DF99" i="4"/>
  <c r="DF100" i="4"/>
  <c r="DF101" i="4"/>
  <c r="DF102" i="4"/>
  <c r="DF103" i="4"/>
  <c r="DF104" i="4"/>
  <c r="DF105" i="4"/>
  <c r="DF106" i="4"/>
  <c r="DF107" i="4"/>
  <c r="DF108" i="4"/>
  <c r="DF109" i="4"/>
  <c r="DF110" i="4"/>
  <c r="DF111" i="4"/>
  <c r="DF112" i="4"/>
  <c r="DF113" i="4"/>
  <c r="DF114" i="4"/>
  <c r="DF115" i="4"/>
  <c r="DF116" i="4"/>
  <c r="DF117" i="4"/>
  <c r="DF118" i="4"/>
  <c r="DF119" i="4"/>
  <c r="DF120" i="4"/>
  <c r="DF121" i="4"/>
  <c r="DF122" i="4"/>
  <c r="DF123" i="4"/>
  <c r="DF124" i="4"/>
  <c r="DF125" i="4"/>
  <c r="DF126" i="4"/>
  <c r="DF127" i="4"/>
  <c r="DF128" i="4"/>
  <c r="DF129" i="4"/>
  <c r="DF130" i="4"/>
  <c r="DF131" i="4"/>
  <c r="DF132" i="4"/>
  <c r="DF133" i="4"/>
  <c r="DF134" i="4"/>
  <c r="DF135" i="4"/>
  <c r="DF136" i="4"/>
  <c r="DF137" i="4"/>
  <c r="DF138" i="4"/>
  <c r="DF139" i="4"/>
  <c r="DF140" i="4"/>
  <c r="DF141" i="4"/>
  <c r="DF142" i="4"/>
  <c r="DF143" i="4"/>
  <c r="DF144" i="4"/>
  <c r="DF145" i="4"/>
  <c r="DF146" i="4"/>
  <c r="DF147" i="4"/>
  <c r="DF148" i="4"/>
  <c r="DF149" i="4"/>
  <c r="DF150" i="4"/>
  <c r="DF151" i="4"/>
  <c r="DF152" i="4"/>
  <c r="DF153" i="4"/>
  <c r="DF154" i="4"/>
  <c r="DF155" i="4"/>
  <c r="DF156" i="4"/>
  <c r="DF157" i="4"/>
  <c r="DF158" i="4"/>
  <c r="DF159" i="4"/>
  <c r="DF160" i="4"/>
  <c r="DF161" i="4"/>
  <c r="DF162" i="4"/>
  <c r="DF163" i="4"/>
  <c r="DF164" i="4"/>
  <c r="DF165" i="4"/>
  <c r="DF166" i="4"/>
  <c r="DF167" i="4"/>
  <c r="DF168" i="4"/>
  <c r="DF169" i="4"/>
  <c r="DF170" i="4"/>
  <c r="DF171" i="4"/>
  <c r="DF172" i="4"/>
  <c r="DF173" i="4"/>
  <c r="DF174" i="4"/>
  <c r="DF175" i="4"/>
  <c r="DF176" i="4"/>
  <c r="DF177" i="4"/>
  <c r="DF178" i="4"/>
  <c r="DF179" i="4"/>
  <c r="DF180" i="4"/>
  <c r="DF181" i="4"/>
  <c r="DF182" i="4"/>
  <c r="DF183" i="4"/>
  <c r="DF184" i="4"/>
  <c r="DF185" i="4"/>
  <c r="DF186" i="4"/>
  <c r="DF187" i="4"/>
  <c r="DF188" i="4"/>
  <c r="DF189" i="4"/>
  <c r="DF190" i="4"/>
  <c r="DF191" i="4"/>
  <c r="DF192" i="4"/>
  <c r="DF193" i="4"/>
  <c r="DF194" i="4"/>
  <c r="DF195" i="4"/>
  <c r="DF196" i="4"/>
  <c r="DF197" i="4"/>
  <c r="DF198" i="4"/>
  <c r="DF199" i="4"/>
  <c r="DF200" i="4"/>
  <c r="DF201" i="4"/>
  <c r="DZ21" i="4"/>
  <c r="CY2" i="4"/>
  <c r="CY3" i="4"/>
  <c r="CY4" i="4"/>
  <c r="CY5" i="4"/>
  <c r="CY6" i="4"/>
  <c r="CY7" i="4"/>
  <c r="CY8" i="4"/>
  <c r="CY9" i="4"/>
  <c r="CY10" i="4"/>
  <c r="CY11" i="4"/>
  <c r="CY12" i="4"/>
  <c r="CY13" i="4"/>
  <c r="CY14" i="4"/>
  <c r="CY15" i="4"/>
  <c r="CY16" i="4"/>
  <c r="CY17" i="4"/>
  <c r="CY18" i="4"/>
  <c r="CY19" i="4"/>
  <c r="CY20" i="4"/>
  <c r="CY21" i="4"/>
  <c r="CY22" i="4"/>
  <c r="CY23" i="4"/>
  <c r="CY24" i="4"/>
  <c r="CY25" i="4"/>
  <c r="CY26" i="4"/>
  <c r="CY27" i="4"/>
  <c r="CY28" i="4"/>
  <c r="CY29" i="4"/>
  <c r="CY30" i="4"/>
  <c r="CY31" i="4"/>
  <c r="CY32" i="4"/>
  <c r="CY33" i="4"/>
  <c r="CY34" i="4"/>
  <c r="CY35" i="4"/>
  <c r="CY36" i="4"/>
  <c r="CY37" i="4"/>
  <c r="CY38" i="4"/>
  <c r="CY39" i="4"/>
  <c r="CY40" i="4"/>
  <c r="CY41" i="4"/>
  <c r="CY42" i="4"/>
  <c r="CY43" i="4"/>
  <c r="CY44" i="4"/>
  <c r="CY45" i="4"/>
  <c r="CY46" i="4"/>
  <c r="CY47" i="4"/>
  <c r="CY48" i="4"/>
  <c r="CY49" i="4"/>
  <c r="CY50" i="4"/>
  <c r="CY51" i="4"/>
  <c r="CY52" i="4"/>
  <c r="CY53" i="4"/>
  <c r="CY54" i="4"/>
  <c r="CY55" i="4"/>
  <c r="CY56" i="4"/>
  <c r="CY57" i="4"/>
  <c r="CY58" i="4"/>
  <c r="CY59" i="4"/>
  <c r="CY60" i="4"/>
  <c r="CY61" i="4"/>
  <c r="CY62" i="4"/>
  <c r="CY63" i="4"/>
  <c r="CY64" i="4"/>
  <c r="CY65" i="4"/>
  <c r="CY66" i="4"/>
  <c r="CY67" i="4"/>
  <c r="CY68" i="4"/>
  <c r="CY69" i="4"/>
  <c r="CY70" i="4"/>
  <c r="CY71" i="4"/>
  <c r="CY72" i="4"/>
  <c r="CY73" i="4"/>
  <c r="CY74" i="4"/>
  <c r="CY75" i="4"/>
  <c r="CY76" i="4"/>
  <c r="CY77" i="4"/>
  <c r="CY78" i="4"/>
  <c r="CY79" i="4"/>
  <c r="CY80" i="4"/>
  <c r="CY81" i="4"/>
  <c r="CY82" i="4"/>
  <c r="CY83" i="4"/>
  <c r="CY84" i="4"/>
  <c r="CY85" i="4"/>
  <c r="CY86" i="4"/>
  <c r="CY87" i="4"/>
  <c r="CY88" i="4"/>
  <c r="CY89" i="4"/>
  <c r="CY90" i="4"/>
  <c r="CY91" i="4"/>
  <c r="CY92" i="4"/>
  <c r="CY93" i="4"/>
  <c r="CY94" i="4"/>
  <c r="CY95" i="4"/>
  <c r="CY96" i="4"/>
  <c r="CY97" i="4"/>
  <c r="CY98" i="4"/>
  <c r="CY99" i="4"/>
  <c r="CY100" i="4"/>
  <c r="CY101" i="4"/>
  <c r="CY102" i="4"/>
  <c r="CY103" i="4"/>
  <c r="CY104" i="4"/>
  <c r="CY105" i="4"/>
  <c r="CY106" i="4"/>
  <c r="CY107" i="4"/>
  <c r="CY108" i="4"/>
  <c r="CY109" i="4"/>
  <c r="CY110" i="4"/>
  <c r="CY111" i="4"/>
  <c r="CY112" i="4"/>
  <c r="CY113" i="4"/>
  <c r="CY114" i="4"/>
  <c r="CY115" i="4"/>
  <c r="CY116" i="4"/>
  <c r="CY117" i="4"/>
  <c r="CY118" i="4"/>
  <c r="CY119" i="4"/>
  <c r="CY120" i="4"/>
  <c r="CY121" i="4"/>
  <c r="CY122" i="4"/>
  <c r="CY123" i="4"/>
  <c r="CY124" i="4"/>
  <c r="CY125" i="4"/>
  <c r="CY126" i="4"/>
  <c r="CY127" i="4"/>
  <c r="CY128" i="4"/>
  <c r="CY129" i="4"/>
  <c r="CY130" i="4"/>
  <c r="CY131" i="4"/>
  <c r="CY132" i="4"/>
  <c r="CY133" i="4"/>
  <c r="CY134" i="4"/>
  <c r="CY135" i="4"/>
  <c r="CY136" i="4"/>
  <c r="CY137" i="4"/>
  <c r="CY138" i="4"/>
  <c r="CY139" i="4"/>
  <c r="CY140" i="4"/>
  <c r="CY141" i="4"/>
  <c r="CY142" i="4"/>
  <c r="CY143" i="4"/>
  <c r="CY144" i="4"/>
  <c r="CY145" i="4"/>
  <c r="CY146" i="4"/>
  <c r="CY147" i="4"/>
  <c r="CY148" i="4"/>
  <c r="CY149" i="4"/>
  <c r="CY150" i="4"/>
  <c r="CY151" i="4"/>
  <c r="CY152" i="4"/>
  <c r="CY153" i="4"/>
  <c r="CY154" i="4"/>
  <c r="CY155" i="4"/>
  <c r="CY156" i="4"/>
  <c r="CY157" i="4"/>
  <c r="CY158" i="4"/>
  <c r="CY159" i="4"/>
  <c r="CY160" i="4"/>
  <c r="CY161" i="4"/>
  <c r="CY162" i="4"/>
  <c r="CY163" i="4"/>
  <c r="CY164" i="4"/>
  <c r="CY165" i="4"/>
  <c r="CY166" i="4"/>
  <c r="CY167" i="4"/>
  <c r="CY168" i="4"/>
  <c r="CY169" i="4"/>
  <c r="CY170" i="4"/>
  <c r="CY171" i="4"/>
  <c r="CY172" i="4"/>
  <c r="CY173" i="4"/>
  <c r="CY174" i="4"/>
  <c r="CY175" i="4"/>
  <c r="CY176" i="4"/>
  <c r="CY177" i="4"/>
  <c r="CY178" i="4"/>
  <c r="CY179" i="4"/>
  <c r="CY180" i="4"/>
  <c r="CY181" i="4"/>
  <c r="CY182" i="4"/>
  <c r="CY183" i="4"/>
  <c r="CY184" i="4"/>
  <c r="CY185" i="4"/>
  <c r="CY186" i="4"/>
  <c r="CY187" i="4"/>
  <c r="CY188" i="4"/>
  <c r="CY189" i="4"/>
  <c r="CY190" i="4"/>
  <c r="CY191" i="4"/>
  <c r="CY192" i="4"/>
  <c r="CY193" i="4"/>
  <c r="CY194" i="4"/>
  <c r="CY195" i="4"/>
  <c r="CY196" i="4"/>
  <c r="CY197" i="4"/>
  <c r="CY198" i="4"/>
  <c r="CY199" i="4"/>
  <c r="CY200" i="4"/>
  <c r="CY201" i="4"/>
  <c r="ED2" i="4"/>
  <c r="EF2" i="4"/>
  <c r="EH2" i="4"/>
  <c r="ED3" i="4"/>
  <c r="EH3" i="4"/>
  <c r="ED4" i="4"/>
  <c r="EH4" i="4"/>
  <c r="ED5" i="4"/>
  <c r="EH5" i="4"/>
  <c r="ED6" i="4"/>
  <c r="EH6" i="4"/>
  <c r="ED7" i="4"/>
  <c r="EH7" i="4"/>
  <c r="ED8" i="4"/>
  <c r="EH8" i="4"/>
  <c r="ED9" i="4"/>
  <c r="EH9" i="4"/>
  <c r="ED10" i="4"/>
  <c r="EH10" i="4"/>
  <c r="ED11" i="4"/>
  <c r="EH11" i="4"/>
  <c r="ED12" i="4"/>
  <c r="EH12" i="4"/>
  <c r="ED13" i="4"/>
  <c r="EH13" i="4"/>
  <c r="ED14" i="4"/>
  <c r="EH14" i="4"/>
  <c r="ED15" i="4"/>
  <c r="EH15" i="4"/>
  <c r="ED16" i="4"/>
  <c r="EH16" i="4"/>
  <c r="ED17" i="4"/>
  <c r="EH17" i="4"/>
  <c r="ED18" i="4"/>
  <c r="EH18" i="4"/>
  <c r="ED19" i="4"/>
  <c r="EH19" i="4"/>
  <c r="ED20" i="4"/>
  <c r="EH20" i="4"/>
  <c r="ED21" i="4"/>
  <c r="EH21" i="4"/>
  <c r="ED22" i="4"/>
  <c r="EH22" i="4"/>
  <c r="ED23" i="4"/>
  <c r="EH23" i="4"/>
  <c r="ED24" i="4"/>
  <c r="EH24" i="4"/>
  <c r="ED25" i="4"/>
  <c r="EH25" i="4"/>
  <c r="ED26" i="4"/>
  <c r="EH26" i="4"/>
  <c r="ED27" i="4"/>
  <c r="EH27" i="4"/>
  <c r="ED28" i="4"/>
  <c r="EH28" i="4"/>
  <c r="ED29" i="4"/>
  <c r="EH29" i="4"/>
  <c r="ED30" i="4"/>
  <c r="EH30" i="4"/>
  <c r="ED31" i="4"/>
  <c r="EH31" i="4"/>
  <c r="ED32" i="4"/>
  <c r="EH32" i="4"/>
  <c r="ED33" i="4"/>
  <c r="EH33" i="4"/>
  <c r="ED34" i="4"/>
  <c r="EH34" i="4"/>
  <c r="ED35" i="4"/>
  <c r="EH35" i="4"/>
  <c r="ED36" i="4"/>
  <c r="EH36" i="4"/>
  <c r="ED37" i="4"/>
  <c r="EH37" i="4"/>
  <c r="ED38" i="4"/>
  <c r="EH38" i="4"/>
  <c r="ED39" i="4"/>
  <c r="EH39" i="4"/>
  <c r="ED40" i="4"/>
  <c r="EH40" i="4"/>
  <c r="ED41" i="4"/>
  <c r="EH41" i="4"/>
  <c r="DW2" i="4"/>
  <c r="DW3" i="4"/>
  <c r="DW4" i="4"/>
  <c r="DW5" i="4"/>
  <c r="DW6" i="4"/>
  <c r="DW7" i="4"/>
  <c r="DW8" i="4"/>
  <c r="DW9" i="4"/>
  <c r="DW10" i="4"/>
  <c r="DW11" i="4"/>
  <c r="DW12" i="4"/>
  <c r="DW13" i="4"/>
  <c r="DW14" i="4"/>
  <c r="DW15" i="4"/>
  <c r="DW16" i="4"/>
  <c r="DW17" i="4"/>
  <c r="DW18" i="4"/>
  <c r="DW19" i="4"/>
  <c r="DW20" i="4"/>
  <c r="DW21" i="4"/>
  <c r="DW22" i="4"/>
  <c r="DW23" i="4"/>
  <c r="DW24" i="4"/>
  <c r="DW25" i="4"/>
  <c r="DW26" i="4"/>
  <c r="DW27" i="4"/>
  <c r="DW28" i="4"/>
  <c r="DW29" i="4"/>
  <c r="DW30" i="4"/>
  <c r="DW31" i="4"/>
  <c r="DW32" i="4"/>
  <c r="DW33" i="4"/>
  <c r="DW34" i="4"/>
  <c r="DW35" i="4"/>
  <c r="DW36" i="4"/>
  <c r="DW37" i="4"/>
  <c r="DW38" i="4"/>
  <c r="DW39" i="4"/>
  <c r="DW40" i="4"/>
  <c r="DW41" i="4"/>
  <c r="DW42" i="4"/>
  <c r="DW43" i="4"/>
  <c r="DW44" i="4"/>
  <c r="DW45" i="4"/>
  <c r="DW46" i="4"/>
  <c r="DW47" i="4"/>
  <c r="DW48" i="4"/>
  <c r="DW49" i="4"/>
  <c r="DW50" i="4"/>
  <c r="DW51" i="4"/>
  <c r="DW52" i="4"/>
  <c r="DW53" i="4"/>
  <c r="DW54" i="4"/>
  <c r="DW55" i="4"/>
  <c r="DW56" i="4"/>
  <c r="DW57" i="4"/>
  <c r="DW58" i="4"/>
  <c r="DW59" i="4"/>
  <c r="DW60" i="4"/>
  <c r="DW61" i="4"/>
  <c r="DW62" i="4"/>
  <c r="DW63" i="4"/>
  <c r="DW64" i="4"/>
  <c r="DW65" i="4"/>
  <c r="DW66" i="4"/>
  <c r="DW67" i="4"/>
  <c r="DW68" i="4"/>
  <c r="DW69" i="4"/>
  <c r="DW70" i="4"/>
  <c r="DW71" i="4"/>
  <c r="DW72" i="4"/>
  <c r="DW73" i="4"/>
  <c r="DW74" i="4"/>
  <c r="DW75" i="4"/>
  <c r="DW76" i="4"/>
  <c r="DW77" i="4"/>
  <c r="DW78" i="4"/>
  <c r="DW79" i="4"/>
  <c r="DW80" i="4"/>
  <c r="DW81" i="4"/>
  <c r="DW82" i="4"/>
  <c r="DW83" i="4"/>
  <c r="DW84" i="4"/>
  <c r="DW85" i="4"/>
  <c r="DW86" i="4"/>
  <c r="DW87" i="4"/>
  <c r="DW88" i="4"/>
  <c r="DW89" i="4"/>
  <c r="DW90" i="4"/>
  <c r="DW91" i="4"/>
  <c r="DW92" i="4"/>
  <c r="DW93" i="4"/>
  <c r="DW94" i="4"/>
  <c r="DW95" i="4"/>
  <c r="DW96" i="4"/>
  <c r="DW97" i="4"/>
  <c r="DW98" i="4"/>
  <c r="DW99" i="4"/>
  <c r="DW100" i="4"/>
  <c r="DW101" i="4"/>
  <c r="DW102" i="4"/>
  <c r="DW103" i="4"/>
  <c r="DW104" i="4"/>
  <c r="DW105" i="4"/>
  <c r="DW106" i="4"/>
  <c r="DW107" i="4"/>
  <c r="DW108" i="4"/>
  <c r="DW109" i="4"/>
  <c r="DW110" i="4"/>
  <c r="DW111" i="4"/>
  <c r="DW112" i="4"/>
  <c r="DW113" i="4"/>
  <c r="DW114" i="4"/>
  <c r="DW115" i="4"/>
  <c r="DW116" i="4"/>
  <c r="DW117" i="4"/>
  <c r="DW118" i="4"/>
  <c r="DW119" i="4"/>
  <c r="DW120" i="4"/>
  <c r="DW121" i="4"/>
  <c r="DW122" i="4"/>
  <c r="DW123" i="4"/>
  <c r="DW124" i="4"/>
  <c r="DW125" i="4"/>
  <c r="DW126" i="4"/>
  <c r="DW127" i="4"/>
  <c r="DW128" i="4"/>
  <c r="DW129" i="4"/>
  <c r="DW130" i="4"/>
  <c r="DW131" i="4"/>
  <c r="DW132" i="4"/>
  <c r="DW133" i="4"/>
  <c r="DW134" i="4"/>
  <c r="DW135" i="4"/>
  <c r="DW136" i="4"/>
  <c r="DW137" i="4"/>
  <c r="DW138" i="4"/>
  <c r="DW139" i="4"/>
  <c r="DW140" i="4"/>
  <c r="DW141" i="4"/>
  <c r="DW142" i="4"/>
  <c r="DW143" i="4"/>
  <c r="DW144" i="4"/>
  <c r="DW145" i="4"/>
  <c r="DW146" i="4"/>
  <c r="DW147" i="4"/>
  <c r="DW148" i="4"/>
  <c r="DW149" i="4"/>
  <c r="DW150" i="4"/>
  <c r="DW151" i="4"/>
  <c r="DW152" i="4"/>
  <c r="DW153" i="4"/>
  <c r="DW154" i="4"/>
  <c r="DW155" i="4"/>
  <c r="DW156" i="4"/>
  <c r="DW157" i="4"/>
  <c r="DW158" i="4"/>
  <c r="DW159" i="4"/>
  <c r="DW160" i="4"/>
  <c r="DW161" i="4"/>
  <c r="DW162" i="4"/>
  <c r="DW163" i="4"/>
  <c r="DW164" i="4"/>
  <c r="DW165" i="4"/>
  <c r="DW166" i="4"/>
  <c r="DW167" i="4"/>
  <c r="DW168" i="4"/>
  <c r="DW169" i="4"/>
  <c r="DW170" i="4"/>
  <c r="DW171" i="4"/>
  <c r="DW172" i="4"/>
  <c r="DW173" i="4"/>
  <c r="DW174" i="4"/>
  <c r="DW175" i="4"/>
  <c r="DW176" i="4"/>
  <c r="DW177" i="4"/>
  <c r="DW178" i="4"/>
  <c r="DW179" i="4"/>
  <c r="DW180" i="4"/>
  <c r="DW181" i="4"/>
  <c r="DW182" i="4"/>
  <c r="DW183" i="4"/>
  <c r="DW184" i="4"/>
  <c r="DW185" i="4"/>
  <c r="DW186" i="4"/>
  <c r="DW187" i="4"/>
  <c r="DW188" i="4"/>
  <c r="DW189" i="4"/>
  <c r="DW190" i="4"/>
  <c r="DW191" i="4"/>
  <c r="DW192" i="4"/>
  <c r="DW193" i="4"/>
  <c r="DW194" i="4"/>
  <c r="DW195" i="4"/>
  <c r="DW196" i="4"/>
  <c r="DW197" i="4"/>
  <c r="DW198" i="4"/>
  <c r="DW199" i="4"/>
  <c r="DW200" i="4"/>
  <c r="DW201" i="4"/>
  <c r="DZ17" i="4"/>
  <c r="EE2" i="4"/>
  <c r="EE3" i="4"/>
  <c r="EE4" i="4"/>
  <c r="EE5" i="4"/>
  <c r="EE6" i="4"/>
  <c r="EE7" i="4"/>
  <c r="EE8" i="4"/>
  <c r="EE9" i="4"/>
  <c r="EE10" i="4"/>
  <c r="EE11" i="4"/>
  <c r="EE12" i="4"/>
  <c r="EE13" i="4"/>
  <c r="EE14" i="4"/>
  <c r="EE15" i="4"/>
  <c r="EE16" i="4"/>
  <c r="EE17" i="4"/>
  <c r="EE18" i="4"/>
  <c r="EE19" i="4"/>
  <c r="EE20" i="4"/>
  <c r="EE21" i="4"/>
  <c r="EE22" i="4"/>
  <c r="EE23" i="4"/>
  <c r="EE24" i="4"/>
  <c r="EE25" i="4"/>
  <c r="EE26" i="4"/>
  <c r="EE27" i="4"/>
  <c r="EE28" i="4"/>
  <c r="EE29" i="4"/>
  <c r="EE30" i="4"/>
  <c r="EE31" i="4"/>
  <c r="EE32" i="4"/>
  <c r="EE33" i="4"/>
  <c r="EE34" i="4"/>
  <c r="EE35" i="4"/>
  <c r="EE36" i="4"/>
  <c r="EE37" i="4"/>
  <c r="EE38" i="4"/>
  <c r="EE39" i="4"/>
  <c r="EE40" i="4"/>
  <c r="EE41" i="4"/>
  <c r="DG1" i="4"/>
  <c r="DY3" i="4"/>
  <c r="EE1" i="4"/>
  <c r="I37" i="6"/>
  <c r="L38" i="6"/>
  <c r="EG2" i="4"/>
  <c r="EG3" i="4"/>
  <c r="EG4" i="4"/>
  <c r="EG5" i="4"/>
  <c r="EG6" i="4"/>
  <c r="EG7" i="4"/>
  <c r="EG8" i="4"/>
  <c r="EG9" i="4"/>
  <c r="EG10" i="4"/>
  <c r="EG11" i="4"/>
  <c r="EG12" i="4"/>
  <c r="EG13" i="4"/>
  <c r="EG14" i="4"/>
  <c r="EG15" i="4"/>
  <c r="EG16" i="4"/>
  <c r="EG17" i="4"/>
  <c r="EG18" i="4"/>
  <c r="EG19" i="4"/>
  <c r="EG20" i="4"/>
  <c r="EG21" i="4"/>
  <c r="EG22" i="4"/>
  <c r="EG23" i="4"/>
  <c r="EG24" i="4"/>
  <c r="EG25" i="4"/>
  <c r="EG26" i="4"/>
  <c r="EG27" i="4"/>
  <c r="EG28" i="4"/>
  <c r="EG29" i="4"/>
  <c r="EG30" i="4"/>
  <c r="EG31" i="4"/>
  <c r="EG32" i="4"/>
  <c r="EG33" i="4"/>
  <c r="EG34" i="4"/>
  <c r="EG35" i="4"/>
  <c r="EG36" i="4"/>
  <c r="EG37" i="4"/>
  <c r="EG38" i="4"/>
  <c r="EG39" i="4"/>
  <c r="EG40" i="4"/>
  <c r="EG41" i="4"/>
  <c r="I38" i="6"/>
  <c r="L29" i="6"/>
  <c r="J2" i="4"/>
  <c r="L2" i="4"/>
  <c r="J3" i="4"/>
  <c r="L3" i="4"/>
  <c r="J4" i="4"/>
  <c r="L4" i="4"/>
  <c r="J5" i="4"/>
  <c r="L5" i="4"/>
  <c r="J6" i="4"/>
  <c r="L6" i="4"/>
  <c r="J7" i="4"/>
  <c r="L7" i="4"/>
  <c r="J8" i="4"/>
  <c r="L8" i="4"/>
  <c r="J9" i="4"/>
  <c r="L9" i="4"/>
  <c r="J10" i="4"/>
  <c r="L10" i="4"/>
  <c r="J11" i="4"/>
  <c r="L11" i="4"/>
  <c r="J12" i="4"/>
  <c r="L12" i="4"/>
  <c r="J13" i="4"/>
  <c r="L13" i="4"/>
  <c r="J14" i="4"/>
  <c r="L14" i="4"/>
  <c r="J15" i="4"/>
  <c r="L15" i="4"/>
  <c r="J16" i="4"/>
  <c r="L16" i="4"/>
  <c r="J17" i="4"/>
  <c r="L17" i="4"/>
  <c r="J18" i="4"/>
  <c r="L18" i="4"/>
  <c r="J19" i="4"/>
  <c r="L19" i="4"/>
  <c r="J20" i="4"/>
  <c r="L20" i="4"/>
  <c r="J21" i="4"/>
  <c r="L21" i="4"/>
  <c r="J22" i="4"/>
  <c r="L22" i="4"/>
  <c r="J23" i="4"/>
  <c r="L23" i="4"/>
  <c r="J24" i="4"/>
  <c r="L24" i="4"/>
  <c r="J25" i="4"/>
  <c r="L25" i="4"/>
  <c r="J26" i="4"/>
  <c r="L26" i="4"/>
  <c r="J27" i="4"/>
  <c r="L27" i="4"/>
  <c r="J28" i="4"/>
  <c r="L28" i="4"/>
  <c r="J29" i="4"/>
  <c r="L29" i="4"/>
  <c r="J30" i="4"/>
  <c r="L30" i="4"/>
  <c r="J31" i="4"/>
  <c r="L31" i="4"/>
  <c r="J32" i="4"/>
  <c r="L32" i="4"/>
  <c r="J33" i="4"/>
  <c r="L33" i="4"/>
  <c r="J34" i="4"/>
  <c r="L34" i="4"/>
  <c r="J35" i="4"/>
  <c r="L35" i="4"/>
  <c r="J36" i="4"/>
  <c r="L36" i="4"/>
  <c r="J37" i="4"/>
  <c r="L37" i="4"/>
  <c r="J38" i="4"/>
  <c r="L38" i="4"/>
  <c r="J39" i="4"/>
  <c r="L39" i="4"/>
  <c r="J40" i="4"/>
  <c r="L40" i="4"/>
  <c r="J41" i="4"/>
  <c r="L41" i="4"/>
  <c r="J42" i="4"/>
  <c r="L42" i="4"/>
  <c r="J43" i="4"/>
  <c r="L43" i="4"/>
  <c r="J44" i="4"/>
  <c r="L44" i="4"/>
  <c r="J45" i="4"/>
  <c r="L45" i="4"/>
  <c r="J46" i="4"/>
  <c r="L46" i="4"/>
  <c r="J47" i="4"/>
  <c r="L47" i="4"/>
  <c r="J48" i="4"/>
  <c r="L48" i="4"/>
  <c r="J49" i="4"/>
  <c r="L49" i="4"/>
  <c r="J50" i="4"/>
  <c r="L50" i="4"/>
  <c r="J51" i="4"/>
  <c r="L51" i="4"/>
  <c r="J52" i="4"/>
  <c r="L52" i="4"/>
  <c r="J53" i="4"/>
  <c r="L53" i="4"/>
  <c r="J54" i="4"/>
  <c r="L54" i="4"/>
  <c r="J55" i="4"/>
  <c r="L55" i="4"/>
  <c r="J56" i="4"/>
  <c r="L56" i="4"/>
  <c r="J57" i="4"/>
  <c r="L57" i="4"/>
  <c r="J58" i="4"/>
  <c r="L58" i="4"/>
  <c r="J59" i="4"/>
  <c r="L59" i="4"/>
  <c r="J60" i="4"/>
  <c r="L60" i="4"/>
  <c r="J61" i="4"/>
  <c r="L61" i="4"/>
  <c r="J62" i="4"/>
  <c r="L62" i="4"/>
  <c r="J63" i="4"/>
  <c r="L63" i="4"/>
  <c r="J64" i="4"/>
  <c r="L64" i="4"/>
  <c r="J65" i="4"/>
  <c r="L65" i="4"/>
  <c r="J66" i="4"/>
  <c r="L66" i="4"/>
  <c r="J67" i="4"/>
  <c r="L67" i="4"/>
  <c r="J68" i="4"/>
  <c r="L68" i="4"/>
  <c r="J69" i="4"/>
  <c r="L69" i="4"/>
  <c r="J70" i="4"/>
  <c r="L70" i="4"/>
  <c r="J71" i="4"/>
  <c r="L71" i="4"/>
  <c r="J72" i="4"/>
  <c r="L72" i="4"/>
  <c r="J73" i="4"/>
  <c r="L73" i="4"/>
  <c r="J74" i="4"/>
  <c r="L74" i="4"/>
  <c r="J75" i="4"/>
  <c r="L75" i="4"/>
  <c r="J76" i="4"/>
  <c r="L76" i="4"/>
  <c r="J77" i="4"/>
  <c r="L77" i="4"/>
  <c r="J78" i="4"/>
  <c r="L78" i="4"/>
  <c r="J79" i="4"/>
  <c r="L79" i="4"/>
  <c r="J80" i="4"/>
  <c r="L80" i="4"/>
  <c r="J81" i="4"/>
  <c r="L81" i="4"/>
  <c r="J82" i="4"/>
  <c r="L82" i="4"/>
  <c r="J83" i="4"/>
  <c r="L83" i="4"/>
  <c r="J84" i="4"/>
  <c r="L84" i="4"/>
  <c r="J85" i="4"/>
  <c r="L85" i="4"/>
  <c r="J86" i="4"/>
  <c r="L86" i="4"/>
  <c r="J87" i="4"/>
  <c r="L87" i="4"/>
  <c r="J88" i="4"/>
  <c r="L88" i="4"/>
  <c r="J89" i="4"/>
  <c r="L89" i="4"/>
  <c r="J90" i="4"/>
  <c r="L90" i="4"/>
  <c r="J91" i="4"/>
  <c r="L91" i="4"/>
  <c r="J92" i="4"/>
  <c r="L92" i="4"/>
  <c r="J93" i="4"/>
  <c r="L93" i="4"/>
  <c r="J94" i="4"/>
  <c r="L94" i="4"/>
  <c r="J95" i="4"/>
  <c r="L95" i="4"/>
  <c r="J96" i="4"/>
  <c r="L96" i="4"/>
  <c r="J97" i="4"/>
  <c r="L97" i="4"/>
  <c r="J98" i="4"/>
  <c r="L98" i="4"/>
  <c r="J99" i="4"/>
  <c r="L99" i="4"/>
  <c r="J100" i="4"/>
  <c r="L100" i="4"/>
  <c r="J101" i="4"/>
  <c r="L101" i="4"/>
  <c r="J102" i="4"/>
  <c r="L102" i="4"/>
  <c r="J103" i="4"/>
  <c r="L103" i="4"/>
  <c r="J104" i="4"/>
  <c r="L104" i="4"/>
  <c r="J105" i="4"/>
  <c r="L105" i="4"/>
  <c r="J106" i="4"/>
  <c r="L106" i="4"/>
  <c r="J107" i="4"/>
  <c r="L107" i="4"/>
  <c r="J108" i="4"/>
  <c r="L108" i="4"/>
  <c r="J109" i="4"/>
  <c r="L109" i="4"/>
  <c r="J110" i="4"/>
  <c r="L110" i="4"/>
  <c r="J111" i="4"/>
  <c r="L111" i="4"/>
  <c r="J112" i="4"/>
  <c r="L112" i="4"/>
  <c r="J113" i="4"/>
  <c r="L113" i="4"/>
  <c r="J114" i="4"/>
  <c r="L114" i="4"/>
  <c r="J115" i="4"/>
  <c r="L115" i="4"/>
  <c r="J116" i="4"/>
  <c r="L116" i="4"/>
  <c r="J117" i="4"/>
  <c r="L117" i="4"/>
  <c r="J118" i="4"/>
  <c r="L118" i="4"/>
  <c r="J119" i="4"/>
  <c r="L119" i="4"/>
  <c r="J120" i="4"/>
  <c r="L120" i="4"/>
  <c r="J121" i="4"/>
  <c r="L121" i="4"/>
  <c r="J122" i="4"/>
  <c r="L122" i="4"/>
  <c r="J123" i="4"/>
  <c r="L123" i="4"/>
  <c r="J124" i="4"/>
  <c r="L124" i="4"/>
  <c r="J125" i="4"/>
  <c r="L125" i="4"/>
  <c r="J126" i="4"/>
  <c r="L126" i="4"/>
  <c r="J127" i="4"/>
  <c r="L127" i="4"/>
  <c r="J128" i="4"/>
  <c r="L128" i="4"/>
  <c r="J129" i="4"/>
  <c r="L129" i="4"/>
  <c r="J130" i="4"/>
  <c r="L130" i="4"/>
  <c r="J131" i="4"/>
  <c r="L131" i="4"/>
  <c r="J132" i="4"/>
  <c r="L132" i="4"/>
  <c r="J133" i="4"/>
  <c r="L133" i="4"/>
  <c r="J134" i="4"/>
  <c r="L134" i="4"/>
  <c r="J135" i="4"/>
  <c r="L135" i="4"/>
  <c r="J136" i="4"/>
  <c r="L136" i="4"/>
  <c r="J137" i="4"/>
  <c r="L137" i="4"/>
  <c r="J138" i="4"/>
  <c r="L138" i="4"/>
  <c r="J139" i="4"/>
  <c r="L139" i="4"/>
  <c r="J140" i="4"/>
  <c r="L140" i="4"/>
  <c r="J141" i="4"/>
  <c r="L141" i="4"/>
  <c r="J142" i="4"/>
  <c r="L142" i="4"/>
  <c r="J143" i="4"/>
  <c r="L143" i="4"/>
  <c r="J144" i="4"/>
  <c r="L144" i="4"/>
  <c r="J145" i="4"/>
  <c r="L145" i="4"/>
  <c r="J146" i="4"/>
  <c r="L146" i="4"/>
  <c r="J147" i="4"/>
  <c r="L147" i="4"/>
  <c r="J148" i="4"/>
  <c r="L148" i="4"/>
  <c r="J149" i="4"/>
  <c r="L149" i="4"/>
  <c r="J150" i="4"/>
  <c r="L150" i="4"/>
  <c r="J151" i="4"/>
  <c r="L151" i="4"/>
  <c r="J152" i="4"/>
  <c r="L152" i="4"/>
  <c r="J153" i="4"/>
  <c r="L153" i="4"/>
  <c r="J154" i="4"/>
  <c r="L154" i="4"/>
  <c r="J155" i="4"/>
  <c r="L155" i="4"/>
  <c r="J156" i="4"/>
  <c r="L156" i="4"/>
  <c r="J157" i="4"/>
  <c r="L157" i="4"/>
  <c r="J158" i="4"/>
  <c r="L158" i="4"/>
  <c r="J159" i="4"/>
  <c r="L159" i="4"/>
  <c r="J160" i="4"/>
  <c r="L160" i="4"/>
  <c r="J161" i="4"/>
  <c r="L161" i="4"/>
  <c r="J162" i="4"/>
  <c r="L162" i="4"/>
  <c r="J163" i="4"/>
  <c r="L163" i="4"/>
  <c r="J164" i="4"/>
  <c r="L164" i="4"/>
  <c r="J165" i="4"/>
  <c r="L165" i="4"/>
  <c r="J166" i="4"/>
  <c r="L166" i="4"/>
  <c r="J167" i="4"/>
  <c r="L167" i="4"/>
  <c r="J168" i="4"/>
  <c r="L168" i="4"/>
  <c r="J169" i="4"/>
  <c r="L169" i="4"/>
  <c r="J170" i="4"/>
  <c r="L170" i="4"/>
  <c r="J171" i="4"/>
  <c r="L171" i="4"/>
  <c r="J172" i="4"/>
  <c r="L172" i="4"/>
  <c r="J173" i="4"/>
  <c r="L173" i="4"/>
  <c r="J174" i="4"/>
  <c r="L174" i="4"/>
  <c r="J175" i="4"/>
  <c r="L175" i="4"/>
  <c r="J176" i="4"/>
  <c r="L176" i="4"/>
  <c r="J177" i="4"/>
  <c r="L177" i="4"/>
  <c r="J178" i="4"/>
  <c r="L178" i="4"/>
  <c r="J179" i="4"/>
  <c r="L179" i="4"/>
  <c r="J180" i="4"/>
  <c r="L180" i="4"/>
  <c r="J181" i="4"/>
  <c r="L181" i="4"/>
  <c r="J182" i="4"/>
  <c r="L182" i="4"/>
  <c r="J183" i="4"/>
  <c r="L183" i="4"/>
  <c r="J184" i="4"/>
  <c r="L184" i="4"/>
  <c r="J185" i="4"/>
  <c r="L185" i="4"/>
  <c r="J186" i="4"/>
  <c r="L186" i="4"/>
  <c r="J187" i="4"/>
  <c r="L187" i="4"/>
  <c r="J188" i="4"/>
  <c r="L188" i="4"/>
  <c r="J189" i="4"/>
  <c r="L189" i="4"/>
  <c r="J190" i="4"/>
  <c r="L190" i="4"/>
  <c r="J191" i="4"/>
  <c r="L191" i="4"/>
  <c r="J192" i="4"/>
  <c r="L192" i="4"/>
  <c r="J193" i="4"/>
  <c r="L193" i="4"/>
  <c r="J194" i="4"/>
  <c r="L194" i="4"/>
  <c r="J195" i="4"/>
  <c r="L195" i="4"/>
  <c r="J196" i="4"/>
  <c r="L196" i="4"/>
  <c r="J197" i="4"/>
  <c r="L197" i="4"/>
  <c r="J198" i="4"/>
  <c r="L198" i="4"/>
  <c r="J199" i="4"/>
  <c r="L199" i="4"/>
  <c r="J200" i="4"/>
  <c r="L200" i="4"/>
  <c r="J201" i="4"/>
  <c r="L201" i="4"/>
  <c r="B21" i="3"/>
  <c r="L32" i="6"/>
  <c r="I42" i="6"/>
  <c r="I41" i="6"/>
  <c r="I40" i="6"/>
  <c r="I39" i="6"/>
  <c r="I30" i="6"/>
  <c r="I34" i="6"/>
  <c r="I33" i="6"/>
  <c r="I32" i="6"/>
  <c r="I31" i="6"/>
  <c r="DZ19" i="4"/>
  <c r="DZ20" i="4"/>
  <c r="DZ12" i="4"/>
  <c r="DZ13" i="4"/>
  <c r="DZ5" i="4"/>
  <c r="DZ6" i="4"/>
  <c r="AK31" i="6"/>
  <c r="FK2" i="4"/>
  <c r="FK3" i="4"/>
  <c r="FK4" i="4"/>
  <c r="FK5" i="4"/>
  <c r="FK6" i="4"/>
  <c r="FK7" i="4"/>
  <c r="FK8" i="4"/>
  <c r="FK9" i="4"/>
  <c r="FK10" i="4"/>
  <c r="FK11" i="4"/>
  <c r="FK12" i="4"/>
  <c r="FK13" i="4"/>
  <c r="FK14" i="4"/>
  <c r="FK15" i="4"/>
  <c r="FK16" i="4"/>
  <c r="FK17" i="4"/>
  <c r="FK18" i="4"/>
  <c r="FK19" i="4"/>
  <c r="FK20" i="4"/>
  <c r="FK21" i="4"/>
  <c r="FK22" i="4"/>
  <c r="FK23" i="4"/>
  <c r="FK24" i="4"/>
  <c r="FK25" i="4"/>
  <c r="FK26" i="4"/>
  <c r="FK27" i="4"/>
  <c r="FK28" i="4"/>
  <c r="FK29" i="4"/>
  <c r="FK30" i="4"/>
  <c r="FK31" i="4"/>
  <c r="FK32" i="4"/>
  <c r="FK33" i="4"/>
  <c r="FK34" i="4"/>
  <c r="FK35" i="4"/>
  <c r="FK36" i="4"/>
  <c r="FK37" i="4"/>
  <c r="FK38" i="4"/>
  <c r="FK39" i="4"/>
  <c r="FK40" i="4"/>
  <c r="FK41" i="4"/>
  <c r="FK42" i="4"/>
  <c r="FK43" i="4"/>
  <c r="FK44" i="4"/>
  <c r="FK45" i="4"/>
  <c r="FK46" i="4"/>
  <c r="FK47" i="4"/>
  <c r="FK48" i="4"/>
  <c r="FK49" i="4"/>
  <c r="FK50" i="4"/>
  <c r="FK51" i="4"/>
  <c r="FK52" i="4"/>
  <c r="FK53" i="4"/>
  <c r="FK54" i="4"/>
  <c r="FK55" i="4"/>
  <c r="FK56" i="4"/>
  <c r="FK57" i="4"/>
  <c r="FK58" i="4"/>
  <c r="FK59" i="4"/>
  <c r="FK60" i="4"/>
  <c r="FK61" i="4"/>
  <c r="FK62" i="4"/>
  <c r="FK63" i="4"/>
  <c r="FK64" i="4"/>
  <c r="FK65" i="4"/>
  <c r="FK66" i="4"/>
  <c r="FK67" i="4"/>
  <c r="FK68" i="4"/>
  <c r="FK69" i="4"/>
  <c r="FK70" i="4"/>
  <c r="FK71" i="4"/>
  <c r="FK72" i="4"/>
  <c r="FK73" i="4"/>
  <c r="FK74" i="4"/>
  <c r="FK75" i="4"/>
  <c r="FK76" i="4"/>
  <c r="FK77" i="4"/>
  <c r="FK78" i="4"/>
  <c r="FK79" i="4"/>
  <c r="FK80" i="4"/>
  <c r="FK81" i="4"/>
  <c r="FK82" i="4"/>
  <c r="FK83" i="4"/>
  <c r="FK84" i="4"/>
  <c r="FK85" i="4"/>
  <c r="FK86" i="4"/>
  <c r="FK87" i="4"/>
  <c r="FK88" i="4"/>
  <c r="FK89" i="4"/>
  <c r="FK90" i="4"/>
  <c r="FK91" i="4"/>
  <c r="FK92" i="4"/>
  <c r="FK93" i="4"/>
  <c r="FK94" i="4"/>
  <c r="FK95" i="4"/>
  <c r="FK96" i="4"/>
  <c r="FK97" i="4"/>
  <c r="FK98" i="4"/>
  <c r="FK99" i="4"/>
  <c r="FK100" i="4"/>
  <c r="FK101" i="4"/>
  <c r="FK102" i="4"/>
  <c r="FK103" i="4"/>
  <c r="FK104" i="4"/>
  <c r="FK105" i="4"/>
  <c r="FK106" i="4"/>
  <c r="FK107" i="4"/>
  <c r="FK108" i="4"/>
  <c r="FK109" i="4"/>
  <c r="FK110" i="4"/>
  <c r="FK111" i="4"/>
  <c r="FK112" i="4"/>
  <c r="FK113" i="4"/>
  <c r="FK114" i="4"/>
  <c r="FK115" i="4"/>
  <c r="FK116" i="4"/>
  <c r="FK117" i="4"/>
  <c r="FK118" i="4"/>
  <c r="FK119" i="4"/>
  <c r="FK120" i="4"/>
  <c r="FK121" i="4"/>
  <c r="FK122" i="4"/>
  <c r="FK123" i="4"/>
  <c r="FK124" i="4"/>
  <c r="FK125" i="4"/>
  <c r="FK126" i="4"/>
  <c r="FK127" i="4"/>
  <c r="FK128" i="4"/>
  <c r="FK129" i="4"/>
  <c r="FK130" i="4"/>
  <c r="FK131" i="4"/>
  <c r="FK132" i="4"/>
  <c r="FK133" i="4"/>
  <c r="FK134" i="4"/>
  <c r="FK135" i="4"/>
  <c r="FK136" i="4"/>
  <c r="FK137" i="4"/>
  <c r="FK138" i="4"/>
  <c r="FK139" i="4"/>
  <c r="FK140" i="4"/>
  <c r="FK141" i="4"/>
  <c r="FK142" i="4"/>
  <c r="FK143" i="4"/>
  <c r="FK144" i="4"/>
  <c r="FK145" i="4"/>
  <c r="FK146" i="4"/>
  <c r="FK147" i="4"/>
  <c r="FK148" i="4"/>
  <c r="FK149" i="4"/>
  <c r="FK150" i="4"/>
  <c r="FK151" i="4"/>
  <c r="FK152" i="4"/>
  <c r="FK153" i="4"/>
  <c r="FK154" i="4"/>
  <c r="FK155" i="4"/>
  <c r="FK156" i="4"/>
  <c r="FK157" i="4"/>
  <c r="FK158" i="4"/>
  <c r="FK159" i="4"/>
  <c r="FK160" i="4"/>
  <c r="FK161" i="4"/>
  <c r="FK162" i="4"/>
  <c r="FK163" i="4"/>
  <c r="FK164" i="4"/>
  <c r="FK165" i="4"/>
  <c r="FK166" i="4"/>
  <c r="FK167" i="4"/>
  <c r="FK168" i="4"/>
  <c r="FK169" i="4"/>
  <c r="FK170" i="4"/>
  <c r="FK171" i="4"/>
  <c r="FK172" i="4"/>
  <c r="FK173" i="4"/>
  <c r="FK174" i="4"/>
  <c r="FK175" i="4"/>
  <c r="FK176" i="4"/>
  <c r="FK177" i="4"/>
  <c r="FK178" i="4"/>
  <c r="FK179" i="4"/>
  <c r="FK180" i="4"/>
  <c r="FK181" i="4"/>
  <c r="FK182" i="4"/>
  <c r="FK183" i="4"/>
  <c r="FK184" i="4"/>
  <c r="FK185" i="4"/>
  <c r="FK186" i="4"/>
  <c r="FK187" i="4"/>
  <c r="FK188" i="4"/>
  <c r="FK189" i="4"/>
  <c r="FK190" i="4"/>
  <c r="FK191" i="4"/>
  <c r="FK192" i="4"/>
  <c r="FK193" i="4"/>
  <c r="FK194" i="4"/>
  <c r="FK195" i="4"/>
  <c r="FK196" i="4"/>
  <c r="FK197" i="4"/>
  <c r="FK198" i="4"/>
  <c r="FK199" i="4"/>
  <c r="FK200" i="4"/>
  <c r="FK201" i="4"/>
  <c r="FO9" i="4"/>
  <c r="FJ2" i="4"/>
  <c r="FJ3" i="4"/>
  <c r="FJ4" i="4"/>
  <c r="FJ5" i="4"/>
  <c r="FJ6" i="4"/>
  <c r="FJ7" i="4"/>
  <c r="FJ8" i="4"/>
  <c r="FJ9" i="4"/>
  <c r="FJ10" i="4"/>
  <c r="FJ11" i="4"/>
  <c r="FJ12" i="4"/>
  <c r="FJ13" i="4"/>
  <c r="FJ14" i="4"/>
  <c r="FJ15" i="4"/>
  <c r="FJ16" i="4"/>
  <c r="FJ17" i="4"/>
  <c r="FJ18" i="4"/>
  <c r="FJ19" i="4"/>
  <c r="FJ20" i="4"/>
  <c r="FJ21" i="4"/>
  <c r="FJ22" i="4"/>
  <c r="FJ23" i="4"/>
  <c r="FJ24" i="4"/>
  <c r="FJ25" i="4"/>
  <c r="FJ26" i="4"/>
  <c r="FJ27" i="4"/>
  <c r="FJ28" i="4"/>
  <c r="FJ29" i="4"/>
  <c r="FJ30" i="4"/>
  <c r="FJ31" i="4"/>
  <c r="FJ32" i="4"/>
  <c r="FJ33" i="4"/>
  <c r="FJ34" i="4"/>
  <c r="FJ35" i="4"/>
  <c r="FJ36" i="4"/>
  <c r="FJ37" i="4"/>
  <c r="FJ38" i="4"/>
  <c r="FJ39" i="4"/>
  <c r="FJ40" i="4"/>
  <c r="FJ41" i="4"/>
  <c r="FJ42" i="4"/>
  <c r="FJ43" i="4"/>
  <c r="FJ44" i="4"/>
  <c r="FJ45" i="4"/>
  <c r="FJ46" i="4"/>
  <c r="FJ47" i="4"/>
  <c r="FJ48" i="4"/>
  <c r="FJ49" i="4"/>
  <c r="FJ50" i="4"/>
  <c r="FJ51" i="4"/>
  <c r="FJ52" i="4"/>
  <c r="FJ53" i="4"/>
  <c r="FJ54" i="4"/>
  <c r="FJ55" i="4"/>
  <c r="FJ56" i="4"/>
  <c r="FJ57" i="4"/>
  <c r="FJ58" i="4"/>
  <c r="FJ59" i="4"/>
  <c r="FJ60" i="4"/>
  <c r="FJ61" i="4"/>
  <c r="FJ62" i="4"/>
  <c r="FJ63" i="4"/>
  <c r="FJ64" i="4"/>
  <c r="FJ65" i="4"/>
  <c r="FJ66" i="4"/>
  <c r="FJ67" i="4"/>
  <c r="FJ68" i="4"/>
  <c r="FJ69" i="4"/>
  <c r="FJ70" i="4"/>
  <c r="FJ71" i="4"/>
  <c r="FJ72" i="4"/>
  <c r="FJ73" i="4"/>
  <c r="FJ74" i="4"/>
  <c r="FJ75" i="4"/>
  <c r="FJ76" i="4"/>
  <c r="FJ77" i="4"/>
  <c r="FJ78" i="4"/>
  <c r="FJ79" i="4"/>
  <c r="FJ80" i="4"/>
  <c r="FJ81" i="4"/>
  <c r="FJ82" i="4"/>
  <c r="FJ83" i="4"/>
  <c r="FJ84" i="4"/>
  <c r="FJ85" i="4"/>
  <c r="FJ86" i="4"/>
  <c r="FJ87" i="4"/>
  <c r="FJ88" i="4"/>
  <c r="FJ89" i="4"/>
  <c r="FJ90" i="4"/>
  <c r="FJ91" i="4"/>
  <c r="FJ92" i="4"/>
  <c r="FJ93" i="4"/>
  <c r="FJ94" i="4"/>
  <c r="FJ95" i="4"/>
  <c r="FJ96" i="4"/>
  <c r="FJ97" i="4"/>
  <c r="FJ98" i="4"/>
  <c r="FJ99" i="4"/>
  <c r="FJ100" i="4"/>
  <c r="FJ101" i="4"/>
  <c r="FJ102" i="4"/>
  <c r="FJ103" i="4"/>
  <c r="FJ104" i="4"/>
  <c r="FJ105" i="4"/>
  <c r="FJ106" i="4"/>
  <c r="FJ107" i="4"/>
  <c r="FJ108" i="4"/>
  <c r="FJ109" i="4"/>
  <c r="FJ110" i="4"/>
  <c r="FJ111" i="4"/>
  <c r="FJ112" i="4"/>
  <c r="FJ113" i="4"/>
  <c r="FJ114" i="4"/>
  <c r="FJ115" i="4"/>
  <c r="FJ116" i="4"/>
  <c r="FJ117" i="4"/>
  <c r="FJ118" i="4"/>
  <c r="FJ119" i="4"/>
  <c r="FJ120" i="4"/>
  <c r="FJ121" i="4"/>
  <c r="FJ122" i="4"/>
  <c r="FJ123" i="4"/>
  <c r="FJ124" i="4"/>
  <c r="FJ125" i="4"/>
  <c r="FJ126" i="4"/>
  <c r="FJ127" i="4"/>
  <c r="FJ128" i="4"/>
  <c r="FJ129" i="4"/>
  <c r="FJ130" i="4"/>
  <c r="FJ131" i="4"/>
  <c r="FJ132" i="4"/>
  <c r="FJ133" i="4"/>
  <c r="FJ134" i="4"/>
  <c r="FJ135" i="4"/>
  <c r="FJ136" i="4"/>
  <c r="FJ137" i="4"/>
  <c r="FJ138" i="4"/>
  <c r="FJ139" i="4"/>
  <c r="FJ140" i="4"/>
  <c r="FJ141" i="4"/>
  <c r="FJ142" i="4"/>
  <c r="FJ143" i="4"/>
  <c r="FJ144" i="4"/>
  <c r="FJ145" i="4"/>
  <c r="FJ146" i="4"/>
  <c r="FJ147" i="4"/>
  <c r="FJ148" i="4"/>
  <c r="FJ149" i="4"/>
  <c r="FJ150" i="4"/>
  <c r="FJ151" i="4"/>
  <c r="FJ152" i="4"/>
  <c r="FJ153" i="4"/>
  <c r="FJ154" i="4"/>
  <c r="FJ155" i="4"/>
  <c r="FJ156" i="4"/>
  <c r="FJ157" i="4"/>
  <c r="FJ158" i="4"/>
  <c r="FJ159" i="4"/>
  <c r="FJ160" i="4"/>
  <c r="FJ161" i="4"/>
  <c r="FJ162" i="4"/>
  <c r="FJ163" i="4"/>
  <c r="FJ164" i="4"/>
  <c r="FJ165" i="4"/>
  <c r="FJ166" i="4"/>
  <c r="FJ167" i="4"/>
  <c r="FJ168" i="4"/>
  <c r="FJ169" i="4"/>
  <c r="FJ170" i="4"/>
  <c r="FJ171" i="4"/>
  <c r="FJ172" i="4"/>
  <c r="FJ173" i="4"/>
  <c r="FJ174" i="4"/>
  <c r="FJ175" i="4"/>
  <c r="FJ176" i="4"/>
  <c r="FJ177" i="4"/>
  <c r="FJ178" i="4"/>
  <c r="FJ179" i="4"/>
  <c r="FJ180" i="4"/>
  <c r="FJ181" i="4"/>
  <c r="FJ182" i="4"/>
  <c r="FJ183" i="4"/>
  <c r="FJ184" i="4"/>
  <c r="FJ185" i="4"/>
  <c r="FJ186" i="4"/>
  <c r="FJ187" i="4"/>
  <c r="FJ188" i="4"/>
  <c r="FJ189" i="4"/>
  <c r="FJ190" i="4"/>
  <c r="FJ191" i="4"/>
  <c r="FJ192" i="4"/>
  <c r="FJ193" i="4"/>
  <c r="FJ194" i="4"/>
  <c r="FJ195" i="4"/>
  <c r="FJ196" i="4"/>
  <c r="FJ197" i="4"/>
  <c r="FJ198" i="4"/>
  <c r="FJ199" i="4"/>
  <c r="FJ200" i="4"/>
  <c r="FJ201" i="4"/>
  <c r="FO6" i="4"/>
  <c r="BQ34" i="4"/>
  <c r="BN1" i="4"/>
  <c r="AD2" i="4"/>
  <c r="AD3" i="4"/>
  <c r="AD4" i="4"/>
  <c r="AD5" i="4"/>
  <c r="AD6" i="4"/>
  <c r="AD7" i="4"/>
  <c r="AD8" i="4"/>
  <c r="AD9" i="4"/>
  <c r="AD10" i="4"/>
  <c r="AD11" i="4"/>
  <c r="AD12" i="4"/>
  <c r="AD13" i="4"/>
  <c r="AD14" i="4"/>
  <c r="AD15" i="4"/>
  <c r="AD16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D32" i="4"/>
  <c r="AD33" i="4"/>
  <c r="AD34" i="4"/>
  <c r="AD35" i="4"/>
  <c r="AD36" i="4"/>
  <c r="AD37" i="4"/>
  <c r="AD38" i="4"/>
  <c r="AD39" i="4"/>
  <c r="AD40" i="4"/>
  <c r="AD41" i="4"/>
  <c r="AD42" i="4"/>
  <c r="AD43" i="4"/>
  <c r="AD44" i="4"/>
  <c r="AD45" i="4"/>
  <c r="AD46" i="4"/>
  <c r="AD47" i="4"/>
  <c r="AD48" i="4"/>
  <c r="AD49" i="4"/>
  <c r="AD50" i="4"/>
  <c r="AD51" i="4"/>
  <c r="AD52" i="4"/>
  <c r="AD53" i="4"/>
  <c r="AD54" i="4"/>
  <c r="AD55" i="4"/>
  <c r="AD56" i="4"/>
  <c r="AD57" i="4"/>
  <c r="AD58" i="4"/>
  <c r="AD59" i="4"/>
  <c r="AD60" i="4"/>
  <c r="AD61" i="4"/>
  <c r="AD62" i="4"/>
  <c r="AD63" i="4"/>
  <c r="AD64" i="4"/>
  <c r="AD65" i="4"/>
  <c r="AD66" i="4"/>
  <c r="AD67" i="4"/>
  <c r="AD68" i="4"/>
  <c r="AD69" i="4"/>
  <c r="AD70" i="4"/>
  <c r="AD71" i="4"/>
  <c r="AD72" i="4"/>
  <c r="AD73" i="4"/>
  <c r="AD74" i="4"/>
  <c r="AD75" i="4"/>
  <c r="AD76" i="4"/>
  <c r="AD77" i="4"/>
  <c r="AD78" i="4"/>
  <c r="AD79" i="4"/>
  <c r="AD80" i="4"/>
  <c r="AD81" i="4"/>
  <c r="AD82" i="4"/>
  <c r="AD83" i="4"/>
  <c r="AD84" i="4"/>
  <c r="AD85" i="4"/>
  <c r="AD86" i="4"/>
  <c r="AD87" i="4"/>
  <c r="AD88" i="4"/>
  <c r="AD89" i="4"/>
  <c r="AD90" i="4"/>
  <c r="AD91" i="4"/>
  <c r="AD92" i="4"/>
  <c r="AD93" i="4"/>
  <c r="AD94" i="4"/>
  <c r="AD95" i="4"/>
  <c r="AD96" i="4"/>
  <c r="AD97" i="4"/>
  <c r="AD98" i="4"/>
  <c r="AD99" i="4"/>
  <c r="AD100" i="4"/>
  <c r="AD101" i="4"/>
  <c r="AD102" i="4"/>
  <c r="AD103" i="4"/>
  <c r="AD104" i="4"/>
  <c r="AD105" i="4"/>
  <c r="AD106" i="4"/>
  <c r="AD107" i="4"/>
  <c r="AD108" i="4"/>
  <c r="AD109" i="4"/>
  <c r="AD110" i="4"/>
  <c r="AD111" i="4"/>
  <c r="AD112" i="4"/>
  <c r="AD113" i="4"/>
  <c r="AD114" i="4"/>
  <c r="AD115" i="4"/>
  <c r="AD116" i="4"/>
  <c r="AD117" i="4"/>
  <c r="AD118" i="4"/>
  <c r="AD119" i="4"/>
  <c r="AD120" i="4"/>
  <c r="AD121" i="4"/>
  <c r="AD122" i="4"/>
  <c r="AD123" i="4"/>
  <c r="AD124" i="4"/>
  <c r="AD125" i="4"/>
  <c r="AD126" i="4"/>
  <c r="AD127" i="4"/>
  <c r="AD128" i="4"/>
  <c r="AD129" i="4"/>
  <c r="AD130" i="4"/>
  <c r="AD131" i="4"/>
  <c r="AD132" i="4"/>
  <c r="AD133" i="4"/>
  <c r="AD134" i="4"/>
  <c r="AD135" i="4"/>
  <c r="AD136" i="4"/>
  <c r="AD137" i="4"/>
  <c r="AD138" i="4"/>
  <c r="AD139" i="4"/>
  <c r="AD140" i="4"/>
  <c r="AD141" i="4"/>
  <c r="AD142" i="4"/>
  <c r="AD143" i="4"/>
  <c r="AD144" i="4"/>
  <c r="AD145" i="4"/>
  <c r="AD146" i="4"/>
  <c r="AD147" i="4"/>
  <c r="AD148" i="4"/>
  <c r="AD149" i="4"/>
  <c r="AD150" i="4"/>
  <c r="AD151" i="4"/>
  <c r="AD152" i="4"/>
  <c r="AD153" i="4"/>
  <c r="AD154" i="4"/>
  <c r="AD155" i="4"/>
  <c r="AD156" i="4"/>
  <c r="AD157" i="4"/>
  <c r="AD158" i="4"/>
  <c r="AD159" i="4"/>
  <c r="AD160" i="4"/>
  <c r="AD161" i="4"/>
  <c r="AD162" i="4"/>
  <c r="AD163" i="4"/>
  <c r="AD164" i="4"/>
  <c r="AD165" i="4"/>
  <c r="AD166" i="4"/>
  <c r="AD167" i="4"/>
  <c r="AD168" i="4"/>
  <c r="AD169" i="4"/>
  <c r="AD170" i="4"/>
  <c r="AD171" i="4"/>
  <c r="AD172" i="4"/>
  <c r="AD173" i="4"/>
  <c r="AD174" i="4"/>
  <c r="AD175" i="4"/>
  <c r="AD176" i="4"/>
  <c r="AD177" i="4"/>
  <c r="AD178" i="4"/>
  <c r="AD179" i="4"/>
  <c r="AD180" i="4"/>
  <c r="AD181" i="4"/>
  <c r="AD182" i="4"/>
  <c r="AD183" i="4"/>
  <c r="AD184" i="4"/>
  <c r="AD185" i="4"/>
  <c r="AD186" i="4"/>
  <c r="AD187" i="4"/>
  <c r="AD188" i="4"/>
  <c r="AD189" i="4"/>
  <c r="AD190" i="4"/>
  <c r="AD191" i="4"/>
  <c r="AD192" i="4"/>
  <c r="AD193" i="4"/>
  <c r="AD194" i="4"/>
  <c r="AD195" i="4"/>
  <c r="AD196" i="4"/>
  <c r="AD197" i="4"/>
  <c r="AD198" i="4"/>
  <c r="AD199" i="4"/>
  <c r="AD200" i="4"/>
  <c r="AD201" i="4"/>
  <c r="AV2" i="4"/>
  <c r="AZ2" i="4"/>
  <c r="BA2" i="4"/>
  <c r="AI2" i="4"/>
  <c r="AI3" i="4"/>
  <c r="AI4" i="4"/>
  <c r="AI5" i="4"/>
  <c r="AZ6" i="4"/>
  <c r="AV6" i="4"/>
  <c r="BA6" i="4"/>
  <c r="AI6" i="4"/>
  <c r="AI7" i="4"/>
  <c r="AI8" i="4"/>
  <c r="AI9" i="4"/>
  <c r="AI10" i="4"/>
  <c r="AI11" i="4"/>
  <c r="AI12" i="4"/>
  <c r="AI13" i="4"/>
  <c r="AI14" i="4"/>
  <c r="AI15" i="4"/>
  <c r="AI16" i="4"/>
  <c r="AI17" i="4"/>
  <c r="AI18" i="4"/>
  <c r="AI19" i="4"/>
  <c r="AI20" i="4"/>
  <c r="AI21" i="4"/>
  <c r="AI22" i="4"/>
  <c r="AI23" i="4"/>
  <c r="AI24" i="4"/>
  <c r="AI25" i="4"/>
  <c r="AI26" i="4"/>
  <c r="AI27" i="4"/>
  <c r="AI28" i="4"/>
  <c r="AI29" i="4"/>
  <c r="AI30" i="4"/>
  <c r="AI31" i="4"/>
  <c r="AI32" i="4"/>
  <c r="AI33" i="4"/>
  <c r="AI34" i="4"/>
  <c r="AI35" i="4"/>
  <c r="AI36" i="4"/>
  <c r="AI37" i="4"/>
  <c r="AI38" i="4"/>
  <c r="AI39" i="4"/>
  <c r="AI40" i="4"/>
  <c r="AI41" i="4"/>
  <c r="AI42" i="4"/>
  <c r="AI43" i="4"/>
  <c r="AI44" i="4"/>
  <c r="AI45" i="4"/>
  <c r="AI46" i="4"/>
  <c r="AI47" i="4"/>
  <c r="AI48" i="4"/>
  <c r="AI49" i="4"/>
  <c r="AI50" i="4"/>
  <c r="AI51" i="4"/>
  <c r="AI52" i="4"/>
  <c r="AI53" i="4"/>
  <c r="AI54" i="4"/>
  <c r="AI55" i="4"/>
  <c r="AI56" i="4"/>
  <c r="AI57" i="4"/>
  <c r="AI58" i="4"/>
  <c r="AI59" i="4"/>
  <c r="AI60" i="4"/>
  <c r="AI61" i="4"/>
  <c r="AI62" i="4"/>
  <c r="AI63" i="4"/>
  <c r="AI64" i="4"/>
  <c r="AI65" i="4"/>
  <c r="AI66" i="4"/>
  <c r="AI67" i="4"/>
  <c r="AI68" i="4"/>
  <c r="AI69" i="4"/>
  <c r="AI70" i="4"/>
  <c r="AI71" i="4"/>
  <c r="AI72" i="4"/>
  <c r="AI73" i="4"/>
  <c r="AI74" i="4"/>
  <c r="AI75" i="4"/>
  <c r="AI76" i="4"/>
  <c r="AI77" i="4"/>
  <c r="AI78" i="4"/>
  <c r="AI79" i="4"/>
  <c r="AI80" i="4"/>
  <c r="AI81" i="4"/>
  <c r="AI82" i="4"/>
  <c r="AI83" i="4"/>
  <c r="AI84" i="4"/>
  <c r="AI85" i="4"/>
  <c r="AI86" i="4"/>
  <c r="AI87" i="4"/>
  <c r="AI88" i="4"/>
  <c r="AI89" i="4"/>
  <c r="AI90" i="4"/>
  <c r="AI91" i="4"/>
  <c r="AI92" i="4"/>
  <c r="AI93" i="4"/>
  <c r="AI94" i="4"/>
  <c r="AI95" i="4"/>
  <c r="AI96" i="4"/>
  <c r="AI97" i="4"/>
  <c r="AI98" i="4"/>
  <c r="AI99" i="4"/>
  <c r="AI100" i="4"/>
  <c r="AI101" i="4"/>
  <c r="AI102" i="4"/>
  <c r="AI103" i="4"/>
  <c r="AI104" i="4"/>
  <c r="AI105" i="4"/>
  <c r="AI106" i="4"/>
  <c r="AI107" i="4"/>
  <c r="AI108" i="4"/>
  <c r="AI109" i="4"/>
  <c r="AI110" i="4"/>
  <c r="AI111" i="4"/>
  <c r="AI112" i="4"/>
  <c r="AI113" i="4"/>
  <c r="AI114" i="4"/>
  <c r="AI115" i="4"/>
  <c r="AI116" i="4"/>
  <c r="AI117" i="4"/>
  <c r="AI118" i="4"/>
  <c r="AI119" i="4"/>
  <c r="AI120" i="4"/>
  <c r="AI121" i="4"/>
  <c r="AI122" i="4"/>
  <c r="AI123" i="4"/>
  <c r="AI124" i="4"/>
  <c r="AI125" i="4"/>
  <c r="AI126" i="4"/>
  <c r="AI127" i="4"/>
  <c r="AI128" i="4"/>
  <c r="AI129" i="4"/>
  <c r="AI130" i="4"/>
  <c r="AI131" i="4"/>
  <c r="AI132" i="4"/>
  <c r="AI133" i="4"/>
  <c r="AI134" i="4"/>
  <c r="AI135" i="4"/>
  <c r="AI136" i="4"/>
  <c r="AI137" i="4"/>
  <c r="AI138" i="4"/>
  <c r="AI139" i="4"/>
  <c r="AI140" i="4"/>
  <c r="AI141" i="4"/>
  <c r="AI142" i="4"/>
  <c r="AI143" i="4"/>
  <c r="AI144" i="4"/>
  <c r="AI145" i="4"/>
  <c r="AI146" i="4"/>
  <c r="AI147" i="4"/>
  <c r="AI148" i="4"/>
  <c r="AI149" i="4"/>
  <c r="AI150" i="4"/>
  <c r="AI151" i="4"/>
  <c r="AI152" i="4"/>
  <c r="AI153" i="4"/>
  <c r="AI154" i="4"/>
  <c r="AI155" i="4"/>
  <c r="AI156" i="4"/>
  <c r="AI157" i="4"/>
  <c r="AI158" i="4"/>
  <c r="AI159" i="4"/>
  <c r="AI160" i="4"/>
  <c r="AI161" i="4"/>
  <c r="AI162" i="4"/>
  <c r="AI163" i="4"/>
  <c r="AI164" i="4"/>
  <c r="AI165" i="4"/>
  <c r="AI166" i="4"/>
  <c r="AI167" i="4"/>
  <c r="AI168" i="4"/>
  <c r="AI169" i="4"/>
  <c r="AI170" i="4"/>
  <c r="AI171" i="4"/>
  <c r="AI172" i="4"/>
  <c r="AI173" i="4"/>
  <c r="AI174" i="4"/>
  <c r="AI175" i="4"/>
  <c r="AI176" i="4"/>
  <c r="AI177" i="4"/>
  <c r="AI178" i="4"/>
  <c r="AI179" i="4"/>
  <c r="AI180" i="4"/>
  <c r="AI181" i="4"/>
  <c r="AI182" i="4"/>
  <c r="AI183" i="4"/>
  <c r="AI184" i="4"/>
  <c r="AI185" i="4"/>
  <c r="AI186" i="4"/>
  <c r="AI187" i="4"/>
  <c r="AI188" i="4"/>
  <c r="AI189" i="4"/>
  <c r="AI190" i="4"/>
  <c r="AI191" i="4"/>
  <c r="AI192" i="4"/>
  <c r="AI193" i="4"/>
  <c r="AI194" i="4"/>
  <c r="AI195" i="4"/>
  <c r="AI196" i="4"/>
  <c r="AI197" i="4"/>
  <c r="AI198" i="4"/>
  <c r="AI199" i="4"/>
  <c r="AI200" i="4"/>
  <c r="AI201" i="4"/>
  <c r="BN2" i="4"/>
  <c r="GD2" i="4"/>
  <c r="GE2" i="4"/>
  <c r="GF2" i="4"/>
  <c r="GD3" i="4"/>
  <c r="GE3" i="4"/>
  <c r="GF3" i="4"/>
  <c r="GD4" i="4"/>
  <c r="GE4" i="4"/>
  <c r="GF4" i="4"/>
  <c r="GD5" i="4"/>
  <c r="GE5" i="4"/>
  <c r="GF5" i="4"/>
  <c r="GD6" i="4"/>
  <c r="GE6" i="4"/>
  <c r="GF6" i="4"/>
  <c r="GD7" i="4"/>
  <c r="GE7" i="4"/>
  <c r="GF7" i="4"/>
  <c r="GD8" i="4"/>
  <c r="GE8" i="4"/>
  <c r="GF8" i="4"/>
  <c r="GD9" i="4"/>
  <c r="GE9" i="4"/>
  <c r="GF9" i="4"/>
  <c r="GD10" i="4"/>
  <c r="GE10" i="4"/>
  <c r="GF10" i="4"/>
  <c r="GD11" i="4"/>
  <c r="GE11" i="4"/>
  <c r="GF11" i="4"/>
  <c r="GD12" i="4"/>
  <c r="GE12" i="4"/>
  <c r="GF12" i="4"/>
  <c r="GD13" i="4"/>
  <c r="GE13" i="4"/>
  <c r="GF13" i="4"/>
  <c r="GD14" i="4"/>
  <c r="GE14" i="4"/>
  <c r="GF14" i="4"/>
  <c r="GD15" i="4"/>
  <c r="GE15" i="4"/>
  <c r="GF15" i="4"/>
  <c r="GD16" i="4"/>
  <c r="GE16" i="4"/>
  <c r="GF16" i="4"/>
  <c r="GD17" i="4"/>
  <c r="GE17" i="4"/>
  <c r="GF17" i="4"/>
  <c r="GD18" i="4"/>
  <c r="GE18" i="4"/>
  <c r="GF18" i="4"/>
  <c r="GD19" i="4"/>
  <c r="GE19" i="4"/>
  <c r="GF19" i="4"/>
  <c r="GD20" i="4"/>
  <c r="GE20" i="4"/>
  <c r="GF20" i="4"/>
  <c r="GD21" i="4"/>
  <c r="GE21" i="4"/>
  <c r="GF21" i="4"/>
  <c r="GD22" i="4"/>
  <c r="GE22" i="4"/>
  <c r="GF22" i="4"/>
  <c r="GD23" i="4"/>
  <c r="GE23" i="4"/>
  <c r="GF23" i="4"/>
  <c r="GD24" i="4"/>
  <c r="GE24" i="4"/>
  <c r="GF24" i="4"/>
  <c r="GD25" i="4"/>
  <c r="GE25" i="4"/>
  <c r="GF25" i="4"/>
  <c r="GD26" i="4"/>
  <c r="GE26" i="4"/>
  <c r="GF26" i="4"/>
  <c r="GD27" i="4"/>
  <c r="GE27" i="4"/>
  <c r="GF27" i="4"/>
  <c r="GD28" i="4"/>
  <c r="GE28" i="4"/>
  <c r="GF28" i="4"/>
  <c r="GD29" i="4"/>
  <c r="GE29" i="4"/>
  <c r="GF29" i="4"/>
  <c r="GD30" i="4"/>
  <c r="GE30" i="4"/>
  <c r="GF30" i="4"/>
  <c r="GD31" i="4"/>
  <c r="GE31" i="4"/>
  <c r="GF31" i="4"/>
  <c r="GD32" i="4"/>
  <c r="GE32" i="4"/>
  <c r="GF32" i="4"/>
  <c r="GD33" i="4"/>
  <c r="GE33" i="4"/>
  <c r="GF33" i="4"/>
  <c r="GD34" i="4"/>
  <c r="GE34" i="4"/>
  <c r="GF34" i="4"/>
  <c r="GD35" i="4"/>
  <c r="GE35" i="4"/>
  <c r="GF35" i="4"/>
  <c r="GD36" i="4"/>
  <c r="GE36" i="4"/>
  <c r="GF36" i="4"/>
  <c r="GD37" i="4"/>
  <c r="GE37" i="4"/>
  <c r="GF37" i="4"/>
  <c r="GD38" i="4"/>
  <c r="GE38" i="4"/>
  <c r="GF38" i="4"/>
  <c r="GD39" i="4"/>
  <c r="GE39" i="4"/>
  <c r="GF39" i="4"/>
  <c r="GD40" i="4"/>
  <c r="GE40" i="4"/>
  <c r="GF40" i="4"/>
  <c r="GD41" i="4"/>
  <c r="GE41" i="4"/>
  <c r="GF41" i="4"/>
  <c r="GD42" i="4"/>
  <c r="GE42" i="4"/>
  <c r="GF42" i="4"/>
  <c r="GD43" i="4"/>
  <c r="GE43" i="4"/>
  <c r="GF43" i="4"/>
  <c r="GD44" i="4"/>
  <c r="GE44" i="4"/>
  <c r="GF44" i="4"/>
  <c r="GD45" i="4"/>
  <c r="GE45" i="4"/>
  <c r="GF45" i="4"/>
  <c r="GD46" i="4"/>
  <c r="GE46" i="4"/>
  <c r="GF46" i="4"/>
  <c r="GD47" i="4"/>
  <c r="GE47" i="4"/>
  <c r="GF47" i="4"/>
  <c r="GD48" i="4"/>
  <c r="GE48" i="4"/>
  <c r="GF48" i="4"/>
  <c r="GD49" i="4"/>
  <c r="GE49" i="4"/>
  <c r="GF49" i="4"/>
  <c r="GD50" i="4"/>
  <c r="GE50" i="4"/>
  <c r="GF50" i="4"/>
  <c r="GD51" i="4"/>
  <c r="GE51" i="4"/>
  <c r="GF51" i="4"/>
  <c r="GD52" i="4"/>
  <c r="GE52" i="4"/>
  <c r="GF52" i="4"/>
  <c r="GD53" i="4"/>
  <c r="GE53" i="4"/>
  <c r="GF53" i="4"/>
  <c r="GD54" i="4"/>
  <c r="GE54" i="4"/>
  <c r="GF54" i="4"/>
  <c r="GD55" i="4"/>
  <c r="GE55" i="4"/>
  <c r="GF55" i="4"/>
  <c r="GD56" i="4"/>
  <c r="GE56" i="4"/>
  <c r="GF56" i="4"/>
  <c r="GD57" i="4"/>
  <c r="GE57" i="4"/>
  <c r="GF57" i="4"/>
  <c r="GD58" i="4"/>
  <c r="GE58" i="4"/>
  <c r="GF58" i="4"/>
  <c r="GD59" i="4"/>
  <c r="GE59" i="4"/>
  <c r="GF59" i="4"/>
  <c r="GD60" i="4"/>
  <c r="GE60" i="4"/>
  <c r="GF60" i="4"/>
  <c r="GD61" i="4"/>
  <c r="GE61" i="4"/>
  <c r="GF61" i="4"/>
  <c r="GD62" i="4"/>
  <c r="GE62" i="4"/>
  <c r="GF62" i="4"/>
  <c r="GD63" i="4"/>
  <c r="GE63" i="4"/>
  <c r="GF63" i="4"/>
  <c r="GD64" i="4"/>
  <c r="GE64" i="4"/>
  <c r="GF64" i="4"/>
  <c r="GD65" i="4"/>
  <c r="GE65" i="4"/>
  <c r="GF65" i="4"/>
  <c r="GD66" i="4"/>
  <c r="GE66" i="4"/>
  <c r="GF66" i="4"/>
  <c r="GD67" i="4"/>
  <c r="GE67" i="4"/>
  <c r="GF67" i="4"/>
  <c r="GD68" i="4"/>
  <c r="GE68" i="4"/>
  <c r="GF68" i="4"/>
  <c r="GD69" i="4"/>
  <c r="GE69" i="4"/>
  <c r="GF69" i="4"/>
  <c r="GD70" i="4"/>
  <c r="GE70" i="4"/>
  <c r="GF70" i="4"/>
  <c r="GD71" i="4"/>
  <c r="GE71" i="4"/>
  <c r="GF71" i="4"/>
  <c r="GD72" i="4"/>
  <c r="GE72" i="4"/>
  <c r="GF72" i="4"/>
  <c r="GD73" i="4"/>
  <c r="GE73" i="4"/>
  <c r="GF73" i="4"/>
  <c r="GD74" i="4"/>
  <c r="GE74" i="4"/>
  <c r="GF74" i="4"/>
  <c r="GD75" i="4"/>
  <c r="GE75" i="4"/>
  <c r="GF75" i="4"/>
  <c r="GD76" i="4"/>
  <c r="GE76" i="4"/>
  <c r="GF76" i="4"/>
  <c r="GD77" i="4"/>
  <c r="GE77" i="4"/>
  <c r="GF77" i="4"/>
  <c r="GD78" i="4"/>
  <c r="GE78" i="4"/>
  <c r="GF78" i="4"/>
  <c r="GD79" i="4"/>
  <c r="GE79" i="4"/>
  <c r="GF79" i="4"/>
  <c r="GD80" i="4"/>
  <c r="GE80" i="4"/>
  <c r="GF80" i="4"/>
  <c r="GD81" i="4"/>
  <c r="GE81" i="4"/>
  <c r="GF81" i="4"/>
  <c r="GD82" i="4"/>
  <c r="GE82" i="4"/>
  <c r="GF82" i="4"/>
  <c r="GD83" i="4"/>
  <c r="GE83" i="4"/>
  <c r="GF83" i="4"/>
  <c r="GD84" i="4"/>
  <c r="GE84" i="4"/>
  <c r="GF84" i="4"/>
  <c r="GD85" i="4"/>
  <c r="GE85" i="4"/>
  <c r="GF85" i="4"/>
  <c r="GD86" i="4"/>
  <c r="GE86" i="4"/>
  <c r="GF86" i="4"/>
  <c r="GD87" i="4"/>
  <c r="GE87" i="4"/>
  <c r="GF87" i="4"/>
  <c r="GD88" i="4"/>
  <c r="GE88" i="4"/>
  <c r="GF88" i="4"/>
  <c r="GD89" i="4"/>
  <c r="GE89" i="4"/>
  <c r="GF89" i="4"/>
  <c r="GD90" i="4"/>
  <c r="GE90" i="4"/>
  <c r="GF90" i="4"/>
  <c r="GD91" i="4"/>
  <c r="GE91" i="4"/>
  <c r="GF91" i="4"/>
  <c r="GD92" i="4"/>
  <c r="GE92" i="4"/>
  <c r="GF92" i="4"/>
  <c r="GD93" i="4"/>
  <c r="GE93" i="4"/>
  <c r="GF93" i="4"/>
  <c r="GD94" i="4"/>
  <c r="GE94" i="4"/>
  <c r="GF94" i="4"/>
  <c r="GD95" i="4"/>
  <c r="GE95" i="4"/>
  <c r="GF95" i="4"/>
  <c r="GD96" i="4"/>
  <c r="GE96" i="4"/>
  <c r="GF96" i="4"/>
  <c r="GD97" i="4"/>
  <c r="GE97" i="4"/>
  <c r="GF97" i="4"/>
  <c r="GD98" i="4"/>
  <c r="GE98" i="4"/>
  <c r="GF98" i="4"/>
  <c r="GD99" i="4"/>
  <c r="GE99" i="4"/>
  <c r="GF99" i="4"/>
  <c r="GD100" i="4"/>
  <c r="GE100" i="4"/>
  <c r="GF100" i="4"/>
  <c r="GD101" i="4"/>
  <c r="GE101" i="4"/>
  <c r="GF101" i="4"/>
  <c r="GD102" i="4"/>
  <c r="GE102" i="4"/>
  <c r="GF102" i="4"/>
  <c r="GD103" i="4"/>
  <c r="GE103" i="4"/>
  <c r="GF103" i="4"/>
  <c r="GD104" i="4"/>
  <c r="GE104" i="4"/>
  <c r="GF104" i="4"/>
  <c r="GD105" i="4"/>
  <c r="GE105" i="4"/>
  <c r="GF105" i="4"/>
  <c r="GD106" i="4"/>
  <c r="GE106" i="4"/>
  <c r="GF106" i="4"/>
  <c r="GD107" i="4"/>
  <c r="GE107" i="4"/>
  <c r="GF107" i="4"/>
  <c r="GD108" i="4"/>
  <c r="GE108" i="4"/>
  <c r="GF108" i="4"/>
  <c r="GD109" i="4"/>
  <c r="GE109" i="4"/>
  <c r="GF109" i="4"/>
  <c r="GD110" i="4"/>
  <c r="GE110" i="4"/>
  <c r="GF110" i="4"/>
  <c r="GD111" i="4"/>
  <c r="GE111" i="4"/>
  <c r="GF111" i="4"/>
  <c r="GD112" i="4"/>
  <c r="GE112" i="4"/>
  <c r="GF112" i="4"/>
  <c r="GD113" i="4"/>
  <c r="GE113" i="4"/>
  <c r="GF113" i="4"/>
  <c r="GD114" i="4"/>
  <c r="GE114" i="4"/>
  <c r="GF114" i="4"/>
  <c r="GD115" i="4"/>
  <c r="GE115" i="4"/>
  <c r="GF115" i="4"/>
  <c r="GD116" i="4"/>
  <c r="GE116" i="4"/>
  <c r="GF116" i="4"/>
  <c r="GD117" i="4"/>
  <c r="GE117" i="4"/>
  <c r="GF117" i="4"/>
  <c r="GD118" i="4"/>
  <c r="GE118" i="4"/>
  <c r="GF118" i="4"/>
  <c r="GD119" i="4"/>
  <c r="GE119" i="4"/>
  <c r="GF119" i="4"/>
  <c r="GD120" i="4"/>
  <c r="GE120" i="4"/>
  <c r="GF120" i="4"/>
  <c r="GD121" i="4"/>
  <c r="GE121" i="4"/>
  <c r="GF121" i="4"/>
  <c r="GD122" i="4"/>
  <c r="GE122" i="4"/>
  <c r="GF122" i="4"/>
  <c r="GD123" i="4"/>
  <c r="GE123" i="4"/>
  <c r="GF123" i="4"/>
  <c r="GD124" i="4"/>
  <c r="GE124" i="4"/>
  <c r="GF124" i="4"/>
  <c r="GD125" i="4"/>
  <c r="GE125" i="4"/>
  <c r="GF125" i="4"/>
  <c r="GD126" i="4"/>
  <c r="GE126" i="4"/>
  <c r="GF126" i="4"/>
  <c r="GD127" i="4"/>
  <c r="GE127" i="4"/>
  <c r="GF127" i="4"/>
  <c r="GD128" i="4"/>
  <c r="GE128" i="4"/>
  <c r="GF128" i="4"/>
  <c r="GD129" i="4"/>
  <c r="GE129" i="4"/>
  <c r="GF129" i="4"/>
  <c r="GD130" i="4"/>
  <c r="GE130" i="4"/>
  <c r="GF130" i="4"/>
  <c r="GD131" i="4"/>
  <c r="GE131" i="4"/>
  <c r="GF131" i="4"/>
  <c r="GD132" i="4"/>
  <c r="GE132" i="4"/>
  <c r="GF132" i="4"/>
  <c r="GD133" i="4"/>
  <c r="GE133" i="4"/>
  <c r="GF133" i="4"/>
  <c r="GD134" i="4"/>
  <c r="GE134" i="4"/>
  <c r="GF134" i="4"/>
  <c r="GD135" i="4"/>
  <c r="GE135" i="4"/>
  <c r="GF135" i="4"/>
  <c r="GD136" i="4"/>
  <c r="GE136" i="4"/>
  <c r="GF136" i="4"/>
  <c r="GD137" i="4"/>
  <c r="GE137" i="4"/>
  <c r="GF137" i="4"/>
  <c r="GD138" i="4"/>
  <c r="GE138" i="4"/>
  <c r="GF138" i="4"/>
  <c r="GD139" i="4"/>
  <c r="GE139" i="4"/>
  <c r="GF139" i="4"/>
  <c r="GD140" i="4"/>
  <c r="GE140" i="4"/>
  <c r="GF140" i="4"/>
  <c r="GD141" i="4"/>
  <c r="GE141" i="4"/>
  <c r="GF141" i="4"/>
  <c r="GD142" i="4"/>
  <c r="GE142" i="4"/>
  <c r="GF142" i="4"/>
  <c r="GD143" i="4"/>
  <c r="GE143" i="4"/>
  <c r="GF143" i="4"/>
  <c r="GD144" i="4"/>
  <c r="GE144" i="4"/>
  <c r="GF144" i="4"/>
  <c r="GD145" i="4"/>
  <c r="GE145" i="4"/>
  <c r="GF145" i="4"/>
  <c r="GD146" i="4"/>
  <c r="GE146" i="4"/>
  <c r="GF146" i="4"/>
  <c r="GD147" i="4"/>
  <c r="GE147" i="4"/>
  <c r="GF147" i="4"/>
  <c r="GD148" i="4"/>
  <c r="GE148" i="4"/>
  <c r="GF148" i="4"/>
  <c r="GD149" i="4"/>
  <c r="GE149" i="4"/>
  <c r="GF149" i="4"/>
  <c r="GD150" i="4"/>
  <c r="GE150" i="4"/>
  <c r="GF150" i="4"/>
  <c r="GD151" i="4"/>
  <c r="GE151" i="4"/>
  <c r="GF151" i="4"/>
  <c r="GD152" i="4"/>
  <c r="GE152" i="4"/>
  <c r="GF152" i="4"/>
  <c r="GD153" i="4"/>
  <c r="GE153" i="4"/>
  <c r="GF153" i="4"/>
  <c r="GD154" i="4"/>
  <c r="GE154" i="4"/>
  <c r="GF154" i="4"/>
  <c r="GD155" i="4"/>
  <c r="GE155" i="4"/>
  <c r="GF155" i="4"/>
  <c r="GD156" i="4"/>
  <c r="GE156" i="4"/>
  <c r="GF156" i="4"/>
  <c r="GD157" i="4"/>
  <c r="GE157" i="4"/>
  <c r="GF157" i="4"/>
  <c r="GD158" i="4"/>
  <c r="GE158" i="4"/>
  <c r="GF158" i="4"/>
  <c r="GD159" i="4"/>
  <c r="GE159" i="4"/>
  <c r="GF159" i="4"/>
  <c r="GD160" i="4"/>
  <c r="GE160" i="4"/>
  <c r="GF160" i="4"/>
  <c r="GD161" i="4"/>
  <c r="GE161" i="4"/>
  <c r="GF161" i="4"/>
  <c r="GD162" i="4"/>
  <c r="GE162" i="4"/>
  <c r="GF162" i="4"/>
  <c r="GD163" i="4"/>
  <c r="GE163" i="4"/>
  <c r="GF163" i="4"/>
  <c r="GD164" i="4"/>
  <c r="GE164" i="4"/>
  <c r="GF164" i="4"/>
  <c r="GD165" i="4"/>
  <c r="GE165" i="4"/>
  <c r="GF165" i="4"/>
  <c r="GD166" i="4"/>
  <c r="GE166" i="4"/>
  <c r="GF166" i="4"/>
  <c r="GD167" i="4"/>
  <c r="GE167" i="4"/>
  <c r="GF167" i="4"/>
  <c r="GD168" i="4"/>
  <c r="GE168" i="4"/>
  <c r="GF168" i="4"/>
  <c r="GD169" i="4"/>
  <c r="GE169" i="4"/>
  <c r="GF169" i="4"/>
  <c r="GD170" i="4"/>
  <c r="GE170" i="4"/>
  <c r="GF170" i="4"/>
  <c r="GD171" i="4"/>
  <c r="GE171" i="4"/>
  <c r="GF171" i="4"/>
  <c r="GD172" i="4"/>
  <c r="GE172" i="4"/>
  <c r="GF172" i="4"/>
  <c r="GD173" i="4"/>
  <c r="GE173" i="4"/>
  <c r="GF173" i="4"/>
  <c r="GD174" i="4"/>
  <c r="GE174" i="4"/>
  <c r="GF174" i="4"/>
  <c r="GD175" i="4"/>
  <c r="GE175" i="4"/>
  <c r="GF175" i="4"/>
  <c r="GD176" i="4"/>
  <c r="GE176" i="4"/>
  <c r="GF176" i="4"/>
  <c r="GD177" i="4"/>
  <c r="GE177" i="4"/>
  <c r="GF177" i="4"/>
  <c r="GD178" i="4"/>
  <c r="GE178" i="4"/>
  <c r="GF178" i="4"/>
  <c r="GD179" i="4"/>
  <c r="GE179" i="4"/>
  <c r="GF179" i="4"/>
  <c r="GD180" i="4"/>
  <c r="GE180" i="4"/>
  <c r="GF180" i="4"/>
  <c r="GD181" i="4"/>
  <c r="GE181" i="4"/>
  <c r="GF181" i="4"/>
  <c r="GD182" i="4"/>
  <c r="GE182" i="4"/>
  <c r="GF182" i="4"/>
  <c r="GD183" i="4"/>
  <c r="GE183" i="4"/>
  <c r="GF183" i="4"/>
  <c r="GD184" i="4"/>
  <c r="GE184" i="4"/>
  <c r="GF184" i="4"/>
  <c r="GD185" i="4"/>
  <c r="GE185" i="4"/>
  <c r="GF185" i="4"/>
  <c r="GD186" i="4"/>
  <c r="GE186" i="4"/>
  <c r="GF186" i="4"/>
  <c r="GD187" i="4"/>
  <c r="GE187" i="4"/>
  <c r="GF187" i="4"/>
  <c r="GD188" i="4"/>
  <c r="GE188" i="4"/>
  <c r="GF188" i="4"/>
  <c r="GD189" i="4"/>
  <c r="GE189" i="4"/>
  <c r="GF189" i="4"/>
  <c r="GD190" i="4"/>
  <c r="GE190" i="4"/>
  <c r="GF190" i="4"/>
  <c r="GD191" i="4"/>
  <c r="GE191" i="4"/>
  <c r="GF191" i="4"/>
  <c r="GD192" i="4"/>
  <c r="GE192" i="4"/>
  <c r="GF192" i="4"/>
  <c r="GD193" i="4"/>
  <c r="GE193" i="4"/>
  <c r="GF193" i="4"/>
  <c r="GD194" i="4"/>
  <c r="GE194" i="4"/>
  <c r="GF194" i="4"/>
  <c r="GD195" i="4"/>
  <c r="GE195" i="4"/>
  <c r="GF195" i="4"/>
  <c r="GD196" i="4"/>
  <c r="GE196" i="4"/>
  <c r="GF196" i="4"/>
  <c r="GD197" i="4"/>
  <c r="GE197" i="4"/>
  <c r="GF197" i="4"/>
  <c r="GD198" i="4"/>
  <c r="GE198" i="4"/>
  <c r="GF198" i="4"/>
  <c r="GD199" i="4"/>
  <c r="GE199" i="4"/>
  <c r="GF199" i="4"/>
  <c r="GD200" i="4"/>
  <c r="GE200" i="4"/>
  <c r="GF200" i="4"/>
  <c r="GD201" i="4"/>
  <c r="GE201" i="4"/>
  <c r="GF201" i="4"/>
  <c r="BE16" i="6"/>
  <c r="BE17" i="6"/>
  <c r="BE13" i="6"/>
  <c r="BE8" i="6"/>
  <c r="BE3" i="6"/>
  <c r="BE4" i="6"/>
  <c r="AT2" i="6"/>
  <c r="AT3" i="6"/>
  <c r="AT4" i="6"/>
  <c r="AT5" i="6"/>
  <c r="AT6" i="6"/>
  <c r="AT7" i="6"/>
  <c r="AT8" i="6"/>
  <c r="AT9" i="6"/>
  <c r="AT10" i="6"/>
  <c r="AT11" i="6"/>
  <c r="AT12" i="6"/>
  <c r="AT13" i="6"/>
  <c r="AT14" i="6"/>
  <c r="AT15" i="6"/>
  <c r="AT16" i="6"/>
  <c r="AT17" i="6"/>
  <c r="AT18" i="6"/>
  <c r="AT19" i="6"/>
  <c r="AT20" i="6"/>
  <c r="AT21" i="6"/>
  <c r="AT22" i="6"/>
  <c r="AT23" i="6"/>
  <c r="AT24" i="6"/>
  <c r="AT25" i="6"/>
  <c r="AT26" i="6"/>
  <c r="AT27" i="6"/>
  <c r="AT28" i="6"/>
  <c r="AT29" i="6"/>
  <c r="AT30" i="6"/>
  <c r="AT31" i="6"/>
  <c r="AT32" i="6"/>
  <c r="AT33" i="6"/>
  <c r="AT34" i="6"/>
  <c r="AT35" i="6"/>
  <c r="AT36" i="6"/>
  <c r="AT37" i="6"/>
  <c r="AT38" i="6"/>
  <c r="AT39" i="6"/>
  <c r="AT40" i="6"/>
  <c r="AT41" i="6"/>
  <c r="AT42" i="6"/>
  <c r="AT43" i="6"/>
  <c r="AT44" i="6"/>
  <c r="AT45" i="6"/>
  <c r="AT46" i="6"/>
  <c r="AT47" i="6"/>
  <c r="AT48" i="6"/>
  <c r="AT49" i="6"/>
  <c r="AT50" i="6"/>
  <c r="AT51" i="6"/>
  <c r="AT52" i="6"/>
  <c r="AT53" i="6"/>
  <c r="AT54" i="6"/>
  <c r="AT55" i="6"/>
  <c r="AT56" i="6"/>
  <c r="AT57" i="6"/>
  <c r="AT58" i="6"/>
  <c r="AT59" i="6"/>
  <c r="AT60" i="6"/>
  <c r="AT61" i="6"/>
  <c r="AT62" i="6"/>
  <c r="AT63" i="6"/>
  <c r="AT64" i="6"/>
  <c r="AT65" i="6"/>
  <c r="AT66" i="6"/>
  <c r="AT67" i="6"/>
  <c r="AT68" i="6"/>
  <c r="AT69" i="6"/>
  <c r="AT70" i="6"/>
  <c r="AT71" i="6"/>
  <c r="AT72" i="6"/>
  <c r="AT73" i="6"/>
  <c r="AT74" i="6"/>
  <c r="AT75" i="6"/>
  <c r="AT76" i="6"/>
  <c r="AT77" i="6"/>
  <c r="AT78" i="6"/>
  <c r="AT79" i="6"/>
  <c r="AT80" i="6"/>
  <c r="AT81" i="6"/>
  <c r="AT82" i="6"/>
  <c r="AT83" i="6"/>
  <c r="AT84" i="6"/>
  <c r="AT85" i="6"/>
  <c r="AT86" i="6"/>
  <c r="AT87" i="6"/>
  <c r="AT88" i="6"/>
  <c r="AT89" i="6"/>
  <c r="AT90" i="6"/>
  <c r="AT91" i="6"/>
  <c r="AT92" i="6"/>
  <c r="AT93" i="6"/>
  <c r="AT94" i="6"/>
  <c r="AT95" i="6"/>
  <c r="AT96" i="6"/>
  <c r="AT97" i="6"/>
  <c r="AT98" i="6"/>
  <c r="AT99" i="6"/>
  <c r="AT100" i="6"/>
  <c r="AT101" i="6"/>
  <c r="AT102" i="6"/>
  <c r="AT103" i="6"/>
  <c r="AT104" i="6"/>
  <c r="AT105" i="6"/>
  <c r="AT106" i="6"/>
  <c r="AT107" i="6"/>
  <c r="AT108" i="6"/>
  <c r="AT109" i="6"/>
  <c r="AT110" i="6"/>
  <c r="AT111" i="6"/>
  <c r="AT112" i="6"/>
  <c r="AT113" i="6"/>
  <c r="AT114" i="6"/>
  <c r="AT115" i="6"/>
  <c r="AT116" i="6"/>
  <c r="AT117" i="6"/>
  <c r="AT118" i="6"/>
  <c r="AT119" i="6"/>
  <c r="AT120" i="6"/>
  <c r="AT121" i="6"/>
  <c r="AT122" i="6"/>
  <c r="AT123" i="6"/>
  <c r="AT124" i="6"/>
  <c r="AT125" i="6"/>
  <c r="AT126" i="6"/>
  <c r="AT127" i="6"/>
  <c r="AT128" i="6"/>
  <c r="AT129" i="6"/>
  <c r="AT130" i="6"/>
  <c r="AT131" i="6"/>
  <c r="AT132" i="6"/>
  <c r="AT133" i="6"/>
  <c r="AT134" i="6"/>
  <c r="AT135" i="6"/>
  <c r="AT136" i="6"/>
  <c r="AT137" i="6"/>
  <c r="AT138" i="6"/>
  <c r="AT139" i="6"/>
  <c r="AT140" i="6"/>
  <c r="AT141" i="6"/>
  <c r="AT142" i="6"/>
  <c r="AT143" i="6"/>
  <c r="AT144" i="6"/>
  <c r="AT145" i="6"/>
  <c r="AT146" i="6"/>
  <c r="AT147" i="6"/>
  <c r="AT148" i="6"/>
  <c r="AT149" i="6"/>
  <c r="AT150" i="6"/>
  <c r="AT151" i="6"/>
  <c r="AT152" i="6"/>
  <c r="AT153" i="6"/>
  <c r="AT154" i="6"/>
  <c r="AT155" i="6"/>
  <c r="AT156" i="6"/>
  <c r="AT157" i="6"/>
  <c r="AT158" i="6"/>
  <c r="AT159" i="6"/>
  <c r="AT160" i="6"/>
  <c r="AT161" i="6"/>
  <c r="AT162" i="6"/>
  <c r="AT163" i="6"/>
  <c r="AT164" i="6"/>
  <c r="AT165" i="6"/>
  <c r="AT166" i="6"/>
  <c r="AT167" i="6"/>
  <c r="AT168" i="6"/>
  <c r="AT169" i="6"/>
  <c r="AT170" i="6"/>
  <c r="AT171" i="6"/>
  <c r="AT172" i="6"/>
  <c r="AT173" i="6"/>
  <c r="AT174" i="6"/>
  <c r="AT175" i="6"/>
  <c r="AT176" i="6"/>
  <c r="AT177" i="6"/>
  <c r="AT178" i="6"/>
  <c r="AT179" i="6"/>
  <c r="AT180" i="6"/>
  <c r="AT181" i="6"/>
  <c r="AT182" i="6"/>
  <c r="AT183" i="6"/>
  <c r="AT184" i="6"/>
  <c r="AT185" i="6"/>
  <c r="AT186" i="6"/>
  <c r="AT187" i="6"/>
  <c r="AT188" i="6"/>
  <c r="AT189" i="6"/>
  <c r="AT190" i="6"/>
  <c r="AT191" i="6"/>
  <c r="AT192" i="6"/>
  <c r="AT193" i="6"/>
  <c r="AT194" i="6"/>
  <c r="AT195" i="6"/>
  <c r="AT196" i="6"/>
  <c r="AT197" i="6"/>
  <c r="AT198" i="6"/>
  <c r="AT199" i="6"/>
  <c r="AT200" i="6"/>
  <c r="AT201" i="6"/>
  <c r="FR2" i="4"/>
  <c r="FS2" i="4"/>
  <c r="AS2" i="6"/>
  <c r="AR3" i="6"/>
  <c r="FR3" i="4"/>
  <c r="FS3" i="4"/>
  <c r="AS3" i="6"/>
  <c r="AR4" i="6"/>
  <c r="FR4" i="4"/>
  <c r="FS4" i="4"/>
  <c r="AS4" i="6"/>
  <c r="AR5" i="6"/>
  <c r="FR5" i="4"/>
  <c r="AR6" i="6"/>
  <c r="FR6" i="4"/>
  <c r="AR7" i="6"/>
  <c r="FR7" i="4"/>
  <c r="AR8" i="6"/>
  <c r="FR8" i="4"/>
  <c r="AR9" i="6"/>
  <c r="FR9" i="4"/>
  <c r="AR10" i="6"/>
  <c r="FR10" i="4"/>
  <c r="AR11" i="6"/>
  <c r="FR11" i="4"/>
  <c r="AR12" i="6"/>
  <c r="FR12" i="4"/>
  <c r="AR13" i="6"/>
  <c r="FR13" i="4"/>
  <c r="FR14" i="4"/>
  <c r="FR15" i="4"/>
  <c r="FR16" i="4"/>
  <c r="FR17" i="4"/>
  <c r="FR18" i="4"/>
  <c r="FR19" i="4"/>
  <c r="FR20" i="4"/>
  <c r="FR21" i="4"/>
  <c r="FR22" i="4"/>
  <c r="FR23" i="4"/>
  <c r="FR24" i="4"/>
  <c r="FR25" i="4"/>
  <c r="FR26" i="4"/>
  <c r="FR27" i="4"/>
  <c r="FR28" i="4"/>
  <c r="FR29" i="4"/>
  <c r="FR30" i="4"/>
  <c r="FR31" i="4"/>
  <c r="FR32" i="4"/>
  <c r="FR33" i="4"/>
  <c r="FR34" i="4"/>
  <c r="FR35" i="4"/>
  <c r="FR36" i="4"/>
  <c r="FR37" i="4"/>
  <c r="FR38" i="4"/>
  <c r="FR39" i="4"/>
  <c r="FR40" i="4"/>
  <c r="FR41" i="4"/>
  <c r="FR42" i="4"/>
  <c r="FR43" i="4"/>
  <c r="FR44" i="4"/>
  <c r="FR45" i="4"/>
  <c r="FR46" i="4"/>
  <c r="FR47" i="4"/>
  <c r="FR48" i="4"/>
  <c r="FR49" i="4"/>
  <c r="FR50" i="4"/>
  <c r="FR51" i="4"/>
  <c r="FR52" i="4"/>
  <c r="FR53" i="4"/>
  <c r="FR54" i="4"/>
  <c r="FR55" i="4"/>
  <c r="FR56" i="4"/>
  <c r="FR57" i="4"/>
  <c r="FR58" i="4"/>
  <c r="FR59" i="4"/>
  <c r="FR60" i="4"/>
  <c r="FR61" i="4"/>
  <c r="FR62" i="4"/>
  <c r="FR63" i="4"/>
  <c r="FR64" i="4"/>
  <c r="FR65" i="4"/>
  <c r="FR66" i="4"/>
  <c r="FR67" i="4"/>
  <c r="FR68" i="4"/>
  <c r="FR69" i="4"/>
  <c r="FR70" i="4"/>
  <c r="FR71" i="4"/>
  <c r="FR72" i="4"/>
  <c r="FR73" i="4"/>
  <c r="FR74" i="4"/>
  <c r="FR75" i="4"/>
  <c r="FR76" i="4"/>
  <c r="FR77" i="4"/>
  <c r="FR78" i="4"/>
  <c r="FR79" i="4"/>
  <c r="FR80" i="4"/>
  <c r="FR81" i="4"/>
  <c r="FR82" i="4"/>
  <c r="FR83" i="4"/>
  <c r="FR84" i="4"/>
  <c r="FR85" i="4"/>
  <c r="FR86" i="4"/>
  <c r="FR87" i="4"/>
  <c r="FR88" i="4"/>
  <c r="FR89" i="4"/>
  <c r="FR90" i="4"/>
  <c r="FR91" i="4"/>
  <c r="FR92" i="4"/>
  <c r="FR93" i="4"/>
  <c r="FR94" i="4"/>
  <c r="FR95" i="4"/>
  <c r="FR96" i="4"/>
  <c r="FR97" i="4"/>
  <c r="FR98" i="4"/>
  <c r="FR99" i="4"/>
  <c r="FR100" i="4"/>
  <c r="FR101" i="4"/>
  <c r="FR102" i="4"/>
  <c r="FR103" i="4"/>
  <c r="FR104" i="4"/>
  <c r="FR105" i="4"/>
  <c r="FR106" i="4"/>
  <c r="FR107" i="4"/>
  <c r="FR108" i="4"/>
  <c r="FR109" i="4"/>
  <c r="FR110" i="4"/>
  <c r="FR111" i="4"/>
  <c r="FR112" i="4"/>
  <c r="FR113" i="4"/>
  <c r="FR114" i="4"/>
  <c r="FR115" i="4"/>
  <c r="FR116" i="4"/>
  <c r="FR117" i="4"/>
  <c r="FR118" i="4"/>
  <c r="FR119" i="4"/>
  <c r="FR120" i="4"/>
  <c r="FR121" i="4"/>
  <c r="FR122" i="4"/>
  <c r="FR123" i="4"/>
  <c r="FR124" i="4"/>
  <c r="FR125" i="4"/>
  <c r="FR126" i="4"/>
  <c r="FR127" i="4"/>
  <c r="FR128" i="4"/>
  <c r="FR129" i="4"/>
  <c r="FR130" i="4"/>
  <c r="FR131" i="4"/>
  <c r="FR132" i="4"/>
  <c r="FR133" i="4"/>
  <c r="FR134" i="4"/>
  <c r="FR135" i="4"/>
  <c r="FR136" i="4"/>
  <c r="FR137" i="4"/>
  <c r="FR138" i="4"/>
  <c r="FR139" i="4"/>
  <c r="FR140" i="4"/>
  <c r="FR141" i="4"/>
  <c r="FR142" i="4"/>
  <c r="FR143" i="4"/>
  <c r="FR144" i="4"/>
  <c r="FR145" i="4"/>
  <c r="FR146" i="4"/>
  <c r="FR147" i="4"/>
  <c r="FR148" i="4"/>
  <c r="FR149" i="4"/>
  <c r="FR150" i="4"/>
  <c r="FR151" i="4"/>
  <c r="FR152" i="4"/>
  <c r="FR153" i="4"/>
  <c r="FR154" i="4"/>
  <c r="FR155" i="4"/>
  <c r="FR156" i="4"/>
  <c r="FR157" i="4"/>
  <c r="FR158" i="4"/>
  <c r="FR159" i="4"/>
  <c r="FR160" i="4"/>
  <c r="FR161" i="4"/>
  <c r="FR162" i="4"/>
  <c r="FR163" i="4"/>
  <c r="FR164" i="4"/>
  <c r="FR165" i="4"/>
  <c r="FR166" i="4"/>
  <c r="FR167" i="4"/>
  <c r="FR168" i="4"/>
  <c r="FR169" i="4"/>
  <c r="FR170" i="4"/>
  <c r="FR171" i="4"/>
  <c r="FR172" i="4"/>
  <c r="FR173" i="4"/>
  <c r="FR174" i="4"/>
  <c r="FR175" i="4"/>
  <c r="FR176" i="4"/>
  <c r="FR177" i="4"/>
  <c r="FR178" i="4"/>
  <c r="FR179" i="4"/>
  <c r="FR180" i="4"/>
  <c r="FR181" i="4"/>
  <c r="FR182" i="4"/>
  <c r="FR183" i="4"/>
  <c r="FR184" i="4"/>
  <c r="FR185" i="4"/>
  <c r="FR186" i="4"/>
  <c r="FR187" i="4"/>
  <c r="FR188" i="4"/>
  <c r="FR189" i="4"/>
  <c r="FR190" i="4"/>
  <c r="FR191" i="4"/>
  <c r="FR192" i="4"/>
  <c r="FR193" i="4"/>
  <c r="FR194" i="4"/>
  <c r="FR195" i="4"/>
  <c r="FR196" i="4"/>
  <c r="FR197" i="4"/>
  <c r="FR198" i="4"/>
  <c r="FR199" i="4"/>
  <c r="FR200" i="4"/>
  <c r="FR201" i="4"/>
  <c r="FS5" i="4"/>
  <c r="AS5" i="6"/>
  <c r="FS6" i="4"/>
  <c r="AS6" i="6"/>
  <c r="FS7" i="4"/>
  <c r="AS7" i="6"/>
  <c r="FS8" i="4"/>
  <c r="AS8" i="6"/>
  <c r="FS9" i="4"/>
  <c r="AS9" i="6"/>
  <c r="FS10" i="4"/>
  <c r="AS10" i="6"/>
  <c r="FS11" i="4"/>
  <c r="AS11" i="6"/>
  <c r="FS12" i="4"/>
  <c r="AS12" i="6"/>
  <c r="FS13" i="4"/>
  <c r="AS13" i="6"/>
  <c r="FS14" i="4"/>
  <c r="AS14" i="6"/>
  <c r="FS15" i="4"/>
  <c r="AS15" i="6"/>
  <c r="FS16" i="4"/>
  <c r="AS16" i="6"/>
  <c r="FS17" i="4"/>
  <c r="AS17" i="6"/>
  <c r="FS18" i="4"/>
  <c r="AS18" i="6"/>
  <c r="FS19" i="4"/>
  <c r="AS19" i="6"/>
  <c r="FS20" i="4"/>
  <c r="AS20" i="6"/>
  <c r="FS21" i="4"/>
  <c r="AS21" i="6"/>
  <c r="FS22" i="4"/>
  <c r="AS22" i="6"/>
  <c r="FS23" i="4"/>
  <c r="AS23" i="6"/>
  <c r="FS24" i="4"/>
  <c r="AS24" i="6"/>
  <c r="FS25" i="4"/>
  <c r="AS25" i="6"/>
  <c r="FS26" i="4"/>
  <c r="AS26" i="6"/>
  <c r="FS27" i="4"/>
  <c r="AS27" i="6"/>
  <c r="FS28" i="4"/>
  <c r="AS28" i="6"/>
  <c r="FS29" i="4"/>
  <c r="AS29" i="6"/>
  <c r="FS30" i="4"/>
  <c r="AS30" i="6"/>
  <c r="FS31" i="4"/>
  <c r="AS31" i="6"/>
  <c r="FS32" i="4"/>
  <c r="AS32" i="6"/>
  <c r="FS33" i="4"/>
  <c r="AS33" i="6"/>
  <c r="FS34" i="4"/>
  <c r="AS34" i="6"/>
  <c r="FS35" i="4"/>
  <c r="AS35" i="6"/>
  <c r="FS36" i="4"/>
  <c r="AS36" i="6"/>
  <c r="FS37" i="4"/>
  <c r="AS37" i="6"/>
  <c r="FS38" i="4"/>
  <c r="AS38" i="6"/>
  <c r="FS39" i="4"/>
  <c r="AS39" i="6"/>
  <c r="FS40" i="4"/>
  <c r="AS40" i="6"/>
  <c r="FS41" i="4"/>
  <c r="AS41" i="6"/>
  <c r="FS42" i="4"/>
  <c r="AS42" i="6"/>
  <c r="FS43" i="4"/>
  <c r="AS43" i="6"/>
  <c r="FS44" i="4"/>
  <c r="AS44" i="6"/>
  <c r="FS45" i="4"/>
  <c r="AS45" i="6"/>
  <c r="FS46" i="4"/>
  <c r="AS46" i="6"/>
  <c r="FS47" i="4"/>
  <c r="AS47" i="6"/>
  <c r="FS48" i="4"/>
  <c r="AS48" i="6"/>
  <c r="FS49" i="4"/>
  <c r="AS49" i="6"/>
  <c r="FS50" i="4"/>
  <c r="AS50" i="6"/>
  <c r="FS51" i="4"/>
  <c r="AS51" i="6"/>
  <c r="FS52" i="4"/>
  <c r="AS52" i="6"/>
  <c r="FS53" i="4"/>
  <c r="AS53" i="6"/>
  <c r="FS54" i="4"/>
  <c r="AS54" i="6"/>
  <c r="FS55" i="4"/>
  <c r="AS55" i="6"/>
  <c r="FS56" i="4"/>
  <c r="AS56" i="6"/>
  <c r="FS57" i="4"/>
  <c r="AS57" i="6"/>
  <c r="FS58" i="4"/>
  <c r="AS58" i="6"/>
  <c r="FS59" i="4"/>
  <c r="AS59" i="6"/>
  <c r="FS60" i="4"/>
  <c r="AS60" i="6"/>
  <c r="FS61" i="4"/>
  <c r="AS61" i="6"/>
  <c r="FS62" i="4"/>
  <c r="AS62" i="6"/>
  <c r="FS63" i="4"/>
  <c r="AS63" i="6"/>
  <c r="FS64" i="4"/>
  <c r="AS64" i="6"/>
  <c r="FS65" i="4"/>
  <c r="AS65" i="6"/>
  <c r="FS66" i="4"/>
  <c r="AS66" i="6"/>
  <c r="FS67" i="4"/>
  <c r="AS67" i="6"/>
  <c r="FS68" i="4"/>
  <c r="AS68" i="6"/>
  <c r="FS69" i="4"/>
  <c r="AS69" i="6"/>
  <c r="FS70" i="4"/>
  <c r="AS70" i="6"/>
  <c r="FS71" i="4"/>
  <c r="AS71" i="6"/>
  <c r="FS72" i="4"/>
  <c r="AS72" i="6"/>
  <c r="FS73" i="4"/>
  <c r="AS73" i="6"/>
  <c r="FS74" i="4"/>
  <c r="AS74" i="6"/>
  <c r="FS75" i="4"/>
  <c r="AS75" i="6"/>
  <c r="FS76" i="4"/>
  <c r="AS76" i="6"/>
  <c r="FS77" i="4"/>
  <c r="AS77" i="6"/>
  <c r="FS78" i="4"/>
  <c r="AS78" i="6"/>
  <c r="FS79" i="4"/>
  <c r="AS79" i="6"/>
  <c r="FS80" i="4"/>
  <c r="AS80" i="6"/>
  <c r="FS81" i="4"/>
  <c r="AS81" i="6"/>
  <c r="FS82" i="4"/>
  <c r="AS82" i="6"/>
  <c r="FS83" i="4"/>
  <c r="AS83" i="6"/>
  <c r="FS84" i="4"/>
  <c r="AS84" i="6"/>
  <c r="FS85" i="4"/>
  <c r="AS85" i="6"/>
  <c r="FS86" i="4"/>
  <c r="AS86" i="6"/>
  <c r="FS87" i="4"/>
  <c r="AS87" i="6"/>
  <c r="FS88" i="4"/>
  <c r="AS88" i="6"/>
  <c r="FS89" i="4"/>
  <c r="AS89" i="6"/>
  <c r="FS90" i="4"/>
  <c r="AS90" i="6"/>
  <c r="FS91" i="4"/>
  <c r="AS91" i="6"/>
  <c r="FS92" i="4"/>
  <c r="AS92" i="6"/>
  <c r="FS93" i="4"/>
  <c r="AS93" i="6"/>
  <c r="FS94" i="4"/>
  <c r="AS94" i="6"/>
  <c r="FS95" i="4"/>
  <c r="AS95" i="6"/>
  <c r="FS96" i="4"/>
  <c r="AS96" i="6"/>
  <c r="FS97" i="4"/>
  <c r="AS97" i="6"/>
  <c r="FS98" i="4"/>
  <c r="AS98" i="6"/>
  <c r="FS99" i="4"/>
  <c r="AS99" i="6"/>
  <c r="FS100" i="4"/>
  <c r="AS100" i="6"/>
  <c r="FS101" i="4"/>
  <c r="AS101" i="6"/>
  <c r="FS102" i="4"/>
  <c r="AS102" i="6"/>
  <c r="FS103" i="4"/>
  <c r="AS103" i="6"/>
  <c r="FS104" i="4"/>
  <c r="AS104" i="6"/>
  <c r="FS105" i="4"/>
  <c r="AS105" i="6"/>
  <c r="FS106" i="4"/>
  <c r="AS106" i="6"/>
  <c r="FS107" i="4"/>
  <c r="AS107" i="6"/>
  <c r="FS108" i="4"/>
  <c r="AS108" i="6"/>
  <c r="FS109" i="4"/>
  <c r="AS109" i="6"/>
  <c r="FS110" i="4"/>
  <c r="AS110" i="6"/>
  <c r="FS111" i="4"/>
  <c r="AS111" i="6"/>
  <c r="FS112" i="4"/>
  <c r="AS112" i="6"/>
  <c r="FS113" i="4"/>
  <c r="AS113" i="6"/>
  <c r="FS114" i="4"/>
  <c r="AS114" i="6"/>
  <c r="FS115" i="4"/>
  <c r="AS115" i="6"/>
  <c r="FS116" i="4"/>
  <c r="AS116" i="6"/>
  <c r="FS117" i="4"/>
  <c r="AS117" i="6"/>
  <c r="FS118" i="4"/>
  <c r="AS118" i="6"/>
  <c r="FS119" i="4"/>
  <c r="AS119" i="6"/>
  <c r="FS120" i="4"/>
  <c r="AS120" i="6"/>
  <c r="FS121" i="4"/>
  <c r="AS121" i="6"/>
  <c r="FS122" i="4"/>
  <c r="AS122" i="6"/>
  <c r="FS123" i="4"/>
  <c r="AS123" i="6"/>
  <c r="FS124" i="4"/>
  <c r="AS124" i="6"/>
  <c r="FS125" i="4"/>
  <c r="AS125" i="6"/>
  <c r="FS126" i="4"/>
  <c r="AS126" i="6"/>
  <c r="FS127" i="4"/>
  <c r="AS127" i="6"/>
  <c r="FS128" i="4"/>
  <c r="AS128" i="6"/>
  <c r="FS129" i="4"/>
  <c r="AS129" i="6"/>
  <c r="FS130" i="4"/>
  <c r="AS130" i="6"/>
  <c r="FS131" i="4"/>
  <c r="AS131" i="6"/>
  <c r="FS132" i="4"/>
  <c r="AS132" i="6"/>
  <c r="FS133" i="4"/>
  <c r="AS133" i="6"/>
  <c r="FS134" i="4"/>
  <c r="AS134" i="6"/>
  <c r="FS135" i="4"/>
  <c r="AS135" i="6"/>
  <c r="FS136" i="4"/>
  <c r="AS136" i="6"/>
  <c r="FS137" i="4"/>
  <c r="AS137" i="6"/>
  <c r="FS138" i="4"/>
  <c r="AS138" i="6"/>
  <c r="FS139" i="4"/>
  <c r="AS139" i="6"/>
  <c r="FS140" i="4"/>
  <c r="AS140" i="6"/>
  <c r="FS141" i="4"/>
  <c r="AS141" i="6"/>
  <c r="FS142" i="4"/>
  <c r="AS142" i="6"/>
  <c r="FS143" i="4"/>
  <c r="AS143" i="6"/>
  <c r="FS144" i="4"/>
  <c r="AS144" i="6"/>
  <c r="FS145" i="4"/>
  <c r="AS145" i="6"/>
  <c r="FS146" i="4"/>
  <c r="AS146" i="6"/>
  <c r="FS147" i="4"/>
  <c r="AS147" i="6"/>
  <c r="FS148" i="4"/>
  <c r="AS148" i="6"/>
  <c r="FS149" i="4"/>
  <c r="AS149" i="6"/>
  <c r="FS150" i="4"/>
  <c r="AS150" i="6"/>
  <c r="FS151" i="4"/>
  <c r="AS151" i="6"/>
  <c r="FS152" i="4"/>
  <c r="AS152" i="6"/>
  <c r="FS153" i="4"/>
  <c r="AS153" i="6"/>
  <c r="FS154" i="4"/>
  <c r="AS154" i="6"/>
  <c r="FS155" i="4"/>
  <c r="AS155" i="6"/>
  <c r="FS156" i="4"/>
  <c r="AS156" i="6"/>
  <c r="FS157" i="4"/>
  <c r="AS157" i="6"/>
  <c r="FS158" i="4"/>
  <c r="AS158" i="6"/>
  <c r="FS159" i="4"/>
  <c r="AS159" i="6"/>
  <c r="FS160" i="4"/>
  <c r="AS160" i="6"/>
  <c r="FS161" i="4"/>
  <c r="AS161" i="6"/>
  <c r="FS162" i="4"/>
  <c r="AS162" i="6"/>
  <c r="FS163" i="4"/>
  <c r="AS163" i="6"/>
  <c r="FS164" i="4"/>
  <c r="AS164" i="6"/>
  <c r="FS165" i="4"/>
  <c r="AS165" i="6"/>
  <c r="FS166" i="4"/>
  <c r="AS166" i="6"/>
  <c r="FS167" i="4"/>
  <c r="AS167" i="6"/>
  <c r="FS168" i="4"/>
  <c r="AS168" i="6"/>
  <c r="FS169" i="4"/>
  <c r="AS169" i="6"/>
  <c r="FS170" i="4"/>
  <c r="AS170" i="6"/>
  <c r="FS171" i="4"/>
  <c r="AS171" i="6"/>
  <c r="FS172" i="4"/>
  <c r="AS172" i="6"/>
  <c r="FS173" i="4"/>
  <c r="AS173" i="6"/>
  <c r="FS174" i="4"/>
  <c r="AS174" i="6"/>
  <c r="FS175" i="4"/>
  <c r="AS175" i="6"/>
  <c r="FS176" i="4"/>
  <c r="AS176" i="6"/>
  <c r="FS177" i="4"/>
  <c r="AS177" i="6"/>
  <c r="FS178" i="4"/>
  <c r="AS178" i="6"/>
  <c r="FS179" i="4"/>
  <c r="AS179" i="6"/>
  <c r="FS180" i="4"/>
  <c r="AS180" i="6"/>
  <c r="FS181" i="4"/>
  <c r="AS181" i="6"/>
  <c r="FS182" i="4"/>
  <c r="AS182" i="6"/>
  <c r="FS183" i="4"/>
  <c r="AS183" i="6"/>
  <c r="FS184" i="4"/>
  <c r="AS184" i="6"/>
  <c r="FS185" i="4"/>
  <c r="AS185" i="6"/>
  <c r="FS186" i="4"/>
  <c r="AS186" i="6"/>
  <c r="FS187" i="4"/>
  <c r="AS187" i="6"/>
  <c r="FS188" i="4"/>
  <c r="AS188" i="6"/>
  <c r="FS189" i="4"/>
  <c r="AS189" i="6"/>
  <c r="FS190" i="4"/>
  <c r="AS190" i="6"/>
  <c r="FS191" i="4"/>
  <c r="AS191" i="6"/>
  <c r="FS192" i="4"/>
  <c r="AS192" i="6"/>
  <c r="FS193" i="4"/>
  <c r="AS193" i="6"/>
  <c r="FS194" i="4"/>
  <c r="AS194" i="6"/>
  <c r="FS195" i="4"/>
  <c r="AS195" i="6"/>
  <c r="FS196" i="4"/>
  <c r="AS196" i="6"/>
  <c r="FS197" i="4"/>
  <c r="AS197" i="6"/>
  <c r="FS198" i="4"/>
  <c r="AS198" i="6"/>
  <c r="FS199" i="4"/>
  <c r="AS199" i="6"/>
  <c r="FS200" i="4"/>
  <c r="AS200" i="6"/>
  <c r="FS201" i="4"/>
  <c r="AS201" i="6"/>
  <c r="AW31" i="6"/>
  <c r="FU2" i="4"/>
  <c r="AW30" i="6"/>
  <c r="FT2" i="4"/>
  <c r="FW2" i="4"/>
  <c r="FV2" i="4"/>
  <c r="FU3" i="4"/>
  <c r="FT3" i="4"/>
  <c r="FW3" i="4"/>
  <c r="FU4" i="4"/>
  <c r="FT4" i="4"/>
  <c r="FW4" i="4"/>
  <c r="FU5" i="4"/>
  <c r="FT5" i="4"/>
  <c r="FW5" i="4"/>
  <c r="FU6" i="4"/>
  <c r="FT6" i="4"/>
  <c r="FW6" i="4"/>
  <c r="FU7" i="4"/>
  <c r="FT7" i="4"/>
  <c r="FW7" i="4"/>
  <c r="FU8" i="4"/>
  <c r="FT8" i="4"/>
  <c r="FW8" i="4"/>
  <c r="FU9" i="4"/>
  <c r="FT9" i="4"/>
  <c r="FW9" i="4"/>
  <c r="FU10" i="4"/>
  <c r="FT10" i="4"/>
  <c r="FW10" i="4"/>
  <c r="FU11" i="4"/>
  <c r="FT11" i="4"/>
  <c r="FW11" i="4"/>
  <c r="FU12" i="4"/>
  <c r="FT12" i="4"/>
  <c r="FW12" i="4"/>
  <c r="FU13" i="4"/>
  <c r="FT13" i="4"/>
  <c r="FW13" i="4"/>
  <c r="FW14" i="4"/>
  <c r="FW15" i="4"/>
  <c r="FW16" i="4"/>
  <c r="FW17" i="4"/>
  <c r="FW18" i="4"/>
  <c r="FW19" i="4"/>
  <c r="FW20" i="4"/>
  <c r="FW21" i="4"/>
  <c r="FW22" i="4"/>
  <c r="FW23" i="4"/>
  <c r="FW24" i="4"/>
  <c r="FW25" i="4"/>
  <c r="FW26" i="4"/>
  <c r="FW27" i="4"/>
  <c r="FW28" i="4"/>
  <c r="FW29" i="4"/>
  <c r="FW30" i="4"/>
  <c r="FW31" i="4"/>
  <c r="FW32" i="4"/>
  <c r="FW33" i="4"/>
  <c r="FW34" i="4"/>
  <c r="FW35" i="4"/>
  <c r="FW36" i="4"/>
  <c r="FW37" i="4"/>
  <c r="FW38" i="4"/>
  <c r="FW39" i="4"/>
  <c r="FW40" i="4"/>
  <c r="FW41" i="4"/>
  <c r="FW42" i="4"/>
  <c r="FW43" i="4"/>
  <c r="FW44" i="4"/>
  <c r="FW45" i="4"/>
  <c r="FW46" i="4"/>
  <c r="FW47" i="4"/>
  <c r="FW48" i="4"/>
  <c r="FW49" i="4"/>
  <c r="FW50" i="4"/>
  <c r="FW51" i="4"/>
  <c r="FW52" i="4"/>
  <c r="FW53" i="4"/>
  <c r="FW54" i="4"/>
  <c r="FW55" i="4"/>
  <c r="FW56" i="4"/>
  <c r="FW57" i="4"/>
  <c r="FW58" i="4"/>
  <c r="FW59" i="4"/>
  <c r="FW60" i="4"/>
  <c r="FW61" i="4"/>
  <c r="FW62" i="4"/>
  <c r="FW63" i="4"/>
  <c r="FW64" i="4"/>
  <c r="FW65" i="4"/>
  <c r="FW66" i="4"/>
  <c r="FW67" i="4"/>
  <c r="FW68" i="4"/>
  <c r="FW69" i="4"/>
  <c r="FW70" i="4"/>
  <c r="FW71" i="4"/>
  <c r="FW72" i="4"/>
  <c r="FW73" i="4"/>
  <c r="FW74" i="4"/>
  <c r="FW75" i="4"/>
  <c r="FW76" i="4"/>
  <c r="FW77" i="4"/>
  <c r="FW78" i="4"/>
  <c r="FW79" i="4"/>
  <c r="FW80" i="4"/>
  <c r="FW81" i="4"/>
  <c r="FW82" i="4"/>
  <c r="FW83" i="4"/>
  <c r="FW84" i="4"/>
  <c r="FW85" i="4"/>
  <c r="FW86" i="4"/>
  <c r="FW87" i="4"/>
  <c r="FW88" i="4"/>
  <c r="FW89" i="4"/>
  <c r="FW90" i="4"/>
  <c r="FW91" i="4"/>
  <c r="FW92" i="4"/>
  <c r="FW93" i="4"/>
  <c r="FW94" i="4"/>
  <c r="FW95" i="4"/>
  <c r="FW96" i="4"/>
  <c r="FW97" i="4"/>
  <c r="FW98" i="4"/>
  <c r="FW99" i="4"/>
  <c r="FW100" i="4"/>
  <c r="FW101" i="4"/>
  <c r="FW102" i="4"/>
  <c r="FW103" i="4"/>
  <c r="FW104" i="4"/>
  <c r="FW105" i="4"/>
  <c r="FW106" i="4"/>
  <c r="FW107" i="4"/>
  <c r="FW108" i="4"/>
  <c r="FW109" i="4"/>
  <c r="FW110" i="4"/>
  <c r="FW111" i="4"/>
  <c r="FW112" i="4"/>
  <c r="FW113" i="4"/>
  <c r="FW114" i="4"/>
  <c r="FW115" i="4"/>
  <c r="FW116" i="4"/>
  <c r="FW117" i="4"/>
  <c r="FW118" i="4"/>
  <c r="FW119" i="4"/>
  <c r="FW120" i="4"/>
  <c r="FW121" i="4"/>
  <c r="FW122" i="4"/>
  <c r="FW123" i="4"/>
  <c r="FW124" i="4"/>
  <c r="FW125" i="4"/>
  <c r="FW126" i="4"/>
  <c r="FW127" i="4"/>
  <c r="FW128" i="4"/>
  <c r="FW129" i="4"/>
  <c r="FW130" i="4"/>
  <c r="FW131" i="4"/>
  <c r="FW132" i="4"/>
  <c r="FW133" i="4"/>
  <c r="FW134" i="4"/>
  <c r="FW135" i="4"/>
  <c r="FW136" i="4"/>
  <c r="FW137" i="4"/>
  <c r="FW138" i="4"/>
  <c r="FW139" i="4"/>
  <c r="FW140" i="4"/>
  <c r="FW141" i="4"/>
  <c r="FW142" i="4"/>
  <c r="FW143" i="4"/>
  <c r="FW144" i="4"/>
  <c r="FW145" i="4"/>
  <c r="FW146" i="4"/>
  <c r="FW147" i="4"/>
  <c r="FW148" i="4"/>
  <c r="FW149" i="4"/>
  <c r="FW150" i="4"/>
  <c r="FW151" i="4"/>
  <c r="FW152" i="4"/>
  <c r="FW153" i="4"/>
  <c r="FW154" i="4"/>
  <c r="FW155" i="4"/>
  <c r="FW156" i="4"/>
  <c r="FW157" i="4"/>
  <c r="FW158" i="4"/>
  <c r="FW159" i="4"/>
  <c r="FW160" i="4"/>
  <c r="FW161" i="4"/>
  <c r="FW162" i="4"/>
  <c r="FW163" i="4"/>
  <c r="FW164" i="4"/>
  <c r="FW165" i="4"/>
  <c r="FW166" i="4"/>
  <c r="FW167" i="4"/>
  <c r="FW168" i="4"/>
  <c r="FW169" i="4"/>
  <c r="FW170" i="4"/>
  <c r="FW171" i="4"/>
  <c r="FW172" i="4"/>
  <c r="FW173" i="4"/>
  <c r="FW174" i="4"/>
  <c r="FW175" i="4"/>
  <c r="FW176" i="4"/>
  <c r="FW177" i="4"/>
  <c r="FW178" i="4"/>
  <c r="FW179" i="4"/>
  <c r="FW180" i="4"/>
  <c r="FW181" i="4"/>
  <c r="FW182" i="4"/>
  <c r="FW183" i="4"/>
  <c r="FW184" i="4"/>
  <c r="FW185" i="4"/>
  <c r="FW186" i="4"/>
  <c r="FW187" i="4"/>
  <c r="FW188" i="4"/>
  <c r="FW189" i="4"/>
  <c r="FW190" i="4"/>
  <c r="FW191" i="4"/>
  <c r="FW192" i="4"/>
  <c r="FW193" i="4"/>
  <c r="FW194" i="4"/>
  <c r="FW195" i="4"/>
  <c r="FW196" i="4"/>
  <c r="FW197" i="4"/>
  <c r="FW198" i="4"/>
  <c r="FW199" i="4"/>
  <c r="FW200" i="4"/>
  <c r="FW201" i="4"/>
  <c r="FV3" i="4"/>
  <c r="FV4" i="4"/>
  <c r="FV5" i="4"/>
  <c r="FV6" i="4"/>
  <c r="FV7" i="4"/>
  <c r="FV8" i="4"/>
  <c r="FV9" i="4"/>
  <c r="FV10" i="4"/>
  <c r="FV11" i="4"/>
  <c r="FV12" i="4"/>
  <c r="FV13" i="4"/>
  <c r="FV14" i="4"/>
  <c r="FV15" i="4"/>
  <c r="FV16" i="4"/>
  <c r="FV17" i="4"/>
  <c r="FV18" i="4"/>
  <c r="FV19" i="4"/>
  <c r="FV20" i="4"/>
  <c r="FV21" i="4"/>
  <c r="FV22" i="4"/>
  <c r="FV23" i="4"/>
  <c r="FV24" i="4"/>
  <c r="FV25" i="4"/>
  <c r="FV26" i="4"/>
  <c r="FV27" i="4"/>
  <c r="FV28" i="4"/>
  <c r="FV29" i="4"/>
  <c r="FV30" i="4"/>
  <c r="FV31" i="4"/>
  <c r="FV32" i="4"/>
  <c r="FV33" i="4"/>
  <c r="FV34" i="4"/>
  <c r="FV35" i="4"/>
  <c r="FV36" i="4"/>
  <c r="FV37" i="4"/>
  <c r="FV38" i="4"/>
  <c r="FV39" i="4"/>
  <c r="FV40" i="4"/>
  <c r="FV41" i="4"/>
  <c r="FV42" i="4"/>
  <c r="FV43" i="4"/>
  <c r="FV44" i="4"/>
  <c r="FV45" i="4"/>
  <c r="FV46" i="4"/>
  <c r="FV47" i="4"/>
  <c r="FV48" i="4"/>
  <c r="FV49" i="4"/>
  <c r="FV50" i="4"/>
  <c r="FV51" i="4"/>
  <c r="FV52" i="4"/>
  <c r="FV53" i="4"/>
  <c r="FV54" i="4"/>
  <c r="FV55" i="4"/>
  <c r="FV56" i="4"/>
  <c r="FV57" i="4"/>
  <c r="FV58" i="4"/>
  <c r="FV59" i="4"/>
  <c r="FV60" i="4"/>
  <c r="FV61" i="4"/>
  <c r="FV62" i="4"/>
  <c r="FV63" i="4"/>
  <c r="FV64" i="4"/>
  <c r="FV65" i="4"/>
  <c r="FV66" i="4"/>
  <c r="FV67" i="4"/>
  <c r="FV68" i="4"/>
  <c r="FV69" i="4"/>
  <c r="FV70" i="4"/>
  <c r="FV71" i="4"/>
  <c r="FV72" i="4"/>
  <c r="FV73" i="4"/>
  <c r="FV74" i="4"/>
  <c r="FV75" i="4"/>
  <c r="FV76" i="4"/>
  <c r="FV77" i="4"/>
  <c r="FV78" i="4"/>
  <c r="FV79" i="4"/>
  <c r="FV80" i="4"/>
  <c r="FV81" i="4"/>
  <c r="FV82" i="4"/>
  <c r="FV83" i="4"/>
  <c r="FV84" i="4"/>
  <c r="FV85" i="4"/>
  <c r="FV86" i="4"/>
  <c r="FV87" i="4"/>
  <c r="FV88" i="4"/>
  <c r="FV89" i="4"/>
  <c r="FV90" i="4"/>
  <c r="FV91" i="4"/>
  <c r="FV92" i="4"/>
  <c r="FV93" i="4"/>
  <c r="FV94" i="4"/>
  <c r="FV95" i="4"/>
  <c r="FV96" i="4"/>
  <c r="FV97" i="4"/>
  <c r="FV98" i="4"/>
  <c r="FV99" i="4"/>
  <c r="FV100" i="4"/>
  <c r="FV101" i="4"/>
  <c r="FV102" i="4"/>
  <c r="FV103" i="4"/>
  <c r="FV104" i="4"/>
  <c r="FV105" i="4"/>
  <c r="FV106" i="4"/>
  <c r="FV107" i="4"/>
  <c r="FV108" i="4"/>
  <c r="FV109" i="4"/>
  <c r="FV110" i="4"/>
  <c r="FV111" i="4"/>
  <c r="FV112" i="4"/>
  <c r="FV113" i="4"/>
  <c r="FV114" i="4"/>
  <c r="FV115" i="4"/>
  <c r="FV116" i="4"/>
  <c r="FV117" i="4"/>
  <c r="FV118" i="4"/>
  <c r="FV119" i="4"/>
  <c r="FV120" i="4"/>
  <c r="FV121" i="4"/>
  <c r="FV122" i="4"/>
  <c r="FV123" i="4"/>
  <c r="FV124" i="4"/>
  <c r="FV125" i="4"/>
  <c r="FV126" i="4"/>
  <c r="FV127" i="4"/>
  <c r="FV128" i="4"/>
  <c r="FV129" i="4"/>
  <c r="FV130" i="4"/>
  <c r="FV131" i="4"/>
  <c r="FV132" i="4"/>
  <c r="FV133" i="4"/>
  <c r="FV134" i="4"/>
  <c r="FV135" i="4"/>
  <c r="FV136" i="4"/>
  <c r="FV137" i="4"/>
  <c r="FV138" i="4"/>
  <c r="FV139" i="4"/>
  <c r="FV140" i="4"/>
  <c r="FV141" i="4"/>
  <c r="FV142" i="4"/>
  <c r="FV143" i="4"/>
  <c r="FV144" i="4"/>
  <c r="FV145" i="4"/>
  <c r="FV146" i="4"/>
  <c r="FV147" i="4"/>
  <c r="FV148" i="4"/>
  <c r="FV149" i="4"/>
  <c r="FV150" i="4"/>
  <c r="FV151" i="4"/>
  <c r="FV152" i="4"/>
  <c r="FV153" i="4"/>
  <c r="FV154" i="4"/>
  <c r="FV155" i="4"/>
  <c r="FV156" i="4"/>
  <c r="FV157" i="4"/>
  <c r="FV158" i="4"/>
  <c r="FV159" i="4"/>
  <c r="FV160" i="4"/>
  <c r="FV161" i="4"/>
  <c r="FV162" i="4"/>
  <c r="FV163" i="4"/>
  <c r="FV164" i="4"/>
  <c r="FV165" i="4"/>
  <c r="FV166" i="4"/>
  <c r="FV167" i="4"/>
  <c r="FV168" i="4"/>
  <c r="FV169" i="4"/>
  <c r="FV170" i="4"/>
  <c r="FV171" i="4"/>
  <c r="FV172" i="4"/>
  <c r="FV173" i="4"/>
  <c r="FV174" i="4"/>
  <c r="FV175" i="4"/>
  <c r="FV176" i="4"/>
  <c r="FV177" i="4"/>
  <c r="FV178" i="4"/>
  <c r="FV179" i="4"/>
  <c r="FV180" i="4"/>
  <c r="FV181" i="4"/>
  <c r="FV182" i="4"/>
  <c r="FV183" i="4"/>
  <c r="FV184" i="4"/>
  <c r="FV185" i="4"/>
  <c r="FV186" i="4"/>
  <c r="FV187" i="4"/>
  <c r="FV188" i="4"/>
  <c r="FV189" i="4"/>
  <c r="FV190" i="4"/>
  <c r="FV191" i="4"/>
  <c r="FV192" i="4"/>
  <c r="FV193" i="4"/>
  <c r="FV194" i="4"/>
  <c r="FV195" i="4"/>
  <c r="FV196" i="4"/>
  <c r="FV197" i="4"/>
  <c r="FV198" i="4"/>
  <c r="FV199" i="4"/>
  <c r="FV200" i="4"/>
  <c r="FV201" i="4"/>
  <c r="AX31" i="6"/>
  <c r="AZ31" i="6"/>
  <c r="AY31" i="6"/>
  <c r="AX30" i="6"/>
  <c r="AZ30" i="6"/>
  <c r="AY30" i="6"/>
  <c r="AR14" i="6"/>
  <c r="AR15" i="6"/>
  <c r="AR16" i="6"/>
  <c r="AR17" i="6"/>
  <c r="AR18" i="6"/>
  <c r="AR19" i="6"/>
  <c r="AR20" i="6"/>
  <c r="AR21" i="6"/>
  <c r="AR22" i="6"/>
  <c r="AR23" i="6"/>
  <c r="AR24" i="6"/>
  <c r="AR25" i="6"/>
  <c r="AR26" i="6"/>
  <c r="AR27" i="6"/>
  <c r="AR28" i="6"/>
  <c r="AR29" i="6"/>
  <c r="AR30" i="6"/>
  <c r="AR31" i="6"/>
  <c r="AR32" i="6"/>
  <c r="AR33" i="6"/>
  <c r="AR34" i="6"/>
  <c r="AR35" i="6"/>
  <c r="AR36" i="6"/>
  <c r="AR37" i="6"/>
  <c r="AR38" i="6"/>
  <c r="AR39" i="6"/>
  <c r="AR40" i="6"/>
  <c r="AR41" i="6"/>
  <c r="AR42" i="6"/>
  <c r="AR43" i="6"/>
  <c r="AR44" i="6"/>
  <c r="AR45" i="6"/>
  <c r="AR46" i="6"/>
  <c r="AR47" i="6"/>
  <c r="AR48" i="6"/>
  <c r="AR49" i="6"/>
  <c r="AR50" i="6"/>
  <c r="AR51" i="6"/>
  <c r="AR52" i="6"/>
  <c r="AR53" i="6"/>
  <c r="AR54" i="6"/>
  <c r="AR55" i="6"/>
  <c r="AR56" i="6"/>
  <c r="AR57" i="6"/>
  <c r="AR58" i="6"/>
  <c r="AR59" i="6"/>
  <c r="AR60" i="6"/>
  <c r="AR61" i="6"/>
  <c r="AR62" i="6"/>
  <c r="AR63" i="6"/>
  <c r="AR64" i="6"/>
  <c r="AR65" i="6"/>
  <c r="AR66" i="6"/>
  <c r="AR67" i="6"/>
  <c r="AR68" i="6"/>
  <c r="AR69" i="6"/>
  <c r="AR70" i="6"/>
  <c r="AR71" i="6"/>
  <c r="AR72" i="6"/>
  <c r="AR73" i="6"/>
  <c r="AR74" i="6"/>
  <c r="AR75" i="6"/>
  <c r="AR76" i="6"/>
  <c r="AR77" i="6"/>
  <c r="AR78" i="6"/>
  <c r="AR79" i="6"/>
  <c r="AR80" i="6"/>
  <c r="AR81" i="6"/>
  <c r="AR82" i="6"/>
  <c r="AR83" i="6"/>
  <c r="AR84" i="6"/>
  <c r="AR85" i="6"/>
  <c r="AR86" i="6"/>
  <c r="AR87" i="6"/>
  <c r="AR88" i="6"/>
  <c r="AR89" i="6"/>
  <c r="AR90" i="6"/>
  <c r="AR91" i="6"/>
  <c r="AR92" i="6"/>
  <c r="AR93" i="6"/>
  <c r="AR94" i="6"/>
  <c r="AR95" i="6"/>
  <c r="AR96" i="6"/>
  <c r="AR97" i="6"/>
  <c r="AR98" i="6"/>
  <c r="AR99" i="6"/>
  <c r="AR100" i="6"/>
  <c r="AR101" i="6"/>
  <c r="AR102" i="6"/>
  <c r="AR103" i="6"/>
  <c r="AR104" i="6"/>
  <c r="AR105" i="6"/>
  <c r="AR106" i="6"/>
  <c r="AR107" i="6"/>
  <c r="AR108" i="6"/>
  <c r="AR109" i="6"/>
  <c r="AR110" i="6"/>
  <c r="AR111" i="6"/>
  <c r="AR112" i="6"/>
  <c r="AR113" i="6"/>
  <c r="AR114" i="6"/>
  <c r="AR115" i="6"/>
  <c r="AR116" i="6"/>
  <c r="AR117" i="6"/>
  <c r="AR118" i="6"/>
  <c r="AR119" i="6"/>
  <c r="AR120" i="6"/>
  <c r="AR121" i="6"/>
  <c r="AR122" i="6"/>
  <c r="AR123" i="6"/>
  <c r="AR124" i="6"/>
  <c r="AR125" i="6"/>
  <c r="AR126" i="6"/>
  <c r="AR127" i="6"/>
  <c r="AR128" i="6"/>
  <c r="AR129" i="6"/>
  <c r="AR130" i="6"/>
  <c r="AR131" i="6"/>
  <c r="AR132" i="6"/>
  <c r="AR133" i="6"/>
  <c r="AR134" i="6"/>
  <c r="AR135" i="6"/>
  <c r="AR136" i="6"/>
  <c r="AR137" i="6"/>
  <c r="AR138" i="6"/>
  <c r="AR139" i="6"/>
  <c r="AR140" i="6"/>
  <c r="AR141" i="6"/>
  <c r="AR142" i="6"/>
  <c r="AR143" i="6"/>
  <c r="AR144" i="6"/>
  <c r="AR145" i="6"/>
  <c r="AR146" i="6"/>
  <c r="AR147" i="6"/>
  <c r="AR148" i="6"/>
  <c r="AR149" i="6"/>
  <c r="AR150" i="6"/>
  <c r="AR151" i="6"/>
  <c r="AR152" i="6"/>
  <c r="AR153" i="6"/>
  <c r="AR154" i="6"/>
  <c r="AR155" i="6"/>
  <c r="AR156" i="6"/>
  <c r="AR157" i="6"/>
  <c r="AR158" i="6"/>
  <c r="AR159" i="6"/>
  <c r="AR160" i="6"/>
  <c r="AR161" i="6"/>
  <c r="AR162" i="6"/>
  <c r="AR163" i="6"/>
  <c r="AR164" i="6"/>
  <c r="AR165" i="6"/>
  <c r="AR166" i="6"/>
  <c r="AR167" i="6"/>
  <c r="AR168" i="6"/>
  <c r="AR169" i="6"/>
  <c r="AR170" i="6"/>
  <c r="AR171" i="6"/>
  <c r="AR172" i="6"/>
  <c r="AR173" i="6"/>
  <c r="AR174" i="6"/>
  <c r="AR175" i="6"/>
  <c r="AR176" i="6"/>
  <c r="AR177" i="6"/>
  <c r="AR178" i="6"/>
  <c r="AR179" i="6"/>
  <c r="AR180" i="6"/>
  <c r="AR181" i="6"/>
  <c r="AR182" i="6"/>
  <c r="AR183" i="6"/>
  <c r="AR184" i="6"/>
  <c r="AR185" i="6"/>
  <c r="AR186" i="6"/>
  <c r="AR187" i="6"/>
  <c r="AR188" i="6"/>
  <c r="AR189" i="6"/>
  <c r="AR190" i="6"/>
  <c r="AR191" i="6"/>
  <c r="AR192" i="6"/>
  <c r="AR193" i="6"/>
  <c r="AR194" i="6"/>
  <c r="AR195" i="6"/>
  <c r="AR196" i="6"/>
  <c r="AR197" i="6"/>
  <c r="AR198" i="6"/>
  <c r="AR199" i="6"/>
  <c r="AR200" i="6"/>
  <c r="AR201" i="6"/>
  <c r="AR2" i="6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07" i="4"/>
  <c r="FT108" i="4"/>
  <c r="FT109" i="4"/>
  <c r="FT110" i="4"/>
  <c r="FT111" i="4"/>
  <c r="FT112" i="4"/>
  <c r="FT113" i="4"/>
  <c r="FT114" i="4"/>
  <c r="FT115" i="4"/>
  <c r="FT116" i="4"/>
  <c r="FT117" i="4"/>
  <c r="FT118" i="4"/>
  <c r="FT119" i="4"/>
  <c r="FT120" i="4"/>
  <c r="FT121" i="4"/>
  <c r="FT122" i="4"/>
  <c r="FT123" i="4"/>
  <c r="FT124" i="4"/>
  <c r="FT125" i="4"/>
  <c r="FT126" i="4"/>
  <c r="FT127" i="4"/>
  <c r="FT128" i="4"/>
  <c r="FT129" i="4"/>
  <c r="FT130" i="4"/>
  <c r="FT131" i="4"/>
  <c r="FT132" i="4"/>
  <c r="FT133" i="4"/>
  <c r="FT134" i="4"/>
  <c r="FT135" i="4"/>
  <c r="FT136" i="4"/>
  <c r="FT137" i="4"/>
  <c r="FT138" i="4"/>
  <c r="FT139" i="4"/>
  <c r="FT140" i="4"/>
  <c r="FT141" i="4"/>
  <c r="FT142" i="4"/>
  <c r="FT143" i="4"/>
  <c r="FT144" i="4"/>
  <c r="FT145" i="4"/>
  <c r="FT146" i="4"/>
  <c r="FT147" i="4"/>
  <c r="FT148" i="4"/>
  <c r="FT149" i="4"/>
  <c r="FT150" i="4"/>
  <c r="FT151" i="4"/>
  <c r="FT152" i="4"/>
  <c r="FT153" i="4"/>
  <c r="FT154" i="4"/>
  <c r="FT155" i="4"/>
  <c r="FT156" i="4"/>
  <c r="FT157" i="4"/>
  <c r="FT158" i="4"/>
  <c r="FT159" i="4"/>
  <c r="FT160" i="4"/>
  <c r="FT161" i="4"/>
  <c r="FT162" i="4"/>
  <c r="FT163" i="4"/>
  <c r="FT164" i="4"/>
  <c r="FT165" i="4"/>
  <c r="FT166" i="4"/>
  <c r="FT167" i="4"/>
  <c r="FT168" i="4"/>
  <c r="FT169" i="4"/>
  <c r="FT170" i="4"/>
  <c r="FT171" i="4"/>
  <c r="FT172" i="4"/>
  <c r="FT173" i="4"/>
  <c r="FT174" i="4"/>
  <c r="FT175" i="4"/>
  <c r="FT176" i="4"/>
  <c r="FT177" i="4"/>
  <c r="FT178" i="4"/>
  <c r="FT179" i="4"/>
  <c r="FT180" i="4"/>
  <c r="FT181" i="4"/>
  <c r="FT182" i="4"/>
  <c r="FT183" i="4"/>
  <c r="FT184" i="4"/>
  <c r="FT185" i="4"/>
  <c r="FT186" i="4"/>
  <c r="FT187" i="4"/>
  <c r="FT188" i="4"/>
  <c r="FT189" i="4"/>
  <c r="FT190" i="4"/>
  <c r="FT191" i="4"/>
  <c r="FT192" i="4"/>
  <c r="FT193" i="4"/>
  <c r="FT194" i="4"/>
  <c r="FT195" i="4"/>
  <c r="FT196" i="4"/>
  <c r="FT197" i="4"/>
  <c r="FT198" i="4"/>
  <c r="FT199" i="4"/>
  <c r="FT200" i="4"/>
  <c r="FT201" i="4"/>
  <c r="FH3" i="4"/>
  <c r="FI3" i="4"/>
  <c r="FH4" i="4"/>
  <c r="FI4" i="4"/>
  <c r="FH5" i="4"/>
  <c r="FI5" i="4"/>
  <c r="FH6" i="4"/>
  <c r="FI6" i="4"/>
  <c r="FH7" i="4"/>
  <c r="FI7" i="4"/>
  <c r="FH8" i="4"/>
  <c r="FI8" i="4"/>
  <c r="FH9" i="4"/>
  <c r="FI9" i="4"/>
  <c r="FH10" i="4"/>
  <c r="FI10" i="4"/>
  <c r="FH11" i="4"/>
  <c r="FI11" i="4"/>
  <c r="FH12" i="4"/>
  <c r="FI12" i="4"/>
  <c r="FH13" i="4"/>
  <c r="FI13" i="4"/>
  <c r="FH14" i="4"/>
  <c r="FI14" i="4"/>
  <c r="FH15" i="4"/>
  <c r="FI15" i="4"/>
  <c r="FH16" i="4"/>
  <c r="FI16" i="4"/>
  <c r="FH17" i="4"/>
  <c r="FI17" i="4"/>
  <c r="FH18" i="4"/>
  <c r="FI18" i="4"/>
  <c r="FH19" i="4"/>
  <c r="FI19" i="4"/>
  <c r="FH20" i="4"/>
  <c r="FI20" i="4"/>
  <c r="FH21" i="4"/>
  <c r="FI21" i="4"/>
  <c r="FH22" i="4"/>
  <c r="FI22" i="4"/>
  <c r="FH23" i="4"/>
  <c r="FI23" i="4"/>
  <c r="FH24" i="4"/>
  <c r="FI24" i="4"/>
  <c r="FH25" i="4"/>
  <c r="FI25" i="4"/>
  <c r="FH26" i="4"/>
  <c r="FI26" i="4"/>
  <c r="FH27" i="4"/>
  <c r="FI27" i="4"/>
  <c r="FH28" i="4"/>
  <c r="FI28" i="4"/>
  <c r="FH29" i="4"/>
  <c r="FI29" i="4"/>
  <c r="FH30" i="4"/>
  <c r="FI30" i="4"/>
  <c r="FH31" i="4"/>
  <c r="FI31" i="4"/>
  <c r="FH32" i="4"/>
  <c r="FI32" i="4"/>
  <c r="FH33" i="4"/>
  <c r="FI33" i="4"/>
  <c r="FH34" i="4"/>
  <c r="FI34" i="4"/>
  <c r="FH35" i="4"/>
  <c r="FI35" i="4"/>
  <c r="FH36" i="4"/>
  <c r="FI36" i="4"/>
  <c r="FH37" i="4"/>
  <c r="FI37" i="4"/>
  <c r="FH38" i="4"/>
  <c r="FI38" i="4"/>
  <c r="FH39" i="4"/>
  <c r="FI39" i="4"/>
  <c r="FH40" i="4"/>
  <c r="FI40" i="4"/>
  <c r="FH41" i="4"/>
  <c r="FI41" i="4"/>
  <c r="FH42" i="4"/>
  <c r="FI42" i="4"/>
  <c r="FH43" i="4"/>
  <c r="FI43" i="4"/>
  <c r="FH44" i="4"/>
  <c r="FI44" i="4"/>
  <c r="FH45" i="4"/>
  <c r="FI45" i="4"/>
  <c r="FH46" i="4"/>
  <c r="FI46" i="4"/>
  <c r="FH47" i="4"/>
  <c r="FI47" i="4"/>
  <c r="FH48" i="4"/>
  <c r="FI48" i="4"/>
  <c r="FH49" i="4"/>
  <c r="FI49" i="4"/>
  <c r="FH50" i="4"/>
  <c r="FI50" i="4"/>
  <c r="FH51" i="4"/>
  <c r="FI51" i="4"/>
  <c r="FH52" i="4"/>
  <c r="FI52" i="4"/>
  <c r="FH53" i="4"/>
  <c r="FI53" i="4"/>
  <c r="FH54" i="4"/>
  <c r="FI54" i="4"/>
  <c r="FH55" i="4"/>
  <c r="FI55" i="4"/>
  <c r="FH56" i="4"/>
  <c r="FI56" i="4"/>
  <c r="FH57" i="4"/>
  <c r="FI57" i="4"/>
  <c r="FH58" i="4"/>
  <c r="FI58" i="4"/>
  <c r="FH59" i="4"/>
  <c r="FI59" i="4"/>
  <c r="FH60" i="4"/>
  <c r="FI60" i="4"/>
  <c r="FH61" i="4"/>
  <c r="FI61" i="4"/>
  <c r="FH62" i="4"/>
  <c r="FI62" i="4"/>
  <c r="FH63" i="4"/>
  <c r="FI63" i="4"/>
  <c r="FH64" i="4"/>
  <c r="FI64" i="4"/>
  <c r="FH65" i="4"/>
  <c r="FI65" i="4"/>
  <c r="FH66" i="4"/>
  <c r="FI66" i="4"/>
  <c r="FH67" i="4"/>
  <c r="FI67" i="4"/>
  <c r="FH68" i="4"/>
  <c r="FI68" i="4"/>
  <c r="FH69" i="4"/>
  <c r="FI69" i="4"/>
  <c r="FH70" i="4"/>
  <c r="FI70" i="4"/>
  <c r="FH71" i="4"/>
  <c r="FI71" i="4"/>
  <c r="FH72" i="4"/>
  <c r="FI72" i="4"/>
  <c r="FH73" i="4"/>
  <c r="FI73" i="4"/>
  <c r="FH74" i="4"/>
  <c r="FI74" i="4"/>
  <c r="FH75" i="4"/>
  <c r="FI75" i="4"/>
  <c r="FH76" i="4"/>
  <c r="FI76" i="4"/>
  <c r="FH77" i="4"/>
  <c r="FI77" i="4"/>
  <c r="FH78" i="4"/>
  <c r="FI78" i="4"/>
  <c r="FH79" i="4"/>
  <c r="FI79" i="4"/>
  <c r="FH80" i="4"/>
  <c r="FI80" i="4"/>
  <c r="FH81" i="4"/>
  <c r="FI81" i="4"/>
  <c r="FH82" i="4"/>
  <c r="FI82" i="4"/>
  <c r="FH83" i="4"/>
  <c r="FI83" i="4"/>
  <c r="FH84" i="4"/>
  <c r="FI84" i="4"/>
  <c r="FH85" i="4"/>
  <c r="FI85" i="4"/>
  <c r="FH86" i="4"/>
  <c r="FI86" i="4"/>
  <c r="FH87" i="4"/>
  <c r="FI87" i="4"/>
  <c r="FH88" i="4"/>
  <c r="FI88" i="4"/>
  <c r="FH89" i="4"/>
  <c r="FI89" i="4"/>
  <c r="FH90" i="4"/>
  <c r="FI90" i="4"/>
  <c r="FH91" i="4"/>
  <c r="FI91" i="4"/>
  <c r="FH92" i="4"/>
  <c r="FI92" i="4"/>
  <c r="FH93" i="4"/>
  <c r="FI93" i="4"/>
  <c r="FH94" i="4"/>
  <c r="FI94" i="4"/>
  <c r="FH95" i="4"/>
  <c r="FI95" i="4"/>
  <c r="FH96" i="4"/>
  <c r="FI96" i="4"/>
  <c r="FH97" i="4"/>
  <c r="FI97" i="4"/>
  <c r="FH98" i="4"/>
  <c r="FI98" i="4"/>
  <c r="FH99" i="4"/>
  <c r="FI99" i="4"/>
  <c r="FH100" i="4"/>
  <c r="FI100" i="4"/>
  <c r="FH101" i="4"/>
  <c r="FI101" i="4"/>
  <c r="FH102" i="4"/>
  <c r="FI102" i="4"/>
  <c r="FH103" i="4"/>
  <c r="FI103" i="4"/>
  <c r="FH104" i="4"/>
  <c r="FI104" i="4"/>
  <c r="FH105" i="4"/>
  <c r="FI105" i="4"/>
  <c r="FH106" i="4"/>
  <c r="FI106" i="4"/>
  <c r="FH107" i="4"/>
  <c r="FI107" i="4"/>
  <c r="FH108" i="4"/>
  <c r="FI108" i="4"/>
  <c r="FH109" i="4"/>
  <c r="FI109" i="4"/>
  <c r="FH110" i="4"/>
  <c r="FI110" i="4"/>
  <c r="FH111" i="4"/>
  <c r="FI111" i="4"/>
  <c r="FH112" i="4"/>
  <c r="FI112" i="4"/>
  <c r="FH113" i="4"/>
  <c r="FI113" i="4"/>
  <c r="FH114" i="4"/>
  <c r="FI114" i="4"/>
  <c r="FH115" i="4"/>
  <c r="FI115" i="4"/>
  <c r="FH116" i="4"/>
  <c r="FI116" i="4"/>
  <c r="FH117" i="4"/>
  <c r="FI117" i="4"/>
  <c r="FH118" i="4"/>
  <c r="FI118" i="4"/>
  <c r="FH119" i="4"/>
  <c r="FI119" i="4"/>
  <c r="FH120" i="4"/>
  <c r="FI120" i="4"/>
  <c r="FH121" i="4"/>
  <c r="FI121" i="4"/>
  <c r="FH122" i="4"/>
  <c r="FI122" i="4"/>
  <c r="FH123" i="4"/>
  <c r="FI123" i="4"/>
  <c r="FH124" i="4"/>
  <c r="FI124" i="4"/>
  <c r="FH125" i="4"/>
  <c r="FI125" i="4"/>
  <c r="FH126" i="4"/>
  <c r="FI126" i="4"/>
  <c r="FH127" i="4"/>
  <c r="FI127" i="4"/>
  <c r="FH128" i="4"/>
  <c r="FI128" i="4"/>
  <c r="FH129" i="4"/>
  <c r="FI129" i="4"/>
  <c r="FH130" i="4"/>
  <c r="FI130" i="4"/>
  <c r="FH131" i="4"/>
  <c r="FI131" i="4"/>
  <c r="FH132" i="4"/>
  <c r="FI132" i="4"/>
  <c r="FH133" i="4"/>
  <c r="FI133" i="4"/>
  <c r="FH134" i="4"/>
  <c r="FI134" i="4"/>
  <c r="FH135" i="4"/>
  <c r="FI135" i="4"/>
  <c r="FH136" i="4"/>
  <c r="FI136" i="4"/>
  <c r="FH137" i="4"/>
  <c r="FI137" i="4"/>
  <c r="FH138" i="4"/>
  <c r="FI138" i="4"/>
  <c r="FH139" i="4"/>
  <c r="FI139" i="4"/>
  <c r="FH140" i="4"/>
  <c r="FI140" i="4"/>
  <c r="FH141" i="4"/>
  <c r="FI141" i="4"/>
  <c r="FH142" i="4"/>
  <c r="FI142" i="4"/>
  <c r="FH143" i="4"/>
  <c r="FI143" i="4"/>
  <c r="FH144" i="4"/>
  <c r="FI144" i="4"/>
  <c r="FH145" i="4"/>
  <c r="FI145" i="4"/>
  <c r="FH146" i="4"/>
  <c r="FI146" i="4"/>
  <c r="FH147" i="4"/>
  <c r="FI147" i="4"/>
  <c r="FH148" i="4"/>
  <c r="FI148" i="4"/>
  <c r="FH149" i="4"/>
  <c r="FI149" i="4"/>
  <c r="FH150" i="4"/>
  <c r="FI150" i="4"/>
  <c r="FH151" i="4"/>
  <c r="FI151" i="4"/>
  <c r="FH152" i="4"/>
  <c r="FI152" i="4"/>
  <c r="FH153" i="4"/>
  <c r="FI153" i="4"/>
  <c r="FH154" i="4"/>
  <c r="FI154" i="4"/>
  <c r="FH155" i="4"/>
  <c r="FI155" i="4"/>
  <c r="FH156" i="4"/>
  <c r="FI156" i="4"/>
  <c r="FH157" i="4"/>
  <c r="FI157" i="4"/>
  <c r="FH158" i="4"/>
  <c r="FI158" i="4"/>
  <c r="FH159" i="4"/>
  <c r="FI159" i="4"/>
  <c r="FH160" i="4"/>
  <c r="FI160" i="4"/>
  <c r="FH161" i="4"/>
  <c r="FI161" i="4"/>
  <c r="FH162" i="4"/>
  <c r="FI162" i="4"/>
  <c r="FH163" i="4"/>
  <c r="FI163" i="4"/>
  <c r="FH164" i="4"/>
  <c r="FI164" i="4"/>
  <c r="FH165" i="4"/>
  <c r="FI165" i="4"/>
  <c r="FH166" i="4"/>
  <c r="FI166" i="4"/>
  <c r="FH167" i="4"/>
  <c r="FI167" i="4"/>
  <c r="FH168" i="4"/>
  <c r="FI168" i="4"/>
  <c r="FH169" i="4"/>
  <c r="FI169" i="4"/>
  <c r="FH170" i="4"/>
  <c r="FI170" i="4"/>
  <c r="FH171" i="4"/>
  <c r="FI171" i="4"/>
  <c r="FH172" i="4"/>
  <c r="FI172" i="4"/>
  <c r="FH173" i="4"/>
  <c r="FI173" i="4"/>
  <c r="FH174" i="4"/>
  <c r="FI174" i="4"/>
  <c r="FH175" i="4"/>
  <c r="FI175" i="4"/>
  <c r="FH176" i="4"/>
  <c r="FI176" i="4"/>
  <c r="FH177" i="4"/>
  <c r="FI177" i="4"/>
  <c r="FH178" i="4"/>
  <c r="FI178" i="4"/>
  <c r="FH179" i="4"/>
  <c r="FI179" i="4"/>
  <c r="FH180" i="4"/>
  <c r="FI180" i="4"/>
  <c r="FH181" i="4"/>
  <c r="FI181" i="4"/>
  <c r="FH182" i="4"/>
  <c r="FI182" i="4"/>
  <c r="FH183" i="4"/>
  <c r="FI183" i="4"/>
  <c r="FH184" i="4"/>
  <c r="FI184" i="4"/>
  <c r="FH185" i="4"/>
  <c r="FI185" i="4"/>
  <c r="FH186" i="4"/>
  <c r="FI186" i="4"/>
  <c r="FH187" i="4"/>
  <c r="FI187" i="4"/>
  <c r="FH188" i="4"/>
  <c r="FI188" i="4"/>
  <c r="FH189" i="4"/>
  <c r="FI189" i="4"/>
  <c r="FH190" i="4"/>
  <c r="FI190" i="4"/>
  <c r="FH191" i="4"/>
  <c r="FI191" i="4"/>
  <c r="FH192" i="4"/>
  <c r="FI192" i="4"/>
  <c r="FH193" i="4"/>
  <c r="FI193" i="4"/>
  <c r="FH194" i="4"/>
  <c r="FI194" i="4"/>
  <c r="FH195" i="4"/>
  <c r="FI195" i="4"/>
  <c r="FH196" i="4"/>
  <c r="FI196" i="4"/>
  <c r="FH197" i="4"/>
  <c r="FI197" i="4"/>
  <c r="FH198" i="4"/>
  <c r="FI198" i="4"/>
  <c r="FH199" i="4"/>
  <c r="FI199" i="4"/>
  <c r="FH200" i="4"/>
  <c r="FI200" i="4"/>
  <c r="FH201" i="4"/>
  <c r="FI201" i="4"/>
  <c r="FI2" i="4"/>
  <c r="FH2" i="4"/>
  <c r="D3" i="6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46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98" i="6"/>
  <c r="D199" i="6"/>
  <c r="D200" i="6"/>
  <c r="D201" i="6"/>
  <c r="D2" i="6"/>
  <c r="V3" i="6"/>
  <c r="V4" i="6"/>
  <c r="V5" i="6"/>
  <c r="V6" i="6"/>
  <c r="V7" i="6"/>
  <c r="V8" i="6"/>
  <c r="V9" i="6"/>
  <c r="V10" i="6"/>
  <c r="V11" i="6"/>
  <c r="V12" i="6"/>
  <c r="V13" i="6"/>
  <c r="V14" i="6"/>
  <c r="V15" i="6"/>
  <c r="V16" i="6"/>
  <c r="V17" i="6"/>
  <c r="V18" i="6"/>
  <c r="V19" i="6"/>
  <c r="V20" i="6"/>
  <c r="V21" i="6"/>
  <c r="V22" i="6"/>
  <c r="V23" i="6"/>
  <c r="V24" i="6"/>
  <c r="V25" i="6"/>
  <c r="V26" i="6"/>
  <c r="V27" i="6"/>
  <c r="V28" i="6"/>
  <c r="V29" i="6"/>
  <c r="V30" i="6"/>
  <c r="V31" i="6"/>
  <c r="V32" i="6"/>
  <c r="V33" i="6"/>
  <c r="V34" i="6"/>
  <c r="V35" i="6"/>
  <c r="V36" i="6"/>
  <c r="V37" i="6"/>
  <c r="V38" i="6"/>
  <c r="V39" i="6"/>
  <c r="V40" i="6"/>
  <c r="V41" i="6"/>
  <c r="V42" i="6"/>
  <c r="V43" i="6"/>
  <c r="V44" i="6"/>
  <c r="V45" i="6"/>
  <c r="V46" i="6"/>
  <c r="V47" i="6"/>
  <c r="V48" i="6"/>
  <c r="V49" i="6"/>
  <c r="V50" i="6"/>
  <c r="V51" i="6"/>
  <c r="V52" i="6"/>
  <c r="V53" i="6"/>
  <c r="V54" i="6"/>
  <c r="V55" i="6"/>
  <c r="V56" i="6"/>
  <c r="V57" i="6"/>
  <c r="V58" i="6"/>
  <c r="V59" i="6"/>
  <c r="V60" i="6"/>
  <c r="V61" i="6"/>
  <c r="V62" i="6"/>
  <c r="V63" i="6"/>
  <c r="V64" i="6"/>
  <c r="V65" i="6"/>
  <c r="V66" i="6"/>
  <c r="V67" i="6"/>
  <c r="V68" i="6"/>
  <c r="V69" i="6"/>
  <c r="V70" i="6"/>
  <c r="V71" i="6"/>
  <c r="V72" i="6"/>
  <c r="V73" i="6"/>
  <c r="V74" i="6"/>
  <c r="V75" i="6"/>
  <c r="V76" i="6"/>
  <c r="V77" i="6"/>
  <c r="V78" i="6"/>
  <c r="V79" i="6"/>
  <c r="V80" i="6"/>
  <c r="V81" i="6"/>
  <c r="V82" i="6"/>
  <c r="V83" i="6"/>
  <c r="V84" i="6"/>
  <c r="V85" i="6"/>
  <c r="V86" i="6"/>
  <c r="V87" i="6"/>
  <c r="V88" i="6"/>
  <c r="V89" i="6"/>
  <c r="V90" i="6"/>
  <c r="V91" i="6"/>
  <c r="V92" i="6"/>
  <c r="V93" i="6"/>
  <c r="V94" i="6"/>
  <c r="V95" i="6"/>
  <c r="V96" i="6"/>
  <c r="V97" i="6"/>
  <c r="V98" i="6"/>
  <c r="V99" i="6"/>
  <c r="V100" i="6"/>
  <c r="V101" i="6"/>
  <c r="V102" i="6"/>
  <c r="V103" i="6"/>
  <c r="V104" i="6"/>
  <c r="V105" i="6"/>
  <c r="V106" i="6"/>
  <c r="V107" i="6"/>
  <c r="V108" i="6"/>
  <c r="V109" i="6"/>
  <c r="V110" i="6"/>
  <c r="V111" i="6"/>
  <c r="V112" i="6"/>
  <c r="V113" i="6"/>
  <c r="V114" i="6"/>
  <c r="V115" i="6"/>
  <c r="V116" i="6"/>
  <c r="V117" i="6"/>
  <c r="V118" i="6"/>
  <c r="V119" i="6"/>
  <c r="V120" i="6"/>
  <c r="V121" i="6"/>
  <c r="V122" i="6"/>
  <c r="V123" i="6"/>
  <c r="V124" i="6"/>
  <c r="V125" i="6"/>
  <c r="V126" i="6"/>
  <c r="V127" i="6"/>
  <c r="V128" i="6"/>
  <c r="V129" i="6"/>
  <c r="V130" i="6"/>
  <c r="V131" i="6"/>
  <c r="V132" i="6"/>
  <c r="V133" i="6"/>
  <c r="V134" i="6"/>
  <c r="V135" i="6"/>
  <c r="V136" i="6"/>
  <c r="V137" i="6"/>
  <c r="V138" i="6"/>
  <c r="V139" i="6"/>
  <c r="V140" i="6"/>
  <c r="V141" i="6"/>
  <c r="V142" i="6"/>
  <c r="V143" i="6"/>
  <c r="V144" i="6"/>
  <c r="V145" i="6"/>
  <c r="V146" i="6"/>
  <c r="V147" i="6"/>
  <c r="V148" i="6"/>
  <c r="V149" i="6"/>
  <c r="V150" i="6"/>
  <c r="V151" i="6"/>
  <c r="V152" i="6"/>
  <c r="V153" i="6"/>
  <c r="V154" i="6"/>
  <c r="V155" i="6"/>
  <c r="V156" i="6"/>
  <c r="V157" i="6"/>
  <c r="V158" i="6"/>
  <c r="V159" i="6"/>
  <c r="V160" i="6"/>
  <c r="V161" i="6"/>
  <c r="V162" i="6"/>
  <c r="V163" i="6"/>
  <c r="V164" i="6"/>
  <c r="V165" i="6"/>
  <c r="V166" i="6"/>
  <c r="V167" i="6"/>
  <c r="V168" i="6"/>
  <c r="V169" i="6"/>
  <c r="V170" i="6"/>
  <c r="V171" i="6"/>
  <c r="V172" i="6"/>
  <c r="V173" i="6"/>
  <c r="V174" i="6"/>
  <c r="V175" i="6"/>
  <c r="V176" i="6"/>
  <c r="V177" i="6"/>
  <c r="V178" i="6"/>
  <c r="V179" i="6"/>
  <c r="V180" i="6"/>
  <c r="V181" i="6"/>
  <c r="V182" i="6"/>
  <c r="V183" i="6"/>
  <c r="V184" i="6"/>
  <c r="V185" i="6"/>
  <c r="V186" i="6"/>
  <c r="V187" i="6"/>
  <c r="V188" i="6"/>
  <c r="V189" i="6"/>
  <c r="V190" i="6"/>
  <c r="V191" i="6"/>
  <c r="V192" i="6"/>
  <c r="V193" i="6"/>
  <c r="V194" i="6"/>
  <c r="V195" i="6"/>
  <c r="V196" i="6"/>
  <c r="V197" i="6"/>
  <c r="V198" i="6"/>
  <c r="V199" i="6"/>
  <c r="V200" i="6"/>
  <c r="V201" i="6"/>
  <c r="V2" i="6"/>
  <c r="CU14" i="4"/>
  <c r="CU15" i="4"/>
  <c r="CU16" i="4"/>
  <c r="CU17" i="4"/>
  <c r="CU18" i="4"/>
  <c r="CU19" i="4"/>
  <c r="CU20" i="4"/>
  <c r="CU21" i="4"/>
  <c r="CU22" i="4"/>
  <c r="CU23" i="4"/>
  <c r="CU24" i="4"/>
  <c r="CU25" i="4"/>
  <c r="CU26" i="4"/>
  <c r="CU27" i="4"/>
  <c r="CU28" i="4"/>
  <c r="CU29" i="4"/>
  <c r="CU30" i="4"/>
  <c r="CU31" i="4"/>
  <c r="CU32" i="4"/>
  <c r="CU33" i="4"/>
  <c r="CU34" i="4"/>
  <c r="CU35" i="4"/>
  <c r="CU36" i="4"/>
  <c r="CU37" i="4"/>
  <c r="CU38" i="4"/>
  <c r="CU39" i="4"/>
  <c r="CU40" i="4"/>
  <c r="CU41" i="4"/>
  <c r="CU42" i="4"/>
  <c r="CU43" i="4"/>
  <c r="CU44" i="4"/>
  <c r="CU45" i="4"/>
  <c r="CU46" i="4"/>
  <c r="CU47" i="4"/>
  <c r="CU48" i="4"/>
  <c r="CU49" i="4"/>
  <c r="CU50" i="4"/>
  <c r="CU51" i="4"/>
  <c r="CU52" i="4"/>
  <c r="CU53" i="4"/>
  <c r="CU54" i="4"/>
  <c r="CU55" i="4"/>
  <c r="CU56" i="4"/>
  <c r="CU57" i="4"/>
  <c r="CU58" i="4"/>
  <c r="CU59" i="4"/>
  <c r="CU60" i="4"/>
  <c r="CU61" i="4"/>
  <c r="CU62" i="4"/>
  <c r="CU63" i="4"/>
  <c r="CU64" i="4"/>
  <c r="CU65" i="4"/>
  <c r="CU66" i="4"/>
  <c r="CU67" i="4"/>
  <c r="CU68" i="4"/>
  <c r="CU69" i="4"/>
  <c r="CU70" i="4"/>
  <c r="CU71" i="4"/>
  <c r="CU72" i="4"/>
  <c r="CU73" i="4"/>
  <c r="CU74" i="4"/>
  <c r="CU75" i="4"/>
  <c r="CU76" i="4"/>
  <c r="CU77" i="4"/>
  <c r="CU78" i="4"/>
  <c r="CU79" i="4"/>
  <c r="CU80" i="4"/>
  <c r="CU81" i="4"/>
  <c r="CU82" i="4"/>
  <c r="CU83" i="4"/>
  <c r="CU84" i="4"/>
  <c r="CU85" i="4"/>
  <c r="CU86" i="4"/>
  <c r="CU87" i="4"/>
  <c r="CU88" i="4"/>
  <c r="CU89" i="4"/>
  <c r="CU90" i="4"/>
  <c r="CU91" i="4"/>
  <c r="CU92" i="4"/>
  <c r="CU93" i="4"/>
  <c r="CU94" i="4"/>
  <c r="CU95" i="4"/>
  <c r="CU96" i="4"/>
  <c r="CU97" i="4"/>
  <c r="CU98" i="4"/>
  <c r="CU99" i="4"/>
  <c r="CU100" i="4"/>
  <c r="CU101" i="4"/>
  <c r="CU102" i="4"/>
  <c r="CU103" i="4"/>
  <c r="CU104" i="4"/>
  <c r="CU105" i="4"/>
  <c r="CU106" i="4"/>
  <c r="CU107" i="4"/>
  <c r="CU108" i="4"/>
  <c r="CU109" i="4"/>
  <c r="CU110" i="4"/>
  <c r="CU111" i="4"/>
  <c r="CU112" i="4"/>
  <c r="CU113" i="4"/>
  <c r="CU114" i="4"/>
  <c r="CU115" i="4"/>
  <c r="CU116" i="4"/>
  <c r="CU117" i="4"/>
  <c r="CU118" i="4"/>
  <c r="CU119" i="4"/>
  <c r="CU120" i="4"/>
  <c r="CU121" i="4"/>
  <c r="CU122" i="4"/>
  <c r="CU123" i="4"/>
  <c r="CU124" i="4"/>
  <c r="CU125" i="4"/>
  <c r="CU126" i="4"/>
  <c r="CU127" i="4"/>
  <c r="CU128" i="4"/>
  <c r="CU129" i="4"/>
  <c r="CU130" i="4"/>
  <c r="CU131" i="4"/>
  <c r="CU132" i="4"/>
  <c r="CU133" i="4"/>
  <c r="CU134" i="4"/>
  <c r="CU135" i="4"/>
  <c r="CU136" i="4"/>
  <c r="CU137" i="4"/>
  <c r="CU138" i="4"/>
  <c r="CU139" i="4"/>
  <c r="CU140" i="4"/>
  <c r="CU141" i="4"/>
  <c r="CU142" i="4"/>
  <c r="CU143" i="4"/>
  <c r="CU144" i="4"/>
  <c r="CU145" i="4"/>
  <c r="CU146" i="4"/>
  <c r="CU147" i="4"/>
  <c r="CU148" i="4"/>
  <c r="CU149" i="4"/>
  <c r="CU150" i="4"/>
  <c r="CU151" i="4"/>
  <c r="CU152" i="4"/>
  <c r="CU153" i="4"/>
  <c r="CU154" i="4"/>
  <c r="CU155" i="4"/>
  <c r="CU156" i="4"/>
  <c r="CU157" i="4"/>
  <c r="CU158" i="4"/>
  <c r="CU159" i="4"/>
  <c r="CU160" i="4"/>
  <c r="CU161" i="4"/>
  <c r="CU162" i="4"/>
  <c r="CU163" i="4"/>
  <c r="CU164" i="4"/>
  <c r="CU165" i="4"/>
  <c r="CU166" i="4"/>
  <c r="CU167" i="4"/>
  <c r="CU168" i="4"/>
  <c r="CU169" i="4"/>
  <c r="CU170" i="4"/>
  <c r="CU171" i="4"/>
  <c r="CU172" i="4"/>
  <c r="CU173" i="4"/>
  <c r="CU174" i="4"/>
  <c r="CU175" i="4"/>
  <c r="CU176" i="4"/>
  <c r="CU177" i="4"/>
  <c r="CU178" i="4"/>
  <c r="CU179" i="4"/>
  <c r="CU180" i="4"/>
  <c r="CU181" i="4"/>
  <c r="CU182" i="4"/>
  <c r="CU183" i="4"/>
  <c r="CU184" i="4"/>
  <c r="CU185" i="4"/>
  <c r="CU186" i="4"/>
  <c r="CU187" i="4"/>
  <c r="CU188" i="4"/>
  <c r="CU189" i="4"/>
  <c r="CU190" i="4"/>
  <c r="CU191" i="4"/>
  <c r="CU192" i="4"/>
  <c r="CU193" i="4"/>
  <c r="CU194" i="4"/>
  <c r="CU195" i="4"/>
  <c r="CU196" i="4"/>
  <c r="CU197" i="4"/>
  <c r="CU198" i="4"/>
  <c r="CU199" i="4"/>
  <c r="CU200" i="4"/>
  <c r="CU201" i="4"/>
  <c r="F3" i="4"/>
  <c r="K3" i="1"/>
  <c r="F4" i="4"/>
  <c r="K4" i="1"/>
  <c r="F5" i="4"/>
  <c r="K5" i="1"/>
  <c r="F6" i="4"/>
  <c r="K6" i="1"/>
  <c r="F7" i="4"/>
  <c r="K7" i="1"/>
  <c r="F8" i="4"/>
  <c r="K8" i="1"/>
  <c r="F9" i="4"/>
  <c r="K9" i="1"/>
  <c r="F10" i="4"/>
  <c r="K10" i="1"/>
  <c r="F11" i="4"/>
  <c r="K11" i="1"/>
  <c r="F12" i="4"/>
  <c r="K12" i="1"/>
  <c r="F13" i="4"/>
  <c r="K13" i="1"/>
  <c r="F14" i="4"/>
  <c r="K14" i="1"/>
  <c r="F14" i="6"/>
  <c r="F15" i="4"/>
  <c r="K15" i="1"/>
  <c r="F15" i="6"/>
  <c r="F16" i="4"/>
  <c r="K16" i="1"/>
  <c r="F16" i="6"/>
  <c r="F17" i="4"/>
  <c r="K17" i="1"/>
  <c r="F17" i="6"/>
  <c r="F18" i="4"/>
  <c r="K18" i="1"/>
  <c r="F18" i="6"/>
  <c r="F19" i="4"/>
  <c r="K19" i="1"/>
  <c r="F19" i="6"/>
  <c r="F20" i="4"/>
  <c r="K20" i="1"/>
  <c r="F20" i="6"/>
  <c r="F21" i="4"/>
  <c r="K21" i="1"/>
  <c r="F21" i="6"/>
  <c r="F22" i="4"/>
  <c r="K22" i="1"/>
  <c r="F22" i="6"/>
  <c r="F23" i="4"/>
  <c r="K23" i="1"/>
  <c r="F23" i="6"/>
  <c r="F24" i="4"/>
  <c r="K24" i="1"/>
  <c r="F24" i="6"/>
  <c r="F25" i="4"/>
  <c r="K25" i="1"/>
  <c r="F25" i="6"/>
  <c r="F26" i="4"/>
  <c r="K26" i="1"/>
  <c r="F26" i="6"/>
  <c r="F27" i="4"/>
  <c r="K27" i="1"/>
  <c r="F27" i="6"/>
  <c r="F28" i="4"/>
  <c r="K28" i="1"/>
  <c r="F28" i="6"/>
  <c r="F29" i="4"/>
  <c r="K29" i="1"/>
  <c r="F29" i="6"/>
  <c r="F30" i="4"/>
  <c r="K30" i="1"/>
  <c r="F30" i="6"/>
  <c r="F31" i="4"/>
  <c r="K31" i="1"/>
  <c r="F31" i="6"/>
  <c r="F32" i="4"/>
  <c r="K32" i="1"/>
  <c r="F32" i="6"/>
  <c r="F33" i="4"/>
  <c r="K33" i="1"/>
  <c r="F33" i="6"/>
  <c r="F34" i="4"/>
  <c r="K34" i="1"/>
  <c r="F34" i="6"/>
  <c r="F35" i="4"/>
  <c r="K35" i="1"/>
  <c r="F35" i="6"/>
  <c r="F36" i="4"/>
  <c r="K36" i="1"/>
  <c r="F36" i="6"/>
  <c r="F37" i="4"/>
  <c r="K37" i="1"/>
  <c r="F37" i="6"/>
  <c r="F38" i="4"/>
  <c r="K38" i="1"/>
  <c r="F38" i="6"/>
  <c r="F39" i="4"/>
  <c r="K39" i="1"/>
  <c r="F39" i="6"/>
  <c r="F40" i="4"/>
  <c r="K40" i="1"/>
  <c r="F40" i="6"/>
  <c r="F41" i="4"/>
  <c r="K41" i="1"/>
  <c r="F41" i="6"/>
  <c r="F42" i="4"/>
  <c r="K42" i="1"/>
  <c r="F42" i="6"/>
  <c r="F43" i="4"/>
  <c r="K43" i="1"/>
  <c r="F43" i="6"/>
  <c r="F44" i="4"/>
  <c r="K44" i="1"/>
  <c r="F44" i="6"/>
  <c r="F45" i="4"/>
  <c r="K45" i="1"/>
  <c r="F45" i="6"/>
  <c r="F46" i="4"/>
  <c r="K46" i="1"/>
  <c r="F46" i="6"/>
  <c r="F47" i="4"/>
  <c r="K47" i="1"/>
  <c r="F47" i="6"/>
  <c r="F48" i="4"/>
  <c r="K48" i="1"/>
  <c r="F48" i="6"/>
  <c r="F49" i="4"/>
  <c r="K49" i="1"/>
  <c r="F49" i="6"/>
  <c r="F50" i="4"/>
  <c r="K50" i="1"/>
  <c r="F50" i="6"/>
  <c r="F51" i="4"/>
  <c r="K51" i="1"/>
  <c r="F51" i="6"/>
  <c r="F52" i="4"/>
  <c r="K52" i="1"/>
  <c r="F52" i="6"/>
  <c r="F53" i="4"/>
  <c r="K53" i="1"/>
  <c r="F53" i="6"/>
  <c r="F54" i="4"/>
  <c r="K54" i="1"/>
  <c r="F54" i="6"/>
  <c r="F55" i="4"/>
  <c r="K55" i="1"/>
  <c r="F55" i="6"/>
  <c r="F56" i="4"/>
  <c r="K56" i="1"/>
  <c r="F56" i="6"/>
  <c r="F57" i="4"/>
  <c r="K57" i="1"/>
  <c r="F57" i="6"/>
  <c r="F58" i="4"/>
  <c r="K58" i="1"/>
  <c r="F58" i="6"/>
  <c r="F59" i="4"/>
  <c r="K59" i="1"/>
  <c r="F59" i="6"/>
  <c r="F60" i="4"/>
  <c r="K60" i="1"/>
  <c r="F60" i="6"/>
  <c r="F61" i="4"/>
  <c r="K61" i="1"/>
  <c r="F61" i="6"/>
  <c r="F62" i="4"/>
  <c r="K62" i="1"/>
  <c r="F62" i="6"/>
  <c r="F63" i="4"/>
  <c r="K63" i="1"/>
  <c r="F63" i="6"/>
  <c r="F64" i="4"/>
  <c r="K64" i="1"/>
  <c r="F64" i="6"/>
  <c r="F65" i="4"/>
  <c r="K65" i="1"/>
  <c r="F65" i="6"/>
  <c r="F66" i="4"/>
  <c r="K66" i="1"/>
  <c r="F66" i="6"/>
  <c r="F67" i="4"/>
  <c r="K67" i="1"/>
  <c r="F67" i="6"/>
  <c r="F68" i="4"/>
  <c r="K68" i="1"/>
  <c r="F68" i="6"/>
  <c r="F69" i="4"/>
  <c r="K69" i="1"/>
  <c r="F69" i="6"/>
  <c r="F70" i="4"/>
  <c r="K70" i="1"/>
  <c r="F70" i="6"/>
  <c r="F71" i="4"/>
  <c r="K71" i="1"/>
  <c r="F71" i="6"/>
  <c r="F72" i="4"/>
  <c r="K72" i="1"/>
  <c r="F72" i="6"/>
  <c r="F73" i="4"/>
  <c r="K73" i="1"/>
  <c r="F73" i="6"/>
  <c r="F74" i="4"/>
  <c r="K74" i="1"/>
  <c r="F74" i="6"/>
  <c r="F75" i="4"/>
  <c r="K75" i="1"/>
  <c r="F75" i="6"/>
  <c r="F76" i="4"/>
  <c r="K76" i="1"/>
  <c r="F76" i="6"/>
  <c r="F77" i="4"/>
  <c r="K77" i="1"/>
  <c r="F77" i="6"/>
  <c r="F78" i="4"/>
  <c r="K78" i="1"/>
  <c r="F78" i="6"/>
  <c r="F79" i="4"/>
  <c r="K79" i="1"/>
  <c r="F79" i="6"/>
  <c r="F80" i="4"/>
  <c r="K80" i="1"/>
  <c r="F80" i="6"/>
  <c r="F81" i="4"/>
  <c r="K81" i="1"/>
  <c r="F81" i="6"/>
  <c r="F82" i="4"/>
  <c r="K82" i="1"/>
  <c r="F82" i="6"/>
  <c r="F83" i="4"/>
  <c r="K83" i="1"/>
  <c r="F83" i="6"/>
  <c r="F84" i="4"/>
  <c r="K84" i="1"/>
  <c r="F84" i="6"/>
  <c r="F85" i="4"/>
  <c r="K85" i="1"/>
  <c r="F85" i="6"/>
  <c r="F86" i="4"/>
  <c r="K86" i="1"/>
  <c r="F86" i="6"/>
  <c r="F87" i="4"/>
  <c r="K87" i="1"/>
  <c r="F87" i="6"/>
  <c r="F88" i="4"/>
  <c r="K88" i="1"/>
  <c r="F88" i="6"/>
  <c r="F89" i="4"/>
  <c r="K89" i="1"/>
  <c r="F89" i="6"/>
  <c r="F90" i="4"/>
  <c r="K90" i="1"/>
  <c r="F90" i="6"/>
  <c r="F91" i="4"/>
  <c r="K91" i="1"/>
  <c r="F91" i="6"/>
  <c r="F92" i="4"/>
  <c r="K92" i="1"/>
  <c r="F92" i="6"/>
  <c r="F93" i="4"/>
  <c r="K93" i="1"/>
  <c r="F93" i="6"/>
  <c r="F94" i="4"/>
  <c r="K94" i="1"/>
  <c r="F94" i="6"/>
  <c r="F95" i="4"/>
  <c r="K95" i="1"/>
  <c r="F95" i="6"/>
  <c r="F96" i="4"/>
  <c r="K96" i="1"/>
  <c r="F96" i="6"/>
  <c r="F97" i="4"/>
  <c r="K97" i="1"/>
  <c r="F97" i="6"/>
  <c r="F98" i="4"/>
  <c r="K98" i="1"/>
  <c r="F98" i="6"/>
  <c r="F99" i="4"/>
  <c r="K99" i="1"/>
  <c r="F99" i="6"/>
  <c r="F100" i="4"/>
  <c r="K100" i="1"/>
  <c r="F100" i="6"/>
  <c r="F101" i="4"/>
  <c r="K101" i="1"/>
  <c r="F101" i="6"/>
  <c r="F102" i="4"/>
  <c r="K102" i="1"/>
  <c r="F102" i="6"/>
  <c r="F103" i="4"/>
  <c r="K103" i="1"/>
  <c r="F103" i="6"/>
  <c r="F104" i="4"/>
  <c r="K104" i="1"/>
  <c r="F104" i="6"/>
  <c r="F105" i="4"/>
  <c r="K105" i="1"/>
  <c r="F105" i="6"/>
  <c r="F106" i="4"/>
  <c r="K106" i="1"/>
  <c r="F106" i="6"/>
  <c r="F107" i="4"/>
  <c r="K107" i="1"/>
  <c r="F107" i="6"/>
  <c r="F108" i="4"/>
  <c r="K108" i="1"/>
  <c r="F108" i="6"/>
  <c r="F109" i="4"/>
  <c r="K109" i="1"/>
  <c r="F109" i="6"/>
  <c r="F110" i="4"/>
  <c r="K110" i="1"/>
  <c r="F110" i="6"/>
  <c r="F111" i="4"/>
  <c r="K111" i="1"/>
  <c r="F111" i="6"/>
  <c r="F112" i="4"/>
  <c r="K112" i="1"/>
  <c r="F112" i="6"/>
  <c r="F113" i="4"/>
  <c r="K113" i="1"/>
  <c r="F113" i="6"/>
  <c r="F114" i="4"/>
  <c r="K114" i="1"/>
  <c r="F114" i="6"/>
  <c r="F115" i="4"/>
  <c r="K115" i="1"/>
  <c r="F115" i="6"/>
  <c r="F116" i="4"/>
  <c r="K116" i="1"/>
  <c r="F116" i="6"/>
  <c r="F117" i="4"/>
  <c r="K117" i="1"/>
  <c r="F117" i="6"/>
  <c r="F118" i="4"/>
  <c r="K118" i="1"/>
  <c r="F118" i="6"/>
  <c r="F119" i="4"/>
  <c r="K119" i="1"/>
  <c r="F119" i="6"/>
  <c r="F120" i="4"/>
  <c r="K120" i="1"/>
  <c r="F120" i="6"/>
  <c r="F121" i="4"/>
  <c r="K121" i="1"/>
  <c r="F121" i="6"/>
  <c r="F122" i="4"/>
  <c r="K122" i="1"/>
  <c r="F122" i="6"/>
  <c r="F123" i="4"/>
  <c r="K123" i="1"/>
  <c r="F123" i="6"/>
  <c r="F124" i="4"/>
  <c r="K124" i="1"/>
  <c r="F124" i="6"/>
  <c r="F125" i="4"/>
  <c r="K125" i="1"/>
  <c r="F125" i="6"/>
  <c r="F126" i="4"/>
  <c r="K126" i="1"/>
  <c r="F126" i="6"/>
  <c r="F127" i="4"/>
  <c r="K127" i="1"/>
  <c r="F127" i="6"/>
  <c r="F128" i="4"/>
  <c r="K128" i="1"/>
  <c r="F128" i="6"/>
  <c r="F129" i="4"/>
  <c r="K129" i="1"/>
  <c r="F129" i="6"/>
  <c r="F130" i="4"/>
  <c r="K130" i="1"/>
  <c r="F130" i="6"/>
  <c r="F131" i="4"/>
  <c r="K131" i="1"/>
  <c r="F131" i="6"/>
  <c r="F132" i="4"/>
  <c r="K132" i="1"/>
  <c r="F132" i="6"/>
  <c r="F133" i="4"/>
  <c r="K133" i="1"/>
  <c r="F133" i="6"/>
  <c r="F134" i="4"/>
  <c r="K134" i="1"/>
  <c r="F134" i="6"/>
  <c r="F135" i="4"/>
  <c r="K135" i="1"/>
  <c r="F135" i="6"/>
  <c r="F136" i="4"/>
  <c r="K136" i="1"/>
  <c r="F136" i="6"/>
  <c r="F137" i="4"/>
  <c r="K137" i="1"/>
  <c r="F137" i="6"/>
  <c r="F138" i="4"/>
  <c r="K138" i="1"/>
  <c r="F138" i="6"/>
  <c r="F139" i="4"/>
  <c r="K139" i="1"/>
  <c r="F139" i="6"/>
  <c r="F140" i="4"/>
  <c r="K140" i="1"/>
  <c r="F140" i="6"/>
  <c r="F141" i="4"/>
  <c r="K141" i="1"/>
  <c r="F141" i="6"/>
  <c r="F142" i="4"/>
  <c r="K142" i="1"/>
  <c r="F142" i="6"/>
  <c r="F143" i="4"/>
  <c r="K143" i="1"/>
  <c r="F143" i="6"/>
  <c r="F144" i="4"/>
  <c r="K144" i="1"/>
  <c r="F144" i="6"/>
  <c r="F145" i="4"/>
  <c r="K145" i="1"/>
  <c r="F145" i="6"/>
  <c r="F146" i="4"/>
  <c r="K146" i="1"/>
  <c r="F146" i="6"/>
  <c r="F147" i="4"/>
  <c r="K147" i="1"/>
  <c r="F147" i="6"/>
  <c r="F148" i="4"/>
  <c r="K148" i="1"/>
  <c r="F148" i="6"/>
  <c r="F149" i="4"/>
  <c r="K149" i="1"/>
  <c r="F149" i="6"/>
  <c r="F150" i="4"/>
  <c r="K150" i="1"/>
  <c r="F150" i="6"/>
  <c r="F151" i="4"/>
  <c r="K151" i="1"/>
  <c r="F151" i="6"/>
  <c r="F152" i="4"/>
  <c r="K152" i="1"/>
  <c r="F152" i="6"/>
  <c r="F153" i="4"/>
  <c r="K153" i="1"/>
  <c r="F153" i="6"/>
  <c r="F154" i="4"/>
  <c r="K154" i="1"/>
  <c r="F154" i="6"/>
  <c r="F155" i="4"/>
  <c r="K155" i="1"/>
  <c r="F155" i="6"/>
  <c r="F156" i="4"/>
  <c r="K156" i="1"/>
  <c r="F156" i="6"/>
  <c r="F157" i="4"/>
  <c r="K157" i="1"/>
  <c r="F157" i="6"/>
  <c r="F158" i="4"/>
  <c r="K158" i="1"/>
  <c r="F158" i="6"/>
  <c r="F159" i="4"/>
  <c r="K159" i="1"/>
  <c r="F159" i="6"/>
  <c r="F160" i="4"/>
  <c r="K160" i="1"/>
  <c r="F160" i="6"/>
  <c r="F161" i="4"/>
  <c r="K161" i="1"/>
  <c r="F161" i="6"/>
  <c r="F162" i="4"/>
  <c r="K162" i="1"/>
  <c r="F162" i="6"/>
  <c r="F163" i="4"/>
  <c r="K163" i="1"/>
  <c r="F163" i="6"/>
  <c r="F164" i="4"/>
  <c r="K164" i="1"/>
  <c r="F164" i="6"/>
  <c r="F165" i="4"/>
  <c r="K165" i="1"/>
  <c r="F165" i="6"/>
  <c r="F166" i="4"/>
  <c r="K166" i="1"/>
  <c r="F166" i="6"/>
  <c r="F167" i="4"/>
  <c r="K167" i="1"/>
  <c r="F167" i="6"/>
  <c r="F168" i="4"/>
  <c r="K168" i="1"/>
  <c r="F168" i="6"/>
  <c r="F169" i="4"/>
  <c r="K169" i="1"/>
  <c r="F169" i="6"/>
  <c r="F170" i="4"/>
  <c r="K170" i="1"/>
  <c r="F170" i="6"/>
  <c r="F171" i="4"/>
  <c r="K171" i="1"/>
  <c r="F171" i="6"/>
  <c r="F172" i="4"/>
  <c r="K172" i="1"/>
  <c r="F172" i="6"/>
  <c r="F173" i="4"/>
  <c r="K173" i="1"/>
  <c r="F173" i="6"/>
  <c r="F174" i="4"/>
  <c r="K174" i="1"/>
  <c r="F174" i="6"/>
  <c r="F175" i="4"/>
  <c r="K175" i="1"/>
  <c r="F175" i="6"/>
  <c r="F176" i="4"/>
  <c r="K176" i="1"/>
  <c r="F176" i="6"/>
  <c r="F177" i="4"/>
  <c r="K177" i="1"/>
  <c r="F177" i="6"/>
  <c r="F178" i="4"/>
  <c r="K178" i="1"/>
  <c r="F178" i="6"/>
  <c r="F179" i="4"/>
  <c r="K179" i="1"/>
  <c r="F179" i="6"/>
  <c r="F180" i="4"/>
  <c r="K180" i="1"/>
  <c r="F180" i="6"/>
  <c r="F181" i="4"/>
  <c r="K181" i="1"/>
  <c r="F181" i="6"/>
  <c r="F182" i="4"/>
  <c r="K182" i="1"/>
  <c r="F182" i="6"/>
  <c r="F183" i="4"/>
  <c r="K183" i="1"/>
  <c r="F183" i="6"/>
  <c r="F184" i="4"/>
  <c r="K184" i="1"/>
  <c r="F184" i="6"/>
  <c r="F185" i="4"/>
  <c r="K185" i="1"/>
  <c r="F185" i="6"/>
  <c r="F186" i="4"/>
  <c r="K186" i="1"/>
  <c r="F186" i="6"/>
  <c r="F187" i="4"/>
  <c r="K187" i="1"/>
  <c r="F187" i="6"/>
  <c r="F188" i="4"/>
  <c r="K188" i="1"/>
  <c r="F188" i="6"/>
  <c r="F189" i="4"/>
  <c r="K189" i="1"/>
  <c r="F189" i="6"/>
  <c r="F190" i="4"/>
  <c r="K190" i="1"/>
  <c r="F190" i="6"/>
  <c r="F191" i="4"/>
  <c r="K191" i="1"/>
  <c r="F191" i="6"/>
  <c r="F192" i="4"/>
  <c r="K192" i="1"/>
  <c r="F192" i="6"/>
  <c r="F193" i="4"/>
  <c r="K193" i="1"/>
  <c r="F193" i="6"/>
  <c r="F194" i="4"/>
  <c r="K194" i="1"/>
  <c r="F194" i="6"/>
  <c r="F195" i="4"/>
  <c r="K195" i="1"/>
  <c r="F195" i="6"/>
  <c r="F196" i="4"/>
  <c r="K196" i="1"/>
  <c r="F196" i="6"/>
  <c r="F197" i="4"/>
  <c r="K197" i="1"/>
  <c r="F197" i="6"/>
  <c r="F198" i="4"/>
  <c r="K198" i="1"/>
  <c r="F198" i="6"/>
  <c r="F199" i="4"/>
  <c r="K199" i="1"/>
  <c r="F199" i="6"/>
  <c r="F200" i="4"/>
  <c r="K200" i="1"/>
  <c r="F200" i="6"/>
  <c r="F201" i="4"/>
  <c r="K201" i="1"/>
  <c r="F201" i="6"/>
  <c r="F2" i="4"/>
  <c r="K2" i="1"/>
  <c r="BZ2" i="4"/>
  <c r="DG3" i="4"/>
  <c r="DH3" i="4"/>
  <c r="DG4" i="4"/>
  <c r="DH4" i="4"/>
  <c r="DG5" i="4"/>
  <c r="DH5" i="4"/>
  <c r="DG6" i="4"/>
  <c r="DH6" i="4"/>
  <c r="DG7" i="4"/>
  <c r="DH7" i="4"/>
  <c r="DG8" i="4"/>
  <c r="DH8" i="4"/>
  <c r="DG9" i="4"/>
  <c r="DH9" i="4"/>
  <c r="DG10" i="4"/>
  <c r="DH10" i="4"/>
  <c r="DG11" i="4"/>
  <c r="DH11" i="4"/>
  <c r="DG12" i="4"/>
  <c r="DH12" i="4"/>
  <c r="DG13" i="4"/>
  <c r="DH13" i="4"/>
  <c r="DG14" i="4"/>
  <c r="DH14" i="4"/>
  <c r="DG15" i="4"/>
  <c r="DH15" i="4"/>
  <c r="DG16" i="4"/>
  <c r="DH16" i="4"/>
  <c r="DG17" i="4"/>
  <c r="DH17" i="4"/>
  <c r="DG18" i="4"/>
  <c r="DH18" i="4"/>
  <c r="DG19" i="4"/>
  <c r="DH19" i="4"/>
  <c r="DG20" i="4"/>
  <c r="DH20" i="4"/>
  <c r="DG21" i="4"/>
  <c r="DH21" i="4"/>
  <c r="DG22" i="4"/>
  <c r="DH22" i="4"/>
  <c r="DG23" i="4"/>
  <c r="DH23" i="4"/>
  <c r="DG24" i="4"/>
  <c r="DH24" i="4"/>
  <c r="DG25" i="4"/>
  <c r="DH25" i="4"/>
  <c r="DG26" i="4"/>
  <c r="DH26" i="4"/>
  <c r="DG27" i="4"/>
  <c r="DH27" i="4"/>
  <c r="DG28" i="4"/>
  <c r="DH28" i="4"/>
  <c r="DG29" i="4"/>
  <c r="DH29" i="4"/>
  <c r="DG30" i="4"/>
  <c r="DH30" i="4"/>
  <c r="DG31" i="4"/>
  <c r="DH31" i="4"/>
  <c r="DG32" i="4"/>
  <c r="DH32" i="4"/>
  <c r="DG33" i="4"/>
  <c r="DH33" i="4"/>
  <c r="DG34" i="4"/>
  <c r="DH34" i="4"/>
  <c r="DG35" i="4"/>
  <c r="DH35" i="4"/>
  <c r="DG36" i="4"/>
  <c r="DH36" i="4"/>
  <c r="DG37" i="4"/>
  <c r="DH37" i="4"/>
  <c r="DG38" i="4"/>
  <c r="DH38" i="4"/>
  <c r="DG39" i="4"/>
  <c r="DH39" i="4"/>
  <c r="DG40" i="4"/>
  <c r="DH40" i="4"/>
  <c r="DG41" i="4"/>
  <c r="DH41" i="4"/>
  <c r="DG42" i="4"/>
  <c r="DH42" i="4"/>
  <c r="DG43" i="4"/>
  <c r="DH43" i="4"/>
  <c r="DG44" i="4"/>
  <c r="DH44" i="4"/>
  <c r="DG45" i="4"/>
  <c r="DH45" i="4"/>
  <c r="DG46" i="4"/>
  <c r="DH46" i="4"/>
  <c r="DG47" i="4"/>
  <c r="DH47" i="4"/>
  <c r="DG48" i="4"/>
  <c r="DH48" i="4"/>
  <c r="DG49" i="4"/>
  <c r="DH49" i="4"/>
  <c r="DG50" i="4"/>
  <c r="DH50" i="4"/>
  <c r="DG51" i="4"/>
  <c r="DH51" i="4"/>
  <c r="DG52" i="4"/>
  <c r="DH52" i="4"/>
  <c r="DG53" i="4"/>
  <c r="DH53" i="4"/>
  <c r="DG54" i="4"/>
  <c r="DH54" i="4"/>
  <c r="DG55" i="4"/>
  <c r="DH55" i="4"/>
  <c r="DG56" i="4"/>
  <c r="DH56" i="4"/>
  <c r="DG57" i="4"/>
  <c r="DH57" i="4"/>
  <c r="DG58" i="4"/>
  <c r="DH58" i="4"/>
  <c r="DG59" i="4"/>
  <c r="DH59" i="4"/>
  <c r="DG60" i="4"/>
  <c r="DH60" i="4"/>
  <c r="DG61" i="4"/>
  <c r="DH61" i="4"/>
  <c r="DG62" i="4"/>
  <c r="DH62" i="4"/>
  <c r="DG63" i="4"/>
  <c r="DH63" i="4"/>
  <c r="DG64" i="4"/>
  <c r="DH64" i="4"/>
  <c r="DG65" i="4"/>
  <c r="DH65" i="4"/>
  <c r="DG66" i="4"/>
  <c r="DH66" i="4"/>
  <c r="DG67" i="4"/>
  <c r="DH67" i="4"/>
  <c r="DG68" i="4"/>
  <c r="DH68" i="4"/>
  <c r="DG69" i="4"/>
  <c r="DH69" i="4"/>
  <c r="DG70" i="4"/>
  <c r="DH70" i="4"/>
  <c r="DG71" i="4"/>
  <c r="DH71" i="4"/>
  <c r="DG72" i="4"/>
  <c r="DH72" i="4"/>
  <c r="DG73" i="4"/>
  <c r="DH73" i="4"/>
  <c r="DG74" i="4"/>
  <c r="DH74" i="4"/>
  <c r="DG75" i="4"/>
  <c r="DH75" i="4"/>
  <c r="DG76" i="4"/>
  <c r="DH76" i="4"/>
  <c r="DG77" i="4"/>
  <c r="DH77" i="4"/>
  <c r="DG78" i="4"/>
  <c r="DH78" i="4"/>
  <c r="DG79" i="4"/>
  <c r="DH79" i="4"/>
  <c r="DG80" i="4"/>
  <c r="DH80" i="4"/>
  <c r="DG81" i="4"/>
  <c r="DH81" i="4"/>
  <c r="DG82" i="4"/>
  <c r="DH82" i="4"/>
  <c r="DG83" i="4"/>
  <c r="DH83" i="4"/>
  <c r="DG84" i="4"/>
  <c r="DH84" i="4"/>
  <c r="DG85" i="4"/>
  <c r="DH85" i="4"/>
  <c r="DG86" i="4"/>
  <c r="DH86" i="4"/>
  <c r="DG87" i="4"/>
  <c r="DH87" i="4"/>
  <c r="DG88" i="4"/>
  <c r="DH88" i="4"/>
  <c r="DG89" i="4"/>
  <c r="DH89" i="4"/>
  <c r="DG90" i="4"/>
  <c r="DH90" i="4"/>
  <c r="DG91" i="4"/>
  <c r="DH91" i="4"/>
  <c r="DG92" i="4"/>
  <c r="DH92" i="4"/>
  <c r="DG93" i="4"/>
  <c r="DH93" i="4"/>
  <c r="DG94" i="4"/>
  <c r="DH94" i="4"/>
  <c r="DG95" i="4"/>
  <c r="DH95" i="4"/>
  <c r="DG96" i="4"/>
  <c r="DH96" i="4"/>
  <c r="DG97" i="4"/>
  <c r="DH97" i="4"/>
  <c r="DG98" i="4"/>
  <c r="DH98" i="4"/>
  <c r="DG99" i="4"/>
  <c r="DH99" i="4"/>
  <c r="DG100" i="4"/>
  <c r="DH100" i="4"/>
  <c r="DG101" i="4"/>
  <c r="DH101" i="4"/>
  <c r="DG102" i="4"/>
  <c r="DH102" i="4"/>
  <c r="DG103" i="4"/>
  <c r="DH103" i="4"/>
  <c r="DG104" i="4"/>
  <c r="DH104" i="4"/>
  <c r="DG105" i="4"/>
  <c r="DH105" i="4"/>
  <c r="DG106" i="4"/>
  <c r="DH106" i="4"/>
  <c r="DG107" i="4"/>
  <c r="DH107" i="4"/>
  <c r="DG108" i="4"/>
  <c r="DH108" i="4"/>
  <c r="DG109" i="4"/>
  <c r="DH109" i="4"/>
  <c r="DG110" i="4"/>
  <c r="DH110" i="4"/>
  <c r="DG111" i="4"/>
  <c r="DH111" i="4"/>
  <c r="DG112" i="4"/>
  <c r="DH112" i="4"/>
  <c r="DG113" i="4"/>
  <c r="DH113" i="4"/>
  <c r="DG114" i="4"/>
  <c r="DH114" i="4"/>
  <c r="DG115" i="4"/>
  <c r="DH115" i="4"/>
  <c r="DG116" i="4"/>
  <c r="DH116" i="4"/>
  <c r="DG117" i="4"/>
  <c r="DH117" i="4"/>
  <c r="DG118" i="4"/>
  <c r="DH118" i="4"/>
  <c r="DG119" i="4"/>
  <c r="DH119" i="4"/>
  <c r="DG120" i="4"/>
  <c r="DH120" i="4"/>
  <c r="DG121" i="4"/>
  <c r="DH121" i="4"/>
  <c r="DG122" i="4"/>
  <c r="DH122" i="4"/>
  <c r="DG123" i="4"/>
  <c r="DH123" i="4"/>
  <c r="DG124" i="4"/>
  <c r="DH124" i="4"/>
  <c r="DG125" i="4"/>
  <c r="DH125" i="4"/>
  <c r="DG126" i="4"/>
  <c r="DH126" i="4"/>
  <c r="DG127" i="4"/>
  <c r="DH127" i="4"/>
  <c r="DG128" i="4"/>
  <c r="DH128" i="4"/>
  <c r="DG129" i="4"/>
  <c r="DH129" i="4"/>
  <c r="DG130" i="4"/>
  <c r="DH130" i="4"/>
  <c r="DG131" i="4"/>
  <c r="DH131" i="4"/>
  <c r="DG132" i="4"/>
  <c r="DH132" i="4"/>
  <c r="DG133" i="4"/>
  <c r="DH133" i="4"/>
  <c r="DG134" i="4"/>
  <c r="DH134" i="4"/>
  <c r="DG135" i="4"/>
  <c r="DH135" i="4"/>
  <c r="DG136" i="4"/>
  <c r="DH136" i="4"/>
  <c r="DG137" i="4"/>
  <c r="DH137" i="4"/>
  <c r="DG138" i="4"/>
  <c r="DH138" i="4"/>
  <c r="DG139" i="4"/>
  <c r="DH139" i="4"/>
  <c r="DG140" i="4"/>
  <c r="DH140" i="4"/>
  <c r="DG141" i="4"/>
  <c r="DH141" i="4"/>
  <c r="DG142" i="4"/>
  <c r="DH142" i="4"/>
  <c r="DG143" i="4"/>
  <c r="DH143" i="4"/>
  <c r="DG144" i="4"/>
  <c r="DH144" i="4"/>
  <c r="DG145" i="4"/>
  <c r="DH145" i="4"/>
  <c r="DG146" i="4"/>
  <c r="DH146" i="4"/>
  <c r="DG147" i="4"/>
  <c r="DH147" i="4"/>
  <c r="DG148" i="4"/>
  <c r="DH148" i="4"/>
  <c r="DG149" i="4"/>
  <c r="DH149" i="4"/>
  <c r="DG150" i="4"/>
  <c r="DH150" i="4"/>
  <c r="DG151" i="4"/>
  <c r="DH151" i="4"/>
  <c r="DG152" i="4"/>
  <c r="DH152" i="4"/>
  <c r="DG153" i="4"/>
  <c r="DH153" i="4"/>
  <c r="DG154" i="4"/>
  <c r="DH154" i="4"/>
  <c r="DG155" i="4"/>
  <c r="DH155" i="4"/>
  <c r="DG156" i="4"/>
  <c r="DH156" i="4"/>
  <c r="DG157" i="4"/>
  <c r="DH157" i="4"/>
  <c r="DG158" i="4"/>
  <c r="DH158" i="4"/>
  <c r="DG159" i="4"/>
  <c r="DH159" i="4"/>
  <c r="DG160" i="4"/>
  <c r="DH160" i="4"/>
  <c r="DG161" i="4"/>
  <c r="DH161" i="4"/>
  <c r="DG162" i="4"/>
  <c r="DH162" i="4"/>
  <c r="DG163" i="4"/>
  <c r="DH163" i="4"/>
  <c r="DG164" i="4"/>
  <c r="DH164" i="4"/>
  <c r="DG165" i="4"/>
  <c r="DH165" i="4"/>
  <c r="DG166" i="4"/>
  <c r="DH166" i="4"/>
  <c r="DG167" i="4"/>
  <c r="DH167" i="4"/>
  <c r="DG168" i="4"/>
  <c r="DH168" i="4"/>
  <c r="DG169" i="4"/>
  <c r="DH169" i="4"/>
  <c r="DG170" i="4"/>
  <c r="DH170" i="4"/>
  <c r="DG171" i="4"/>
  <c r="DH171" i="4"/>
  <c r="DG172" i="4"/>
  <c r="DH172" i="4"/>
  <c r="DG173" i="4"/>
  <c r="DH173" i="4"/>
  <c r="DG174" i="4"/>
  <c r="DH174" i="4"/>
  <c r="DG175" i="4"/>
  <c r="DH175" i="4"/>
  <c r="DG176" i="4"/>
  <c r="DH176" i="4"/>
  <c r="DG177" i="4"/>
  <c r="DH177" i="4"/>
  <c r="DG178" i="4"/>
  <c r="DH178" i="4"/>
  <c r="DG179" i="4"/>
  <c r="DH179" i="4"/>
  <c r="DG180" i="4"/>
  <c r="DH180" i="4"/>
  <c r="DG181" i="4"/>
  <c r="DH181" i="4"/>
  <c r="DG182" i="4"/>
  <c r="DH182" i="4"/>
  <c r="DG183" i="4"/>
  <c r="DH183" i="4"/>
  <c r="DG184" i="4"/>
  <c r="DH184" i="4"/>
  <c r="DG185" i="4"/>
  <c r="DH185" i="4"/>
  <c r="DG186" i="4"/>
  <c r="DH186" i="4"/>
  <c r="DG187" i="4"/>
  <c r="DH187" i="4"/>
  <c r="DG188" i="4"/>
  <c r="DH188" i="4"/>
  <c r="DG189" i="4"/>
  <c r="DH189" i="4"/>
  <c r="DG190" i="4"/>
  <c r="DH190" i="4"/>
  <c r="DG191" i="4"/>
  <c r="DH191" i="4"/>
  <c r="DG192" i="4"/>
  <c r="DH192" i="4"/>
  <c r="DG193" i="4"/>
  <c r="DH193" i="4"/>
  <c r="DG194" i="4"/>
  <c r="DH194" i="4"/>
  <c r="DG195" i="4"/>
  <c r="DH195" i="4"/>
  <c r="DG196" i="4"/>
  <c r="DH196" i="4"/>
  <c r="DG197" i="4"/>
  <c r="DH197" i="4"/>
  <c r="DG198" i="4"/>
  <c r="DH198" i="4"/>
  <c r="DG199" i="4"/>
  <c r="DH199" i="4"/>
  <c r="DG200" i="4"/>
  <c r="DH200" i="4"/>
  <c r="DG201" i="4"/>
  <c r="DH201" i="4"/>
  <c r="DH2" i="4"/>
  <c r="DG2" i="4"/>
  <c r="DC14" i="4"/>
  <c r="DC15" i="4"/>
  <c r="DC16" i="4"/>
  <c r="DC17" i="4"/>
  <c r="DC18" i="4"/>
  <c r="DC19" i="4"/>
  <c r="DC20" i="4"/>
  <c r="DC21" i="4"/>
  <c r="DC22" i="4"/>
  <c r="DC23" i="4"/>
  <c r="DC24" i="4"/>
  <c r="DC25" i="4"/>
  <c r="DC26" i="4"/>
  <c r="DC27" i="4"/>
  <c r="DC28" i="4"/>
  <c r="DC29" i="4"/>
  <c r="DC30" i="4"/>
  <c r="DC31" i="4"/>
  <c r="DC32" i="4"/>
  <c r="DC33" i="4"/>
  <c r="DC34" i="4"/>
  <c r="DC35" i="4"/>
  <c r="DC36" i="4"/>
  <c r="DC37" i="4"/>
  <c r="DC38" i="4"/>
  <c r="DC39" i="4"/>
  <c r="DC40" i="4"/>
  <c r="DC41" i="4"/>
  <c r="DC42" i="4"/>
  <c r="DC43" i="4"/>
  <c r="DC44" i="4"/>
  <c r="DC45" i="4"/>
  <c r="DC46" i="4"/>
  <c r="DC47" i="4"/>
  <c r="DC48" i="4"/>
  <c r="DC49" i="4"/>
  <c r="DC50" i="4"/>
  <c r="DC51" i="4"/>
  <c r="DC52" i="4"/>
  <c r="DC53" i="4"/>
  <c r="DC54" i="4"/>
  <c r="DC55" i="4"/>
  <c r="DC56" i="4"/>
  <c r="DC57" i="4"/>
  <c r="DC58" i="4"/>
  <c r="DC59" i="4"/>
  <c r="DC60" i="4"/>
  <c r="DC61" i="4"/>
  <c r="DC62" i="4"/>
  <c r="DC63" i="4"/>
  <c r="DC64" i="4"/>
  <c r="DC65" i="4"/>
  <c r="DC66" i="4"/>
  <c r="DC67" i="4"/>
  <c r="DC68" i="4"/>
  <c r="DC69" i="4"/>
  <c r="DC70" i="4"/>
  <c r="DC71" i="4"/>
  <c r="DC72" i="4"/>
  <c r="DC73" i="4"/>
  <c r="DC74" i="4"/>
  <c r="DC75" i="4"/>
  <c r="DC76" i="4"/>
  <c r="DC77" i="4"/>
  <c r="DC78" i="4"/>
  <c r="DC79" i="4"/>
  <c r="DC80" i="4"/>
  <c r="DC81" i="4"/>
  <c r="DC82" i="4"/>
  <c r="DC83" i="4"/>
  <c r="DC84" i="4"/>
  <c r="DC85" i="4"/>
  <c r="DC86" i="4"/>
  <c r="DC87" i="4"/>
  <c r="DC88" i="4"/>
  <c r="DC89" i="4"/>
  <c r="DC90" i="4"/>
  <c r="DC91" i="4"/>
  <c r="DC92" i="4"/>
  <c r="DC93" i="4"/>
  <c r="DC94" i="4"/>
  <c r="DC95" i="4"/>
  <c r="DC96" i="4"/>
  <c r="DC97" i="4"/>
  <c r="DC98" i="4"/>
  <c r="DC99" i="4"/>
  <c r="DC100" i="4"/>
  <c r="DC101" i="4"/>
  <c r="DC102" i="4"/>
  <c r="DC103" i="4"/>
  <c r="DC104" i="4"/>
  <c r="DC105" i="4"/>
  <c r="DC106" i="4"/>
  <c r="DC107" i="4"/>
  <c r="DC108" i="4"/>
  <c r="DC109" i="4"/>
  <c r="DC110" i="4"/>
  <c r="DC111" i="4"/>
  <c r="DC112" i="4"/>
  <c r="DC113" i="4"/>
  <c r="DC114" i="4"/>
  <c r="DC115" i="4"/>
  <c r="DC116" i="4"/>
  <c r="DC117" i="4"/>
  <c r="DC118" i="4"/>
  <c r="DC119" i="4"/>
  <c r="DC120" i="4"/>
  <c r="DC121" i="4"/>
  <c r="DC122" i="4"/>
  <c r="DC123" i="4"/>
  <c r="DC124" i="4"/>
  <c r="DC125" i="4"/>
  <c r="DC126" i="4"/>
  <c r="DC127" i="4"/>
  <c r="DC128" i="4"/>
  <c r="DC129" i="4"/>
  <c r="DC130" i="4"/>
  <c r="DC131" i="4"/>
  <c r="DC132" i="4"/>
  <c r="DC133" i="4"/>
  <c r="DC134" i="4"/>
  <c r="DC135" i="4"/>
  <c r="DC136" i="4"/>
  <c r="DC137" i="4"/>
  <c r="DC138" i="4"/>
  <c r="DC139" i="4"/>
  <c r="DC140" i="4"/>
  <c r="DC141" i="4"/>
  <c r="DC142" i="4"/>
  <c r="DC143" i="4"/>
  <c r="DC144" i="4"/>
  <c r="DC145" i="4"/>
  <c r="DC146" i="4"/>
  <c r="DC147" i="4"/>
  <c r="DC148" i="4"/>
  <c r="DC149" i="4"/>
  <c r="DC150" i="4"/>
  <c r="DC151" i="4"/>
  <c r="DC152" i="4"/>
  <c r="DC153" i="4"/>
  <c r="DC154" i="4"/>
  <c r="DC155" i="4"/>
  <c r="DC156" i="4"/>
  <c r="DC157" i="4"/>
  <c r="DC158" i="4"/>
  <c r="DC159" i="4"/>
  <c r="DC160" i="4"/>
  <c r="DC161" i="4"/>
  <c r="DC162" i="4"/>
  <c r="DC163" i="4"/>
  <c r="DC164" i="4"/>
  <c r="DC165" i="4"/>
  <c r="DC166" i="4"/>
  <c r="DC167" i="4"/>
  <c r="DC168" i="4"/>
  <c r="DC169" i="4"/>
  <c r="DC170" i="4"/>
  <c r="DC171" i="4"/>
  <c r="DC172" i="4"/>
  <c r="DC173" i="4"/>
  <c r="DC174" i="4"/>
  <c r="DC175" i="4"/>
  <c r="DC176" i="4"/>
  <c r="DC177" i="4"/>
  <c r="DC178" i="4"/>
  <c r="DC179" i="4"/>
  <c r="DC180" i="4"/>
  <c r="DC181" i="4"/>
  <c r="DC182" i="4"/>
  <c r="DC183" i="4"/>
  <c r="DC184" i="4"/>
  <c r="DC185" i="4"/>
  <c r="DC186" i="4"/>
  <c r="DC187" i="4"/>
  <c r="DC188" i="4"/>
  <c r="DC189" i="4"/>
  <c r="DC190" i="4"/>
  <c r="DC191" i="4"/>
  <c r="DC192" i="4"/>
  <c r="DC193" i="4"/>
  <c r="DC194" i="4"/>
  <c r="DC195" i="4"/>
  <c r="DC196" i="4"/>
  <c r="DC197" i="4"/>
  <c r="DC198" i="4"/>
  <c r="DC199" i="4"/>
  <c r="DC200" i="4"/>
  <c r="DC201" i="4"/>
  <c r="EF5" i="4"/>
  <c r="EF6" i="4"/>
  <c r="EF9" i="4"/>
  <c r="EF14" i="4"/>
  <c r="EF15" i="4"/>
  <c r="EF16" i="4"/>
  <c r="CZ3" i="4"/>
  <c r="CZ4" i="4"/>
  <c r="CZ5" i="4"/>
  <c r="CZ6" i="4"/>
  <c r="CZ7" i="4"/>
  <c r="CZ8" i="4"/>
  <c r="CZ9" i="4"/>
  <c r="CZ10" i="4"/>
  <c r="CZ11" i="4"/>
  <c r="CZ12" i="4"/>
  <c r="CZ13" i="4"/>
  <c r="CZ14" i="4"/>
  <c r="CZ15" i="4"/>
  <c r="CZ16" i="4"/>
  <c r="CZ17" i="4"/>
  <c r="CZ18" i="4"/>
  <c r="CZ19" i="4"/>
  <c r="CZ20" i="4"/>
  <c r="CZ21" i="4"/>
  <c r="CZ22" i="4"/>
  <c r="CZ23" i="4"/>
  <c r="CZ24" i="4"/>
  <c r="CZ25" i="4"/>
  <c r="CZ26" i="4"/>
  <c r="CZ27" i="4"/>
  <c r="CZ28" i="4"/>
  <c r="CZ29" i="4"/>
  <c r="CZ30" i="4"/>
  <c r="CZ31" i="4"/>
  <c r="CZ32" i="4"/>
  <c r="CZ33" i="4"/>
  <c r="CZ34" i="4"/>
  <c r="CZ35" i="4"/>
  <c r="CZ36" i="4"/>
  <c r="CZ37" i="4"/>
  <c r="CZ38" i="4"/>
  <c r="CZ39" i="4"/>
  <c r="CZ40" i="4"/>
  <c r="CZ41" i="4"/>
  <c r="CZ42" i="4"/>
  <c r="CZ43" i="4"/>
  <c r="CZ44" i="4"/>
  <c r="CZ45" i="4"/>
  <c r="CZ46" i="4"/>
  <c r="CZ47" i="4"/>
  <c r="CZ48" i="4"/>
  <c r="CZ49" i="4"/>
  <c r="CZ50" i="4"/>
  <c r="CZ51" i="4"/>
  <c r="CZ52" i="4"/>
  <c r="CZ53" i="4"/>
  <c r="CZ54" i="4"/>
  <c r="CZ55" i="4"/>
  <c r="CZ56" i="4"/>
  <c r="CZ57" i="4"/>
  <c r="CZ58" i="4"/>
  <c r="CZ59" i="4"/>
  <c r="CZ60" i="4"/>
  <c r="CZ61" i="4"/>
  <c r="CZ62" i="4"/>
  <c r="CZ63" i="4"/>
  <c r="CZ64" i="4"/>
  <c r="CZ65" i="4"/>
  <c r="CZ66" i="4"/>
  <c r="CZ67" i="4"/>
  <c r="CZ68" i="4"/>
  <c r="CZ69" i="4"/>
  <c r="CZ70" i="4"/>
  <c r="CZ71" i="4"/>
  <c r="CZ72" i="4"/>
  <c r="CZ73" i="4"/>
  <c r="CZ74" i="4"/>
  <c r="CZ75" i="4"/>
  <c r="CZ76" i="4"/>
  <c r="CZ77" i="4"/>
  <c r="CZ78" i="4"/>
  <c r="CZ79" i="4"/>
  <c r="CZ80" i="4"/>
  <c r="CZ81" i="4"/>
  <c r="CZ82" i="4"/>
  <c r="CZ83" i="4"/>
  <c r="CZ84" i="4"/>
  <c r="CZ85" i="4"/>
  <c r="CZ86" i="4"/>
  <c r="CZ87" i="4"/>
  <c r="CZ88" i="4"/>
  <c r="CZ89" i="4"/>
  <c r="CZ90" i="4"/>
  <c r="CZ91" i="4"/>
  <c r="CZ92" i="4"/>
  <c r="CZ93" i="4"/>
  <c r="CZ94" i="4"/>
  <c r="CZ95" i="4"/>
  <c r="CZ96" i="4"/>
  <c r="CZ97" i="4"/>
  <c r="CZ98" i="4"/>
  <c r="CZ99" i="4"/>
  <c r="CZ100" i="4"/>
  <c r="CZ101" i="4"/>
  <c r="CZ102" i="4"/>
  <c r="CZ103" i="4"/>
  <c r="CZ104" i="4"/>
  <c r="CZ105" i="4"/>
  <c r="CZ106" i="4"/>
  <c r="CZ107" i="4"/>
  <c r="CZ108" i="4"/>
  <c r="CZ109" i="4"/>
  <c r="CZ110" i="4"/>
  <c r="CZ111" i="4"/>
  <c r="CZ112" i="4"/>
  <c r="CZ113" i="4"/>
  <c r="CZ114" i="4"/>
  <c r="CZ115" i="4"/>
  <c r="CZ116" i="4"/>
  <c r="CZ117" i="4"/>
  <c r="CZ118" i="4"/>
  <c r="CZ119" i="4"/>
  <c r="CZ120" i="4"/>
  <c r="CZ121" i="4"/>
  <c r="CZ122" i="4"/>
  <c r="CZ123" i="4"/>
  <c r="CZ124" i="4"/>
  <c r="CZ125" i="4"/>
  <c r="CZ126" i="4"/>
  <c r="CZ127" i="4"/>
  <c r="CZ128" i="4"/>
  <c r="CZ129" i="4"/>
  <c r="CZ130" i="4"/>
  <c r="CZ131" i="4"/>
  <c r="CZ132" i="4"/>
  <c r="CZ133" i="4"/>
  <c r="CZ134" i="4"/>
  <c r="CZ135" i="4"/>
  <c r="CZ136" i="4"/>
  <c r="CZ137" i="4"/>
  <c r="CZ138" i="4"/>
  <c r="CZ139" i="4"/>
  <c r="CZ140" i="4"/>
  <c r="CZ141" i="4"/>
  <c r="CZ142" i="4"/>
  <c r="CZ143" i="4"/>
  <c r="CZ144" i="4"/>
  <c r="CZ145" i="4"/>
  <c r="CZ146" i="4"/>
  <c r="CZ147" i="4"/>
  <c r="CZ148" i="4"/>
  <c r="CZ149" i="4"/>
  <c r="CZ150" i="4"/>
  <c r="CZ151" i="4"/>
  <c r="CZ152" i="4"/>
  <c r="CZ153" i="4"/>
  <c r="CZ154" i="4"/>
  <c r="CZ155" i="4"/>
  <c r="CZ156" i="4"/>
  <c r="CZ157" i="4"/>
  <c r="CZ158" i="4"/>
  <c r="CZ159" i="4"/>
  <c r="CZ160" i="4"/>
  <c r="CZ161" i="4"/>
  <c r="CZ162" i="4"/>
  <c r="CZ163" i="4"/>
  <c r="CZ164" i="4"/>
  <c r="CZ165" i="4"/>
  <c r="CZ166" i="4"/>
  <c r="CZ167" i="4"/>
  <c r="CZ168" i="4"/>
  <c r="CZ169" i="4"/>
  <c r="CZ170" i="4"/>
  <c r="CZ171" i="4"/>
  <c r="CZ172" i="4"/>
  <c r="CZ173" i="4"/>
  <c r="CZ174" i="4"/>
  <c r="CZ175" i="4"/>
  <c r="CZ176" i="4"/>
  <c r="CZ177" i="4"/>
  <c r="CZ178" i="4"/>
  <c r="CZ179" i="4"/>
  <c r="CZ180" i="4"/>
  <c r="CZ181" i="4"/>
  <c r="CZ182" i="4"/>
  <c r="CZ183" i="4"/>
  <c r="CZ184" i="4"/>
  <c r="CZ185" i="4"/>
  <c r="CZ186" i="4"/>
  <c r="CZ187" i="4"/>
  <c r="CZ188" i="4"/>
  <c r="CZ189" i="4"/>
  <c r="CZ190" i="4"/>
  <c r="CZ191" i="4"/>
  <c r="CZ192" i="4"/>
  <c r="CZ193" i="4"/>
  <c r="CZ194" i="4"/>
  <c r="CZ195" i="4"/>
  <c r="CZ196" i="4"/>
  <c r="CZ197" i="4"/>
  <c r="CZ198" i="4"/>
  <c r="CZ199" i="4"/>
  <c r="CZ200" i="4"/>
  <c r="CZ201" i="4"/>
  <c r="CZ2" i="4"/>
  <c r="CV14" i="4"/>
  <c r="CV15" i="4"/>
  <c r="CV16" i="4"/>
  <c r="CV17" i="4"/>
  <c r="CV18" i="4"/>
  <c r="CV19" i="4"/>
  <c r="CV20" i="4"/>
  <c r="CV21" i="4"/>
  <c r="CV22" i="4"/>
  <c r="CV23" i="4"/>
  <c r="CV24" i="4"/>
  <c r="CV25" i="4"/>
  <c r="CV26" i="4"/>
  <c r="CV27" i="4"/>
  <c r="CV28" i="4"/>
  <c r="CV29" i="4"/>
  <c r="CV30" i="4"/>
  <c r="CV31" i="4"/>
  <c r="CV32" i="4"/>
  <c r="CV33" i="4"/>
  <c r="CV34" i="4"/>
  <c r="CV35" i="4"/>
  <c r="CV36" i="4"/>
  <c r="CV37" i="4"/>
  <c r="CV38" i="4"/>
  <c r="CV39" i="4"/>
  <c r="CV40" i="4"/>
  <c r="CV41" i="4"/>
  <c r="CV42" i="4"/>
  <c r="CV43" i="4"/>
  <c r="CV44" i="4"/>
  <c r="CV45" i="4"/>
  <c r="CV46" i="4"/>
  <c r="CV47" i="4"/>
  <c r="CV48" i="4"/>
  <c r="CV49" i="4"/>
  <c r="CV50" i="4"/>
  <c r="CV51" i="4"/>
  <c r="CV52" i="4"/>
  <c r="CV53" i="4"/>
  <c r="CV54" i="4"/>
  <c r="CV55" i="4"/>
  <c r="CV56" i="4"/>
  <c r="CV57" i="4"/>
  <c r="CV58" i="4"/>
  <c r="CV59" i="4"/>
  <c r="CV60" i="4"/>
  <c r="CV61" i="4"/>
  <c r="CV62" i="4"/>
  <c r="CV63" i="4"/>
  <c r="CV64" i="4"/>
  <c r="CV65" i="4"/>
  <c r="CV66" i="4"/>
  <c r="CV67" i="4"/>
  <c r="CV68" i="4"/>
  <c r="CV69" i="4"/>
  <c r="CV70" i="4"/>
  <c r="CV71" i="4"/>
  <c r="CV72" i="4"/>
  <c r="CV73" i="4"/>
  <c r="CV74" i="4"/>
  <c r="CV75" i="4"/>
  <c r="CV76" i="4"/>
  <c r="CV77" i="4"/>
  <c r="CV78" i="4"/>
  <c r="CV79" i="4"/>
  <c r="CV80" i="4"/>
  <c r="CV81" i="4"/>
  <c r="CV82" i="4"/>
  <c r="CV83" i="4"/>
  <c r="CV84" i="4"/>
  <c r="CV85" i="4"/>
  <c r="CV86" i="4"/>
  <c r="CV87" i="4"/>
  <c r="CV88" i="4"/>
  <c r="CV89" i="4"/>
  <c r="CV90" i="4"/>
  <c r="CV91" i="4"/>
  <c r="CV92" i="4"/>
  <c r="CV93" i="4"/>
  <c r="CV94" i="4"/>
  <c r="CV95" i="4"/>
  <c r="CV96" i="4"/>
  <c r="CV97" i="4"/>
  <c r="CV98" i="4"/>
  <c r="CV99" i="4"/>
  <c r="CV100" i="4"/>
  <c r="CV101" i="4"/>
  <c r="CV102" i="4"/>
  <c r="CV103" i="4"/>
  <c r="CV104" i="4"/>
  <c r="CV105" i="4"/>
  <c r="CV106" i="4"/>
  <c r="CV107" i="4"/>
  <c r="CV108" i="4"/>
  <c r="CV109" i="4"/>
  <c r="CV110" i="4"/>
  <c r="CV111" i="4"/>
  <c r="CV112" i="4"/>
  <c r="CV113" i="4"/>
  <c r="CV114" i="4"/>
  <c r="CV115" i="4"/>
  <c r="CV116" i="4"/>
  <c r="CV117" i="4"/>
  <c r="CV118" i="4"/>
  <c r="CV119" i="4"/>
  <c r="CV120" i="4"/>
  <c r="CV121" i="4"/>
  <c r="CV122" i="4"/>
  <c r="CV123" i="4"/>
  <c r="CV124" i="4"/>
  <c r="CV125" i="4"/>
  <c r="CV126" i="4"/>
  <c r="CV127" i="4"/>
  <c r="CV128" i="4"/>
  <c r="CV129" i="4"/>
  <c r="CV130" i="4"/>
  <c r="CV131" i="4"/>
  <c r="CV132" i="4"/>
  <c r="CV133" i="4"/>
  <c r="CV134" i="4"/>
  <c r="CV135" i="4"/>
  <c r="CV136" i="4"/>
  <c r="CV137" i="4"/>
  <c r="CV138" i="4"/>
  <c r="CV139" i="4"/>
  <c r="CV140" i="4"/>
  <c r="CV141" i="4"/>
  <c r="CV142" i="4"/>
  <c r="CV143" i="4"/>
  <c r="CV144" i="4"/>
  <c r="CV145" i="4"/>
  <c r="CV146" i="4"/>
  <c r="CV147" i="4"/>
  <c r="CV148" i="4"/>
  <c r="CV149" i="4"/>
  <c r="CV150" i="4"/>
  <c r="CV151" i="4"/>
  <c r="CV152" i="4"/>
  <c r="CV153" i="4"/>
  <c r="CV154" i="4"/>
  <c r="CV155" i="4"/>
  <c r="CV156" i="4"/>
  <c r="CV157" i="4"/>
  <c r="CV158" i="4"/>
  <c r="CV159" i="4"/>
  <c r="CV160" i="4"/>
  <c r="CV161" i="4"/>
  <c r="CV162" i="4"/>
  <c r="CV163" i="4"/>
  <c r="CV164" i="4"/>
  <c r="CV165" i="4"/>
  <c r="CV166" i="4"/>
  <c r="CV167" i="4"/>
  <c r="CV168" i="4"/>
  <c r="CV169" i="4"/>
  <c r="CV170" i="4"/>
  <c r="CV171" i="4"/>
  <c r="CV172" i="4"/>
  <c r="CV173" i="4"/>
  <c r="CV174" i="4"/>
  <c r="CV175" i="4"/>
  <c r="CV176" i="4"/>
  <c r="CV177" i="4"/>
  <c r="CV178" i="4"/>
  <c r="CV179" i="4"/>
  <c r="CV180" i="4"/>
  <c r="CV181" i="4"/>
  <c r="CV182" i="4"/>
  <c r="CV183" i="4"/>
  <c r="CV184" i="4"/>
  <c r="CV185" i="4"/>
  <c r="CV186" i="4"/>
  <c r="CV187" i="4"/>
  <c r="CV188" i="4"/>
  <c r="CV189" i="4"/>
  <c r="CV190" i="4"/>
  <c r="CV191" i="4"/>
  <c r="CV192" i="4"/>
  <c r="CV193" i="4"/>
  <c r="CV194" i="4"/>
  <c r="CV195" i="4"/>
  <c r="CV196" i="4"/>
  <c r="CV197" i="4"/>
  <c r="CV198" i="4"/>
  <c r="CV199" i="4"/>
  <c r="CV200" i="4"/>
  <c r="CV201" i="4"/>
  <c r="CV1" i="4"/>
  <c r="CC1" i="4"/>
  <c r="K2" i="4"/>
  <c r="E2" i="7"/>
  <c r="BZ3" i="4"/>
  <c r="E3" i="7"/>
  <c r="BZ4" i="4"/>
  <c r="E4" i="7"/>
  <c r="BZ5" i="4"/>
  <c r="E5" i="7"/>
  <c r="BZ6" i="4"/>
  <c r="E6" i="7"/>
  <c r="BZ7" i="4"/>
  <c r="E7" i="7"/>
  <c r="BZ8" i="4"/>
  <c r="E8" i="7"/>
  <c r="BZ9" i="4"/>
  <c r="E9" i="7"/>
  <c r="BZ10" i="4"/>
  <c r="E10" i="7"/>
  <c r="BZ11" i="4"/>
  <c r="E11" i="7"/>
  <c r="BZ12" i="4"/>
  <c r="E12" i="7"/>
  <c r="BZ13" i="4"/>
  <c r="E13" i="7"/>
  <c r="BZ14" i="4"/>
  <c r="E14" i="7"/>
  <c r="BZ15" i="4"/>
  <c r="E15" i="7"/>
  <c r="BZ16" i="4"/>
  <c r="E16" i="7"/>
  <c r="BZ17" i="4"/>
  <c r="E17" i="7"/>
  <c r="BZ18" i="4"/>
  <c r="E18" i="7"/>
  <c r="BZ19" i="4"/>
  <c r="E19" i="7"/>
  <c r="BZ20" i="4"/>
  <c r="E20" i="7"/>
  <c r="BZ21" i="4"/>
  <c r="E21" i="7"/>
  <c r="BZ22" i="4"/>
  <c r="E22" i="7"/>
  <c r="BZ23" i="4"/>
  <c r="E23" i="7"/>
  <c r="BZ24" i="4"/>
  <c r="E24" i="7"/>
  <c r="BZ25" i="4"/>
  <c r="E25" i="7"/>
  <c r="BZ26" i="4"/>
  <c r="E26" i="7"/>
  <c r="BZ27" i="4"/>
  <c r="E27" i="7"/>
  <c r="BZ28" i="4"/>
  <c r="E28" i="7"/>
  <c r="BZ29" i="4"/>
  <c r="E29" i="7"/>
  <c r="BZ30" i="4"/>
  <c r="E30" i="7"/>
  <c r="BZ31" i="4"/>
  <c r="E31" i="7"/>
  <c r="BZ32" i="4"/>
  <c r="E32" i="7"/>
  <c r="BZ33" i="4"/>
  <c r="E33" i="7"/>
  <c r="BZ34" i="4"/>
  <c r="E34" i="7"/>
  <c r="BZ35" i="4"/>
  <c r="E35" i="7"/>
  <c r="BZ36" i="4"/>
  <c r="E36" i="7"/>
  <c r="BZ37" i="4"/>
  <c r="E37" i="7"/>
  <c r="BZ38" i="4"/>
  <c r="E38" i="7"/>
  <c r="BZ39" i="4"/>
  <c r="E39" i="7"/>
  <c r="BZ40" i="4"/>
  <c r="E40" i="7"/>
  <c r="BZ41" i="4"/>
  <c r="E41" i="7"/>
  <c r="BZ42" i="4"/>
  <c r="E42" i="7"/>
  <c r="BZ43" i="4"/>
  <c r="E43" i="7"/>
  <c r="BZ44" i="4"/>
  <c r="E44" i="7"/>
  <c r="BZ45" i="4"/>
  <c r="E45" i="7"/>
  <c r="BZ46" i="4"/>
  <c r="E46" i="7"/>
  <c r="BZ47" i="4"/>
  <c r="E47" i="7"/>
  <c r="BZ48" i="4"/>
  <c r="E48" i="7"/>
  <c r="BZ49" i="4"/>
  <c r="E49" i="7"/>
  <c r="BZ50" i="4"/>
  <c r="E50" i="7"/>
  <c r="BZ51" i="4"/>
  <c r="E51" i="7"/>
  <c r="BZ52" i="4"/>
  <c r="E52" i="7"/>
  <c r="BZ53" i="4"/>
  <c r="E53" i="7"/>
  <c r="BZ54" i="4"/>
  <c r="E54" i="7"/>
  <c r="BZ55" i="4"/>
  <c r="E55" i="7"/>
  <c r="BZ56" i="4"/>
  <c r="E56" i="7"/>
  <c r="BZ57" i="4"/>
  <c r="E57" i="7"/>
  <c r="BZ58" i="4"/>
  <c r="E58" i="7"/>
  <c r="BZ59" i="4"/>
  <c r="E59" i="7"/>
  <c r="BZ60" i="4"/>
  <c r="E60" i="7"/>
  <c r="BZ61" i="4"/>
  <c r="E61" i="7"/>
  <c r="BZ62" i="4"/>
  <c r="E62" i="7"/>
  <c r="BZ63" i="4"/>
  <c r="E63" i="7"/>
  <c r="BZ64" i="4"/>
  <c r="E64" i="7"/>
  <c r="BZ65" i="4"/>
  <c r="E65" i="7"/>
  <c r="BZ66" i="4"/>
  <c r="E66" i="7"/>
  <c r="BZ67" i="4"/>
  <c r="E67" i="7"/>
  <c r="BZ68" i="4"/>
  <c r="E68" i="7"/>
  <c r="BZ69" i="4"/>
  <c r="E69" i="7"/>
  <c r="BZ70" i="4"/>
  <c r="E70" i="7"/>
  <c r="BZ71" i="4"/>
  <c r="E71" i="7"/>
  <c r="BZ72" i="4"/>
  <c r="E72" i="7"/>
  <c r="BZ73" i="4"/>
  <c r="E73" i="7"/>
  <c r="BZ74" i="4"/>
  <c r="E74" i="7"/>
  <c r="BZ75" i="4"/>
  <c r="E75" i="7"/>
  <c r="BZ76" i="4"/>
  <c r="E76" i="7"/>
  <c r="BZ77" i="4"/>
  <c r="E77" i="7"/>
  <c r="BZ78" i="4"/>
  <c r="E78" i="7"/>
  <c r="BZ79" i="4"/>
  <c r="E79" i="7"/>
  <c r="BZ80" i="4"/>
  <c r="E80" i="7"/>
  <c r="BZ81" i="4"/>
  <c r="E81" i="7"/>
  <c r="BZ82" i="4"/>
  <c r="E82" i="7"/>
  <c r="BZ83" i="4"/>
  <c r="E83" i="7"/>
  <c r="BZ84" i="4"/>
  <c r="E84" i="7"/>
  <c r="BZ85" i="4"/>
  <c r="E85" i="7"/>
  <c r="BZ86" i="4"/>
  <c r="E86" i="7"/>
  <c r="BZ87" i="4"/>
  <c r="E87" i="7"/>
  <c r="BZ88" i="4"/>
  <c r="E88" i="7"/>
  <c r="BZ89" i="4"/>
  <c r="E89" i="7"/>
  <c r="BZ90" i="4"/>
  <c r="E90" i="7"/>
  <c r="BZ91" i="4"/>
  <c r="E91" i="7"/>
  <c r="BZ92" i="4"/>
  <c r="E92" i="7"/>
  <c r="BZ93" i="4"/>
  <c r="E93" i="7"/>
  <c r="BZ94" i="4"/>
  <c r="E94" i="7"/>
  <c r="BZ95" i="4"/>
  <c r="E95" i="7"/>
  <c r="BZ96" i="4"/>
  <c r="E96" i="7"/>
  <c r="BZ97" i="4"/>
  <c r="E97" i="7"/>
  <c r="BZ98" i="4"/>
  <c r="E98" i="7"/>
  <c r="BZ99" i="4"/>
  <c r="E99" i="7"/>
  <c r="BZ100" i="4"/>
  <c r="E100" i="7"/>
  <c r="BZ101" i="4"/>
  <c r="E101" i="7"/>
  <c r="BZ102" i="4"/>
  <c r="E102" i="7"/>
  <c r="BZ103" i="4"/>
  <c r="E103" i="7"/>
  <c r="BZ104" i="4"/>
  <c r="E104" i="7"/>
  <c r="BZ105" i="4"/>
  <c r="E105" i="7"/>
  <c r="BZ106" i="4"/>
  <c r="E106" i="7"/>
  <c r="BZ107" i="4"/>
  <c r="E107" i="7"/>
  <c r="BZ108" i="4"/>
  <c r="E108" i="7"/>
  <c r="BZ109" i="4"/>
  <c r="E109" i="7"/>
  <c r="BZ110" i="4"/>
  <c r="E110" i="7"/>
  <c r="BZ111" i="4"/>
  <c r="E111" i="7"/>
  <c r="BZ112" i="4"/>
  <c r="E112" i="7"/>
  <c r="BZ113" i="4"/>
  <c r="E113" i="7"/>
  <c r="BZ114" i="4"/>
  <c r="E114" i="7"/>
  <c r="BZ115" i="4"/>
  <c r="E115" i="7"/>
  <c r="BZ116" i="4"/>
  <c r="E116" i="7"/>
  <c r="BZ117" i="4"/>
  <c r="E117" i="7"/>
  <c r="BZ118" i="4"/>
  <c r="E118" i="7"/>
  <c r="BZ119" i="4"/>
  <c r="E119" i="7"/>
  <c r="BZ120" i="4"/>
  <c r="E120" i="7"/>
  <c r="BZ121" i="4"/>
  <c r="E121" i="7"/>
  <c r="BZ122" i="4"/>
  <c r="E122" i="7"/>
  <c r="BZ123" i="4"/>
  <c r="E123" i="7"/>
  <c r="BZ124" i="4"/>
  <c r="E124" i="7"/>
  <c r="BZ125" i="4"/>
  <c r="E125" i="7"/>
  <c r="BZ126" i="4"/>
  <c r="E126" i="7"/>
  <c r="BZ127" i="4"/>
  <c r="E127" i="7"/>
  <c r="BZ128" i="4"/>
  <c r="E128" i="7"/>
  <c r="BZ129" i="4"/>
  <c r="E129" i="7"/>
  <c r="BZ130" i="4"/>
  <c r="E130" i="7"/>
  <c r="BZ131" i="4"/>
  <c r="E131" i="7"/>
  <c r="BZ132" i="4"/>
  <c r="E132" i="7"/>
  <c r="BZ133" i="4"/>
  <c r="E133" i="7"/>
  <c r="BZ134" i="4"/>
  <c r="E134" i="7"/>
  <c r="BZ135" i="4"/>
  <c r="E135" i="7"/>
  <c r="BZ136" i="4"/>
  <c r="E136" i="7"/>
  <c r="BZ137" i="4"/>
  <c r="E137" i="7"/>
  <c r="BZ138" i="4"/>
  <c r="E138" i="7"/>
  <c r="BZ139" i="4"/>
  <c r="E139" i="7"/>
  <c r="BZ140" i="4"/>
  <c r="E140" i="7"/>
  <c r="BZ141" i="4"/>
  <c r="E141" i="7"/>
  <c r="BZ142" i="4"/>
  <c r="E142" i="7"/>
  <c r="BZ143" i="4"/>
  <c r="E143" i="7"/>
  <c r="BZ144" i="4"/>
  <c r="E144" i="7"/>
  <c r="BZ145" i="4"/>
  <c r="E145" i="7"/>
  <c r="BZ146" i="4"/>
  <c r="E146" i="7"/>
  <c r="BZ147" i="4"/>
  <c r="E147" i="7"/>
  <c r="BZ148" i="4"/>
  <c r="E148" i="7"/>
  <c r="BZ149" i="4"/>
  <c r="E149" i="7"/>
  <c r="BZ150" i="4"/>
  <c r="E150" i="7"/>
  <c r="BZ151" i="4"/>
  <c r="E151" i="7"/>
  <c r="BZ152" i="4"/>
  <c r="E152" i="7"/>
  <c r="BZ153" i="4"/>
  <c r="E153" i="7"/>
  <c r="BZ154" i="4"/>
  <c r="E154" i="7"/>
  <c r="BZ155" i="4"/>
  <c r="E155" i="7"/>
  <c r="BZ156" i="4"/>
  <c r="E156" i="7"/>
  <c r="BZ157" i="4"/>
  <c r="E157" i="7"/>
  <c r="BZ158" i="4"/>
  <c r="E158" i="7"/>
  <c r="BZ159" i="4"/>
  <c r="E159" i="7"/>
  <c r="BZ160" i="4"/>
  <c r="E160" i="7"/>
  <c r="BZ161" i="4"/>
  <c r="E161" i="7"/>
  <c r="BZ162" i="4"/>
  <c r="E162" i="7"/>
  <c r="BZ163" i="4"/>
  <c r="E163" i="7"/>
  <c r="BZ164" i="4"/>
  <c r="E164" i="7"/>
  <c r="BZ165" i="4"/>
  <c r="E165" i="7"/>
  <c r="BZ166" i="4"/>
  <c r="E166" i="7"/>
  <c r="BZ167" i="4"/>
  <c r="E167" i="7"/>
  <c r="BZ168" i="4"/>
  <c r="E168" i="7"/>
  <c r="BZ169" i="4"/>
  <c r="E169" i="7"/>
  <c r="BZ170" i="4"/>
  <c r="E170" i="7"/>
  <c r="BZ171" i="4"/>
  <c r="E171" i="7"/>
  <c r="BZ172" i="4"/>
  <c r="E172" i="7"/>
  <c r="BZ173" i="4"/>
  <c r="E173" i="7"/>
  <c r="BZ174" i="4"/>
  <c r="E174" i="7"/>
  <c r="BZ175" i="4"/>
  <c r="E175" i="7"/>
  <c r="BZ176" i="4"/>
  <c r="E176" i="7"/>
  <c r="BZ177" i="4"/>
  <c r="E177" i="7"/>
  <c r="BZ178" i="4"/>
  <c r="E178" i="7"/>
  <c r="BZ179" i="4"/>
  <c r="E179" i="7"/>
  <c r="BZ180" i="4"/>
  <c r="E180" i="7"/>
  <c r="BZ181" i="4"/>
  <c r="E181" i="7"/>
  <c r="BZ182" i="4"/>
  <c r="E182" i="7"/>
  <c r="BZ183" i="4"/>
  <c r="E183" i="7"/>
  <c r="BZ184" i="4"/>
  <c r="E184" i="7"/>
  <c r="BZ185" i="4"/>
  <c r="E185" i="7"/>
  <c r="BZ186" i="4"/>
  <c r="E186" i="7"/>
  <c r="BZ187" i="4"/>
  <c r="E187" i="7"/>
  <c r="BZ188" i="4"/>
  <c r="E188" i="7"/>
  <c r="BZ189" i="4"/>
  <c r="E189" i="7"/>
  <c r="BZ190" i="4"/>
  <c r="E190" i="7"/>
  <c r="BZ191" i="4"/>
  <c r="E191" i="7"/>
  <c r="BZ192" i="4"/>
  <c r="E192" i="7"/>
  <c r="BZ193" i="4"/>
  <c r="E193" i="7"/>
  <c r="BZ194" i="4"/>
  <c r="E194" i="7"/>
  <c r="BZ195" i="4"/>
  <c r="E195" i="7"/>
  <c r="BZ196" i="4"/>
  <c r="E196" i="7"/>
  <c r="BZ197" i="4"/>
  <c r="E197" i="7"/>
  <c r="BZ198" i="4"/>
  <c r="E198" i="7"/>
  <c r="BZ199" i="4"/>
  <c r="E199" i="7"/>
  <c r="BZ200" i="4"/>
  <c r="E200" i="7"/>
  <c r="BZ201" i="4"/>
  <c r="E201" i="7"/>
  <c r="CC2" i="4"/>
  <c r="CD2" i="4"/>
  <c r="CC3" i="4"/>
  <c r="CD3" i="4"/>
  <c r="CC4" i="4"/>
  <c r="CD4" i="4"/>
  <c r="CC5" i="4"/>
  <c r="CD5" i="4"/>
  <c r="CC6" i="4"/>
  <c r="CD6" i="4"/>
  <c r="CC7" i="4"/>
  <c r="CD7" i="4"/>
  <c r="CC8" i="4"/>
  <c r="CD8" i="4"/>
  <c r="CC9" i="4"/>
  <c r="CD9" i="4"/>
  <c r="CC10" i="4"/>
  <c r="CD10" i="4"/>
  <c r="CC11" i="4"/>
  <c r="CD11" i="4"/>
  <c r="CC12" i="4"/>
  <c r="CD12" i="4"/>
  <c r="CC13" i="4"/>
  <c r="CD13" i="4"/>
  <c r="CD14" i="4"/>
  <c r="CD15" i="4"/>
  <c r="CD16" i="4"/>
  <c r="CD17" i="4"/>
  <c r="CD18" i="4"/>
  <c r="CD19" i="4"/>
  <c r="CD20" i="4"/>
  <c r="CD21" i="4"/>
  <c r="CD22" i="4"/>
  <c r="CD23" i="4"/>
  <c r="CD24" i="4"/>
  <c r="CD25" i="4"/>
  <c r="CD26" i="4"/>
  <c r="CD27" i="4"/>
  <c r="CD28" i="4"/>
  <c r="CD29" i="4"/>
  <c r="CD30" i="4"/>
  <c r="CD31" i="4"/>
  <c r="CD32" i="4"/>
  <c r="CD33" i="4"/>
  <c r="CD34" i="4"/>
  <c r="CD35" i="4"/>
  <c r="CD36" i="4"/>
  <c r="CD37" i="4"/>
  <c r="CD38" i="4"/>
  <c r="CD39" i="4"/>
  <c r="CD40" i="4"/>
  <c r="CD41" i="4"/>
  <c r="CD42" i="4"/>
  <c r="CD43" i="4"/>
  <c r="CD44" i="4"/>
  <c r="CD45" i="4"/>
  <c r="CD46" i="4"/>
  <c r="CD47" i="4"/>
  <c r="CD48" i="4"/>
  <c r="CD49" i="4"/>
  <c r="CD50" i="4"/>
  <c r="CD51" i="4"/>
  <c r="CD52" i="4"/>
  <c r="CD53" i="4"/>
  <c r="CD54" i="4"/>
  <c r="CD55" i="4"/>
  <c r="CD56" i="4"/>
  <c r="CD57" i="4"/>
  <c r="CD58" i="4"/>
  <c r="CD59" i="4"/>
  <c r="CD60" i="4"/>
  <c r="CD61" i="4"/>
  <c r="CD62" i="4"/>
  <c r="CD63" i="4"/>
  <c r="CD64" i="4"/>
  <c r="CD65" i="4"/>
  <c r="CD66" i="4"/>
  <c r="CD67" i="4"/>
  <c r="CD68" i="4"/>
  <c r="CD69" i="4"/>
  <c r="CD70" i="4"/>
  <c r="CD71" i="4"/>
  <c r="CD72" i="4"/>
  <c r="CD73" i="4"/>
  <c r="CD74" i="4"/>
  <c r="CD75" i="4"/>
  <c r="CD76" i="4"/>
  <c r="CD77" i="4"/>
  <c r="CD78" i="4"/>
  <c r="CD79" i="4"/>
  <c r="CD80" i="4"/>
  <c r="CD81" i="4"/>
  <c r="CD82" i="4"/>
  <c r="CD83" i="4"/>
  <c r="CD84" i="4"/>
  <c r="CD85" i="4"/>
  <c r="CD86" i="4"/>
  <c r="CD87" i="4"/>
  <c r="CD88" i="4"/>
  <c r="CD89" i="4"/>
  <c r="CD90" i="4"/>
  <c r="CD91" i="4"/>
  <c r="CD92" i="4"/>
  <c r="CD93" i="4"/>
  <c r="CD94" i="4"/>
  <c r="CD95" i="4"/>
  <c r="CD96" i="4"/>
  <c r="CD97" i="4"/>
  <c r="CD98" i="4"/>
  <c r="CD99" i="4"/>
  <c r="CD100" i="4"/>
  <c r="CD101" i="4"/>
  <c r="CD102" i="4"/>
  <c r="CD103" i="4"/>
  <c r="CD104" i="4"/>
  <c r="CD105" i="4"/>
  <c r="CD106" i="4"/>
  <c r="CD107" i="4"/>
  <c r="CD108" i="4"/>
  <c r="CD109" i="4"/>
  <c r="CD110" i="4"/>
  <c r="CD111" i="4"/>
  <c r="CD112" i="4"/>
  <c r="CD113" i="4"/>
  <c r="CD114" i="4"/>
  <c r="CD115" i="4"/>
  <c r="CD116" i="4"/>
  <c r="CD117" i="4"/>
  <c r="CD118" i="4"/>
  <c r="CD119" i="4"/>
  <c r="CD120" i="4"/>
  <c r="CD121" i="4"/>
  <c r="CD122" i="4"/>
  <c r="CD123" i="4"/>
  <c r="CD124" i="4"/>
  <c r="CD125" i="4"/>
  <c r="CD126" i="4"/>
  <c r="CD127" i="4"/>
  <c r="CD128" i="4"/>
  <c r="CD129" i="4"/>
  <c r="CD130" i="4"/>
  <c r="CD131" i="4"/>
  <c r="CD132" i="4"/>
  <c r="CD133" i="4"/>
  <c r="CD134" i="4"/>
  <c r="CD135" i="4"/>
  <c r="CD136" i="4"/>
  <c r="CD137" i="4"/>
  <c r="CD138" i="4"/>
  <c r="CD139" i="4"/>
  <c r="CD140" i="4"/>
  <c r="CD141" i="4"/>
  <c r="CD142" i="4"/>
  <c r="CD143" i="4"/>
  <c r="CD144" i="4"/>
  <c r="CD145" i="4"/>
  <c r="CD146" i="4"/>
  <c r="CD147" i="4"/>
  <c r="CD148" i="4"/>
  <c r="CD149" i="4"/>
  <c r="CD150" i="4"/>
  <c r="CD151" i="4"/>
  <c r="CD152" i="4"/>
  <c r="CD153" i="4"/>
  <c r="CD154" i="4"/>
  <c r="CD155" i="4"/>
  <c r="CD156" i="4"/>
  <c r="CD157" i="4"/>
  <c r="CD158" i="4"/>
  <c r="CD159" i="4"/>
  <c r="CD160" i="4"/>
  <c r="CD161" i="4"/>
  <c r="CD162" i="4"/>
  <c r="CD163" i="4"/>
  <c r="CD164" i="4"/>
  <c r="CD165" i="4"/>
  <c r="CD166" i="4"/>
  <c r="CD167" i="4"/>
  <c r="CD168" i="4"/>
  <c r="CD169" i="4"/>
  <c r="CD170" i="4"/>
  <c r="CD171" i="4"/>
  <c r="CD172" i="4"/>
  <c r="CD173" i="4"/>
  <c r="CD174" i="4"/>
  <c r="CD175" i="4"/>
  <c r="CD176" i="4"/>
  <c r="CD177" i="4"/>
  <c r="CD178" i="4"/>
  <c r="CD179" i="4"/>
  <c r="CD180" i="4"/>
  <c r="CD181" i="4"/>
  <c r="CD182" i="4"/>
  <c r="CD183" i="4"/>
  <c r="CD184" i="4"/>
  <c r="CD185" i="4"/>
  <c r="CD186" i="4"/>
  <c r="CD187" i="4"/>
  <c r="CD188" i="4"/>
  <c r="CD189" i="4"/>
  <c r="CD190" i="4"/>
  <c r="CD191" i="4"/>
  <c r="CD192" i="4"/>
  <c r="CD193" i="4"/>
  <c r="CD194" i="4"/>
  <c r="CD195" i="4"/>
  <c r="CD196" i="4"/>
  <c r="CD197" i="4"/>
  <c r="CD198" i="4"/>
  <c r="CD199" i="4"/>
  <c r="CD200" i="4"/>
  <c r="CD201" i="4"/>
  <c r="CO3" i="4"/>
  <c r="CN13" i="4"/>
  <c r="CN12" i="4"/>
  <c r="CA3" i="4"/>
  <c r="F3" i="7"/>
  <c r="CB3" i="4"/>
  <c r="F1" i="7"/>
  <c r="F2" i="7"/>
  <c r="F4" i="7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3" i="7"/>
  <c r="F104" i="7"/>
  <c r="F105" i="7"/>
  <c r="F106" i="7"/>
  <c r="F107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F124" i="7"/>
  <c r="F125" i="7"/>
  <c r="F126" i="7"/>
  <c r="F127" i="7"/>
  <c r="F128" i="7"/>
  <c r="F129" i="7"/>
  <c r="F130" i="7"/>
  <c r="F131" i="7"/>
  <c r="F132" i="7"/>
  <c r="F133" i="7"/>
  <c r="F134" i="7"/>
  <c r="F135" i="7"/>
  <c r="F136" i="7"/>
  <c r="F137" i="7"/>
  <c r="F138" i="7"/>
  <c r="F139" i="7"/>
  <c r="F140" i="7"/>
  <c r="F141" i="7"/>
  <c r="F142" i="7"/>
  <c r="F143" i="7"/>
  <c r="F144" i="7"/>
  <c r="F145" i="7"/>
  <c r="F146" i="7"/>
  <c r="F147" i="7"/>
  <c r="F148" i="7"/>
  <c r="F149" i="7"/>
  <c r="F150" i="7"/>
  <c r="F151" i="7"/>
  <c r="F152" i="7"/>
  <c r="F153" i="7"/>
  <c r="F154" i="7"/>
  <c r="F155" i="7"/>
  <c r="F156" i="7"/>
  <c r="F157" i="7"/>
  <c r="F158" i="7"/>
  <c r="F159" i="7"/>
  <c r="F160" i="7"/>
  <c r="F161" i="7"/>
  <c r="F162" i="7"/>
  <c r="F163" i="7"/>
  <c r="F164" i="7"/>
  <c r="F165" i="7"/>
  <c r="F166" i="7"/>
  <c r="F167" i="7"/>
  <c r="F168" i="7"/>
  <c r="F169" i="7"/>
  <c r="F170" i="7"/>
  <c r="F171" i="7"/>
  <c r="F172" i="7"/>
  <c r="F173" i="7"/>
  <c r="F174" i="7"/>
  <c r="F175" i="7"/>
  <c r="F176" i="7"/>
  <c r="F177" i="7"/>
  <c r="F178" i="7"/>
  <c r="F179" i="7"/>
  <c r="F180" i="7"/>
  <c r="F181" i="7"/>
  <c r="F182" i="7"/>
  <c r="F183" i="7"/>
  <c r="F184" i="7"/>
  <c r="F185" i="7"/>
  <c r="F186" i="7"/>
  <c r="F187" i="7"/>
  <c r="F188" i="7"/>
  <c r="F189" i="7"/>
  <c r="F190" i="7"/>
  <c r="F191" i="7"/>
  <c r="F192" i="7"/>
  <c r="F193" i="7"/>
  <c r="F194" i="7"/>
  <c r="F195" i="7"/>
  <c r="F196" i="7"/>
  <c r="F197" i="7"/>
  <c r="F198" i="7"/>
  <c r="F199" i="7"/>
  <c r="F200" i="7"/>
  <c r="F201" i="7"/>
  <c r="CO2" i="4"/>
  <c r="CE3" i="4"/>
  <c r="CF3" i="4"/>
  <c r="CE2" i="4"/>
  <c r="CE4" i="4"/>
  <c r="CE5" i="4"/>
  <c r="CE6" i="4"/>
  <c r="CE7" i="4"/>
  <c r="CE8" i="4"/>
  <c r="CE9" i="4"/>
  <c r="CE10" i="4"/>
  <c r="CE11" i="4"/>
  <c r="CE12" i="4"/>
  <c r="CE13" i="4"/>
  <c r="CE14" i="4"/>
  <c r="CE15" i="4"/>
  <c r="CE16" i="4"/>
  <c r="CE17" i="4"/>
  <c r="CE18" i="4"/>
  <c r="CE19" i="4"/>
  <c r="CE20" i="4"/>
  <c r="CE21" i="4"/>
  <c r="CE22" i="4"/>
  <c r="CE23" i="4"/>
  <c r="CE24" i="4"/>
  <c r="CE25" i="4"/>
  <c r="CE26" i="4"/>
  <c r="CE27" i="4"/>
  <c r="CE28" i="4"/>
  <c r="CE29" i="4"/>
  <c r="CE30" i="4"/>
  <c r="CE31" i="4"/>
  <c r="CE32" i="4"/>
  <c r="CE33" i="4"/>
  <c r="CE34" i="4"/>
  <c r="CE35" i="4"/>
  <c r="CE36" i="4"/>
  <c r="CE37" i="4"/>
  <c r="CE38" i="4"/>
  <c r="CE39" i="4"/>
  <c r="CE40" i="4"/>
  <c r="CE41" i="4"/>
  <c r="CE42" i="4"/>
  <c r="CE43" i="4"/>
  <c r="CE44" i="4"/>
  <c r="CE45" i="4"/>
  <c r="CE46" i="4"/>
  <c r="CE47" i="4"/>
  <c r="CE48" i="4"/>
  <c r="CE49" i="4"/>
  <c r="CE50" i="4"/>
  <c r="CE51" i="4"/>
  <c r="CE52" i="4"/>
  <c r="CE53" i="4"/>
  <c r="CE54" i="4"/>
  <c r="CE55" i="4"/>
  <c r="CE56" i="4"/>
  <c r="CE57" i="4"/>
  <c r="CE58" i="4"/>
  <c r="CE59" i="4"/>
  <c r="CE60" i="4"/>
  <c r="CE61" i="4"/>
  <c r="CE62" i="4"/>
  <c r="CE63" i="4"/>
  <c r="CE64" i="4"/>
  <c r="CE65" i="4"/>
  <c r="CE66" i="4"/>
  <c r="CE67" i="4"/>
  <c r="CE68" i="4"/>
  <c r="CE69" i="4"/>
  <c r="CE70" i="4"/>
  <c r="CE71" i="4"/>
  <c r="CE72" i="4"/>
  <c r="CE73" i="4"/>
  <c r="CE74" i="4"/>
  <c r="CE75" i="4"/>
  <c r="CE76" i="4"/>
  <c r="CE77" i="4"/>
  <c r="CE78" i="4"/>
  <c r="CE79" i="4"/>
  <c r="CE80" i="4"/>
  <c r="CE81" i="4"/>
  <c r="CE82" i="4"/>
  <c r="CE83" i="4"/>
  <c r="CE84" i="4"/>
  <c r="CE85" i="4"/>
  <c r="CE86" i="4"/>
  <c r="CE87" i="4"/>
  <c r="CE88" i="4"/>
  <c r="CE89" i="4"/>
  <c r="CE90" i="4"/>
  <c r="CE91" i="4"/>
  <c r="CE92" i="4"/>
  <c r="CE93" i="4"/>
  <c r="CE94" i="4"/>
  <c r="CE95" i="4"/>
  <c r="CE96" i="4"/>
  <c r="CE97" i="4"/>
  <c r="CE98" i="4"/>
  <c r="CE99" i="4"/>
  <c r="CE100" i="4"/>
  <c r="CE101" i="4"/>
  <c r="CE102" i="4"/>
  <c r="CE103" i="4"/>
  <c r="CE104" i="4"/>
  <c r="CE105" i="4"/>
  <c r="CE106" i="4"/>
  <c r="CE107" i="4"/>
  <c r="CE108" i="4"/>
  <c r="CE109" i="4"/>
  <c r="CE110" i="4"/>
  <c r="CE111" i="4"/>
  <c r="CE112" i="4"/>
  <c r="CE113" i="4"/>
  <c r="CE114" i="4"/>
  <c r="CE115" i="4"/>
  <c r="CE116" i="4"/>
  <c r="CE117" i="4"/>
  <c r="CE118" i="4"/>
  <c r="CE119" i="4"/>
  <c r="CE120" i="4"/>
  <c r="CE121" i="4"/>
  <c r="CE122" i="4"/>
  <c r="CE123" i="4"/>
  <c r="CE124" i="4"/>
  <c r="CE125" i="4"/>
  <c r="CE126" i="4"/>
  <c r="CE127" i="4"/>
  <c r="CE128" i="4"/>
  <c r="CE129" i="4"/>
  <c r="CE130" i="4"/>
  <c r="CE131" i="4"/>
  <c r="CE132" i="4"/>
  <c r="CE133" i="4"/>
  <c r="CE134" i="4"/>
  <c r="CE135" i="4"/>
  <c r="CE136" i="4"/>
  <c r="CE137" i="4"/>
  <c r="CE138" i="4"/>
  <c r="CE139" i="4"/>
  <c r="CE140" i="4"/>
  <c r="CE141" i="4"/>
  <c r="CE142" i="4"/>
  <c r="CE143" i="4"/>
  <c r="CE144" i="4"/>
  <c r="CE145" i="4"/>
  <c r="CE146" i="4"/>
  <c r="CE147" i="4"/>
  <c r="CE148" i="4"/>
  <c r="CE149" i="4"/>
  <c r="CE150" i="4"/>
  <c r="CE151" i="4"/>
  <c r="CE152" i="4"/>
  <c r="CE153" i="4"/>
  <c r="CE154" i="4"/>
  <c r="CE155" i="4"/>
  <c r="CE156" i="4"/>
  <c r="CE157" i="4"/>
  <c r="CE158" i="4"/>
  <c r="CE159" i="4"/>
  <c r="CE160" i="4"/>
  <c r="CE161" i="4"/>
  <c r="CE162" i="4"/>
  <c r="CE163" i="4"/>
  <c r="CE164" i="4"/>
  <c r="CE165" i="4"/>
  <c r="CE166" i="4"/>
  <c r="CE167" i="4"/>
  <c r="CE168" i="4"/>
  <c r="CE169" i="4"/>
  <c r="CE170" i="4"/>
  <c r="CE171" i="4"/>
  <c r="CE172" i="4"/>
  <c r="CE173" i="4"/>
  <c r="CE174" i="4"/>
  <c r="CE175" i="4"/>
  <c r="CE176" i="4"/>
  <c r="CE177" i="4"/>
  <c r="CE178" i="4"/>
  <c r="CE179" i="4"/>
  <c r="CE180" i="4"/>
  <c r="CE181" i="4"/>
  <c r="CE182" i="4"/>
  <c r="CE183" i="4"/>
  <c r="CE184" i="4"/>
  <c r="CE185" i="4"/>
  <c r="CE186" i="4"/>
  <c r="CE187" i="4"/>
  <c r="CE188" i="4"/>
  <c r="CE189" i="4"/>
  <c r="CE190" i="4"/>
  <c r="CE191" i="4"/>
  <c r="CE192" i="4"/>
  <c r="CE193" i="4"/>
  <c r="CE194" i="4"/>
  <c r="CE195" i="4"/>
  <c r="CE196" i="4"/>
  <c r="CE197" i="4"/>
  <c r="CE198" i="4"/>
  <c r="CE199" i="4"/>
  <c r="CE200" i="4"/>
  <c r="CE201" i="4"/>
  <c r="CF2" i="4"/>
  <c r="CF4" i="4"/>
  <c r="CF5" i="4"/>
  <c r="CF6" i="4"/>
  <c r="CF7" i="4"/>
  <c r="CF8" i="4"/>
  <c r="CF9" i="4"/>
  <c r="CF10" i="4"/>
  <c r="CF11" i="4"/>
  <c r="CF12" i="4"/>
  <c r="CF13" i="4"/>
  <c r="CF14" i="4"/>
  <c r="CF15" i="4"/>
  <c r="CF16" i="4"/>
  <c r="CF17" i="4"/>
  <c r="CF18" i="4"/>
  <c r="CF19" i="4"/>
  <c r="CF20" i="4"/>
  <c r="CF21" i="4"/>
  <c r="CF22" i="4"/>
  <c r="CF23" i="4"/>
  <c r="CF24" i="4"/>
  <c r="CF25" i="4"/>
  <c r="CF26" i="4"/>
  <c r="CF27" i="4"/>
  <c r="CF28" i="4"/>
  <c r="CF29" i="4"/>
  <c r="CF30" i="4"/>
  <c r="CF31" i="4"/>
  <c r="CF32" i="4"/>
  <c r="CF33" i="4"/>
  <c r="CF34" i="4"/>
  <c r="CF35" i="4"/>
  <c r="CF36" i="4"/>
  <c r="CF37" i="4"/>
  <c r="CF38" i="4"/>
  <c r="CF39" i="4"/>
  <c r="CF40" i="4"/>
  <c r="CF41" i="4"/>
  <c r="CF42" i="4"/>
  <c r="CF43" i="4"/>
  <c r="CF44" i="4"/>
  <c r="CF45" i="4"/>
  <c r="CF46" i="4"/>
  <c r="CF47" i="4"/>
  <c r="CF48" i="4"/>
  <c r="CF49" i="4"/>
  <c r="CF50" i="4"/>
  <c r="CF51" i="4"/>
  <c r="CF52" i="4"/>
  <c r="CF53" i="4"/>
  <c r="CF54" i="4"/>
  <c r="CF55" i="4"/>
  <c r="CF56" i="4"/>
  <c r="CF57" i="4"/>
  <c r="CF58" i="4"/>
  <c r="CF59" i="4"/>
  <c r="CF60" i="4"/>
  <c r="CF61" i="4"/>
  <c r="CF62" i="4"/>
  <c r="CF63" i="4"/>
  <c r="CF64" i="4"/>
  <c r="CF65" i="4"/>
  <c r="CF66" i="4"/>
  <c r="CF67" i="4"/>
  <c r="CF68" i="4"/>
  <c r="CF69" i="4"/>
  <c r="CF70" i="4"/>
  <c r="CF71" i="4"/>
  <c r="CF72" i="4"/>
  <c r="CF73" i="4"/>
  <c r="CF74" i="4"/>
  <c r="CF75" i="4"/>
  <c r="CF76" i="4"/>
  <c r="CF77" i="4"/>
  <c r="CF78" i="4"/>
  <c r="CF79" i="4"/>
  <c r="CF80" i="4"/>
  <c r="CF81" i="4"/>
  <c r="CF82" i="4"/>
  <c r="CF83" i="4"/>
  <c r="CF84" i="4"/>
  <c r="CF85" i="4"/>
  <c r="CF86" i="4"/>
  <c r="CF87" i="4"/>
  <c r="CF88" i="4"/>
  <c r="CF89" i="4"/>
  <c r="CF90" i="4"/>
  <c r="CF91" i="4"/>
  <c r="CF92" i="4"/>
  <c r="CF93" i="4"/>
  <c r="CF94" i="4"/>
  <c r="CF95" i="4"/>
  <c r="CF96" i="4"/>
  <c r="CF97" i="4"/>
  <c r="CF98" i="4"/>
  <c r="CF99" i="4"/>
  <c r="CF100" i="4"/>
  <c r="CF101" i="4"/>
  <c r="CF102" i="4"/>
  <c r="CF103" i="4"/>
  <c r="CF104" i="4"/>
  <c r="CF105" i="4"/>
  <c r="CF106" i="4"/>
  <c r="CF107" i="4"/>
  <c r="CF108" i="4"/>
  <c r="CF109" i="4"/>
  <c r="CF110" i="4"/>
  <c r="CF111" i="4"/>
  <c r="CF112" i="4"/>
  <c r="CF113" i="4"/>
  <c r="CF114" i="4"/>
  <c r="CF115" i="4"/>
  <c r="CF116" i="4"/>
  <c r="CF117" i="4"/>
  <c r="CF118" i="4"/>
  <c r="CF119" i="4"/>
  <c r="CF120" i="4"/>
  <c r="CF121" i="4"/>
  <c r="CF122" i="4"/>
  <c r="CF123" i="4"/>
  <c r="CF124" i="4"/>
  <c r="CF125" i="4"/>
  <c r="CF126" i="4"/>
  <c r="CF127" i="4"/>
  <c r="CF128" i="4"/>
  <c r="CF129" i="4"/>
  <c r="CF130" i="4"/>
  <c r="CF131" i="4"/>
  <c r="CF132" i="4"/>
  <c r="CF133" i="4"/>
  <c r="CF134" i="4"/>
  <c r="CF135" i="4"/>
  <c r="CF136" i="4"/>
  <c r="CF137" i="4"/>
  <c r="CF138" i="4"/>
  <c r="CF139" i="4"/>
  <c r="CF140" i="4"/>
  <c r="CF141" i="4"/>
  <c r="CF142" i="4"/>
  <c r="CF143" i="4"/>
  <c r="CF144" i="4"/>
  <c r="CF145" i="4"/>
  <c r="CF146" i="4"/>
  <c r="CF147" i="4"/>
  <c r="CF148" i="4"/>
  <c r="CF149" i="4"/>
  <c r="CF150" i="4"/>
  <c r="CF151" i="4"/>
  <c r="CF152" i="4"/>
  <c r="CF153" i="4"/>
  <c r="CF154" i="4"/>
  <c r="CF155" i="4"/>
  <c r="CF156" i="4"/>
  <c r="CF157" i="4"/>
  <c r="CF158" i="4"/>
  <c r="CF159" i="4"/>
  <c r="CF160" i="4"/>
  <c r="CF161" i="4"/>
  <c r="CF162" i="4"/>
  <c r="CF163" i="4"/>
  <c r="CF164" i="4"/>
  <c r="CF165" i="4"/>
  <c r="CF166" i="4"/>
  <c r="CF167" i="4"/>
  <c r="CF168" i="4"/>
  <c r="CF169" i="4"/>
  <c r="CF170" i="4"/>
  <c r="CF171" i="4"/>
  <c r="CF172" i="4"/>
  <c r="CF173" i="4"/>
  <c r="CF174" i="4"/>
  <c r="CF175" i="4"/>
  <c r="CF176" i="4"/>
  <c r="CF177" i="4"/>
  <c r="CF178" i="4"/>
  <c r="CF179" i="4"/>
  <c r="CF180" i="4"/>
  <c r="CF181" i="4"/>
  <c r="CF182" i="4"/>
  <c r="CF183" i="4"/>
  <c r="CF184" i="4"/>
  <c r="CF185" i="4"/>
  <c r="CF186" i="4"/>
  <c r="CF187" i="4"/>
  <c r="CF188" i="4"/>
  <c r="CF189" i="4"/>
  <c r="CF190" i="4"/>
  <c r="CF191" i="4"/>
  <c r="CF192" i="4"/>
  <c r="CF193" i="4"/>
  <c r="CF194" i="4"/>
  <c r="CF195" i="4"/>
  <c r="CF196" i="4"/>
  <c r="CF197" i="4"/>
  <c r="CF198" i="4"/>
  <c r="CF199" i="4"/>
  <c r="CF200" i="4"/>
  <c r="CF201" i="4"/>
  <c r="CO4" i="4"/>
  <c r="CO5" i="4"/>
  <c r="CG3" i="4"/>
  <c r="CA4" i="4"/>
  <c r="CB4" i="4"/>
  <c r="CG4" i="4"/>
  <c r="CA5" i="4"/>
  <c r="CB5" i="4"/>
  <c r="CG5" i="4"/>
  <c r="CA6" i="4"/>
  <c r="CB6" i="4"/>
  <c r="CG6" i="4"/>
  <c r="CA7" i="4"/>
  <c r="CB7" i="4"/>
  <c r="CG7" i="4"/>
  <c r="CA8" i="4"/>
  <c r="CB8" i="4"/>
  <c r="CG8" i="4"/>
  <c r="CA9" i="4"/>
  <c r="CB9" i="4"/>
  <c r="CG9" i="4"/>
  <c r="CA10" i="4"/>
  <c r="CB10" i="4"/>
  <c r="CG10" i="4"/>
  <c r="CA11" i="4"/>
  <c r="CB11" i="4"/>
  <c r="CG11" i="4"/>
  <c r="CA12" i="4"/>
  <c r="CB12" i="4"/>
  <c r="CG12" i="4"/>
  <c r="CA13" i="4"/>
  <c r="CB13" i="4"/>
  <c r="CG13" i="4"/>
  <c r="CA14" i="4"/>
  <c r="CB14" i="4"/>
  <c r="CC14" i="4"/>
  <c r="CG14" i="4"/>
  <c r="CA15" i="4"/>
  <c r="CB15" i="4"/>
  <c r="CC15" i="4"/>
  <c r="CG15" i="4"/>
  <c r="CA16" i="4"/>
  <c r="CB16" i="4"/>
  <c r="CC16" i="4"/>
  <c r="CG16" i="4"/>
  <c r="CA17" i="4"/>
  <c r="CB17" i="4"/>
  <c r="CC17" i="4"/>
  <c r="CG17" i="4"/>
  <c r="CA18" i="4"/>
  <c r="CB18" i="4"/>
  <c r="CC18" i="4"/>
  <c r="CG18" i="4"/>
  <c r="CA19" i="4"/>
  <c r="CB19" i="4"/>
  <c r="CC19" i="4"/>
  <c r="CG19" i="4"/>
  <c r="CA20" i="4"/>
  <c r="CB20" i="4"/>
  <c r="CC20" i="4"/>
  <c r="CG20" i="4"/>
  <c r="CA21" i="4"/>
  <c r="CB21" i="4"/>
  <c r="CC21" i="4"/>
  <c r="CG21" i="4"/>
  <c r="CA22" i="4"/>
  <c r="CB22" i="4"/>
  <c r="CC22" i="4"/>
  <c r="CG22" i="4"/>
  <c r="CA23" i="4"/>
  <c r="CB23" i="4"/>
  <c r="CC23" i="4"/>
  <c r="CG23" i="4"/>
  <c r="CA24" i="4"/>
  <c r="CB24" i="4"/>
  <c r="CC24" i="4"/>
  <c r="CG24" i="4"/>
  <c r="CA25" i="4"/>
  <c r="CB25" i="4"/>
  <c r="CC25" i="4"/>
  <c r="CG25" i="4"/>
  <c r="CA26" i="4"/>
  <c r="CB26" i="4"/>
  <c r="CC26" i="4"/>
  <c r="CG26" i="4"/>
  <c r="CA27" i="4"/>
  <c r="CB27" i="4"/>
  <c r="CC27" i="4"/>
  <c r="CG27" i="4"/>
  <c r="CA28" i="4"/>
  <c r="CB28" i="4"/>
  <c r="CC28" i="4"/>
  <c r="CG28" i="4"/>
  <c r="CA29" i="4"/>
  <c r="CB29" i="4"/>
  <c r="CC29" i="4"/>
  <c r="CG29" i="4"/>
  <c r="CA30" i="4"/>
  <c r="CB30" i="4"/>
  <c r="CC30" i="4"/>
  <c r="CG30" i="4"/>
  <c r="CA31" i="4"/>
  <c r="CB31" i="4"/>
  <c r="CC31" i="4"/>
  <c r="CG31" i="4"/>
  <c r="CA32" i="4"/>
  <c r="CB32" i="4"/>
  <c r="CC32" i="4"/>
  <c r="CG32" i="4"/>
  <c r="CA33" i="4"/>
  <c r="CB33" i="4"/>
  <c r="CC33" i="4"/>
  <c r="CG33" i="4"/>
  <c r="CA34" i="4"/>
  <c r="CB34" i="4"/>
  <c r="CC34" i="4"/>
  <c r="CG34" i="4"/>
  <c r="CA35" i="4"/>
  <c r="CB35" i="4"/>
  <c r="CC35" i="4"/>
  <c r="CG35" i="4"/>
  <c r="CA36" i="4"/>
  <c r="CB36" i="4"/>
  <c r="CC36" i="4"/>
  <c r="CG36" i="4"/>
  <c r="CA37" i="4"/>
  <c r="CB37" i="4"/>
  <c r="CC37" i="4"/>
  <c r="CG37" i="4"/>
  <c r="CA38" i="4"/>
  <c r="CB38" i="4"/>
  <c r="CC38" i="4"/>
  <c r="CG38" i="4"/>
  <c r="CA39" i="4"/>
  <c r="CB39" i="4"/>
  <c r="CC39" i="4"/>
  <c r="CG39" i="4"/>
  <c r="CA40" i="4"/>
  <c r="CB40" i="4"/>
  <c r="CC40" i="4"/>
  <c r="CG40" i="4"/>
  <c r="CA41" i="4"/>
  <c r="CB41" i="4"/>
  <c r="CC41" i="4"/>
  <c r="CG41" i="4"/>
  <c r="CA42" i="4"/>
  <c r="CB42" i="4"/>
  <c r="CC42" i="4"/>
  <c r="CG42" i="4"/>
  <c r="CA43" i="4"/>
  <c r="CB43" i="4"/>
  <c r="CC43" i="4"/>
  <c r="CG43" i="4"/>
  <c r="CA44" i="4"/>
  <c r="CB44" i="4"/>
  <c r="CC44" i="4"/>
  <c r="CG44" i="4"/>
  <c r="CA45" i="4"/>
  <c r="CB45" i="4"/>
  <c r="CC45" i="4"/>
  <c r="CG45" i="4"/>
  <c r="CA46" i="4"/>
  <c r="CB46" i="4"/>
  <c r="CC46" i="4"/>
  <c r="CG46" i="4"/>
  <c r="CA47" i="4"/>
  <c r="CB47" i="4"/>
  <c r="CC47" i="4"/>
  <c r="CG47" i="4"/>
  <c r="CA48" i="4"/>
  <c r="CB48" i="4"/>
  <c r="CC48" i="4"/>
  <c r="CG48" i="4"/>
  <c r="CA49" i="4"/>
  <c r="CB49" i="4"/>
  <c r="CC49" i="4"/>
  <c r="CG49" i="4"/>
  <c r="CA50" i="4"/>
  <c r="CB50" i="4"/>
  <c r="CC50" i="4"/>
  <c r="CG50" i="4"/>
  <c r="CA51" i="4"/>
  <c r="CB51" i="4"/>
  <c r="CC51" i="4"/>
  <c r="CG51" i="4"/>
  <c r="CA52" i="4"/>
  <c r="CB52" i="4"/>
  <c r="CC52" i="4"/>
  <c r="CG52" i="4"/>
  <c r="CA53" i="4"/>
  <c r="CB53" i="4"/>
  <c r="CC53" i="4"/>
  <c r="CG53" i="4"/>
  <c r="CA54" i="4"/>
  <c r="CB54" i="4"/>
  <c r="CC54" i="4"/>
  <c r="CG54" i="4"/>
  <c r="CA55" i="4"/>
  <c r="CB55" i="4"/>
  <c r="CC55" i="4"/>
  <c r="CG55" i="4"/>
  <c r="CA56" i="4"/>
  <c r="CB56" i="4"/>
  <c r="CC56" i="4"/>
  <c r="CG56" i="4"/>
  <c r="CA57" i="4"/>
  <c r="CB57" i="4"/>
  <c r="CC57" i="4"/>
  <c r="CG57" i="4"/>
  <c r="CA58" i="4"/>
  <c r="CB58" i="4"/>
  <c r="CC58" i="4"/>
  <c r="CG58" i="4"/>
  <c r="CA59" i="4"/>
  <c r="CB59" i="4"/>
  <c r="CC59" i="4"/>
  <c r="CG59" i="4"/>
  <c r="CA60" i="4"/>
  <c r="CB60" i="4"/>
  <c r="CC60" i="4"/>
  <c r="CG60" i="4"/>
  <c r="CA61" i="4"/>
  <c r="CB61" i="4"/>
  <c r="CC61" i="4"/>
  <c r="CG61" i="4"/>
  <c r="CA62" i="4"/>
  <c r="CB62" i="4"/>
  <c r="CC62" i="4"/>
  <c r="CG62" i="4"/>
  <c r="CA63" i="4"/>
  <c r="CB63" i="4"/>
  <c r="CC63" i="4"/>
  <c r="CG63" i="4"/>
  <c r="CA64" i="4"/>
  <c r="CB64" i="4"/>
  <c r="CC64" i="4"/>
  <c r="CG64" i="4"/>
  <c r="CA65" i="4"/>
  <c r="CB65" i="4"/>
  <c r="CC65" i="4"/>
  <c r="CG65" i="4"/>
  <c r="CA66" i="4"/>
  <c r="CB66" i="4"/>
  <c r="CC66" i="4"/>
  <c r="CG66" i="4"/>
  <c r="CA67" i="4"/>
  <c r="CB67" i="4"/>
  <c r="CC67" i="4"/>
  <c r="CG67" i="4"/>
  <c r="CA68" i="4"/>
  <c r="CB68" i="4"/>
  <c r="CC68" i="4"/>
  <c r="CG68" i="4"/>
  <c r="CA69" i="4"/>
  <c r="CB69" i="4"/>
  <c r="CC69" i="4"/>
  <c r="CG69" i="4"/>
  <c r="CA70" i="4"/>
  <c r="CB70" i="4"/>
  <c r="CC70" i="4"/>
  <c r="CG70" i="4"/>
  <c r="CA71" i="4"/>
  <c r="CB71" i="4"/>
  <c r="CC71" i="4"/>
  <c r="CG71" i="4"/>
  <c r="CA72" i="4"/>
  <c r="CB72" i="4"/>
  <c r="CC72" i="4"/>
  <c r="CG72" i="4"/>
  <c r="CA73" i="4"/>
  <c r="CB73" i="4"/>
  <c r="CC73" i="4"/>
  <c r="CG73" i="4"/>
  <c r="CA74" i="4"/>
  <c r="CB74" i="4"/>
  <c r="CC74" i="4"/>
  <c r="CG74" i="4"/>
  <c r="CA75" i="4"/>
  <c r="CB75" i="4"/>
  <c r="CC75" i="4"/>
  <c r="CG75" i="4"/>
  <c r="CA76" i="4"/>
  <c r="CB76" i="4"/>
  <c r="CC76" i="4"/>
  <c r="CG76" i="4"/>
  <c r="CA77" i="4"/>
  <c r="CB77" i="4"/>
  <c r="CC77" i="4"/>
  <c r="CG77" i="4"/>
  <c r="CA78" i="4"/>
  <c r="CB78" i="4"/>
  <c r="CC78" i="4"/>
  <c r="CG78" i="4"/>
  <c r="CA79" i="4"/>
  <c r="CB79" i="4"/>
  <c r="CC79" i="4"/>
  <c r="CG79" i="4"/>
  <c r="CA80" i="4"/>
  <c r="CB80" i="4"/>
  <c r="CC80" i="4"/>
  <c r="CG80" i="4"/>
  <c r="CA81" i="4"/>
  <c r="CB81" i="4"/>
  <c r="CC81" i="4"/>
  <c r="CG81" i="4"/>
  <c r="CA82" i="4"/>
  <c r="CB82" i="4"/>
  <c r="CC82" i="4"/>
  <c r="CG82" i="4"/>
  <c r="CA83" i="4"/>
  <c r="CB83" i="4"/>
  <c r="CC83" i="4"/>
  <c r="CG83" i="4"/>
  <c r="CA84" i="4"/>
  <c r="CB84" i="4"/>
  <c r="CC84" i="4"/>
  <c r="CG84" i="4"/>
  <c r="CA85" i="4"/>
  <c r="CB85" i="4"/>
  <c r="CC85" i="4"/>
  <c r="CG85" i="4"/>
  <c r="CA86" i="4"/>
  <c r="CB86" i="4"/>
  <c r="CC86" i="4"/>
  <c r="CG86" i="4"/>
  <c r="CA87" i="4"/>
  <c r="CB87" i="4"/>
  <c r="CC87" i="4"/>
  <c r="CG87" i="4"/>
  <c r="CA88" i="4"/>
  <c r="CB88" i="4"/>
  <c r="CC88" i="4"/>
  <c r="CG88" i="4"/>
  <c r="CA89" i="4"/>
  <c r="CB89" i="4"/>
  <c r="CC89" i="4"/>
  <c r="CG89" i="4"/>
  <c r="CA90" i="4"/>
  <c r="CB90" i="4"/>
  <c r="CC90" i="4"/>
  <c r="CG90" i="4"/>
  <c r="CA91" i="4"/>
  <c r="CB91" i="4"/>
  <c r="CC91" i="4"/>
  <c r="CG91" i="4"/>
  <c r="CA92" i="4"/>
  <c r="CB92" i="4"/>
  <c r="CC92" i="4"/>
  <c r="CG92" i="4"/>
  <c r="CA93" i="4"/>
  <c r="CB93" i="4"/>
  <c r="CC93" i="4"/>
  <c r="CG93" i="4"/>
  <c r="CA94" i="4"/>
  <c r="CB94" i="4"/>
  <c r="CC94" i="4"/>
  <c r="CG94" i="4"/>
  <c r="CA95" i="4"/>
  <c r="CB95" i="4"/>
  <c r="CC95" i="4"/>
  <c r="CG95" i="4"/>
  <c r="CA96" i="4"/>
  <c r="CB96" i="4"/>
  <c r="CC96" i="4"/>
  <c r="CG96" i="4"/>
  <c r="CA97" i="4"/>
  <c r="CB97" i="4"/>
  <c r="CC97" i="4"/>
  <c r="CG97" i="4"/>
  <c r="CA98" i="4"/>
  <c r="CB98" i="4"/>
  <c r="CC98" i="4"/>
  <c r="CG98" i="4"/>
  <c r="CA99" i="4"/>
  <c r="CB99" i="4"/>
  <c r="CC99" i="4"/>
  <c r="CG99" i="4"/>
  <c r="CA100" i="4"/>
  <c r="CB100" i="4"/>
  <c r="CC100" i="4"/>
  <c r="CG100" i="4"/>
  <c r="CA101" i="4"/>
  <c r="CB101" i="4"/>
  <c r="CC101" i="4"/>
  <c r="CG101" i="4"/>
  <c r="CA102" i="4"/>
  <c r="CB102" i="4"/>
  <c r="CC102" i="4"/>
  <c r="CG102" i="4"/>
  <c r="CA103" i="4"/>
  <c r="CB103" i="4"/>
  <c r="CC103" i="4"/>
  <c r="CG103" i="4"/>
  <c r="CA104" i="4"/>
  <c r="CB104" i="4"/>
  <c r="CC104" i="4"/>
  <c r="CG104" i="4"/>
  <c r="CA105" i="4"/>
  <c r="CB105" i="4"/>
  <c r="CC105" i="4"/>
  <c r="CG105" i="4"/>
  <c r="CA106" i="4"/>
  <c r="CB106" i="4"/>
  <c r="CC106" i="4"/>
  <c r="CG106" i="4"/>
  <c r="CA107" i="4"/>
  <c r="CB107" i="4"/>
  <c r="CC107" i="4"/>
  <c r="CG107" i="4"/>
  <c r="CA108" i="4"/>
  <c r="CB108" i="4"/>
  <c r="CC108" i="4"/>
  <c r="CG108" i="4"/>
  <c r="CA109" i="4"/>
  <c r="CB109" i="4"/>
  <c r="CC109" i="4"/>
  <c r="CG109" i="4"/>
  <c r="CA110" i="4"/>
  <c r="CB110" i="4"/>
  <c r="CC110" i="4"/>
  <c r="CG110" i="4"/>
  <c r="CA111" i="4"/>
  <c r="CB111" i="4"/>
  <c r="CC111" i="4"/>
  <c r="CG111" i="4"/>
  <c r="CA112" i="4"/>
  <c r="CB112" i="4"/>
  <c r="CC112" i="4"/>
  <c r="CG112" i="4"/>
  <c r="CA113" i="4"/>
  <c r="CB113" i="4"/>
  <c r="CC113" i="4"/>
  <c r="CG113" i="4"/>
  <c r="CA114" i="4"/>
  <c r="CB114" i="4"/>
  <c r="CC114" i="4"/>
  <c r="CG114" i="4"/>
  <c r="CA115" i="4"/>
  <c r="CB115" i="4"/>
  <c r="CC115" i="4"/>
  <c r="CG115" i="4"/>
  <c r="CA116" i="4"/>
  <c r="CB116" i="4"/>
  <c r="CC116" i="4"/>
  <c r="CG116" i="4"/>
  <c r="CA117" i="4"/>
  <c r="CB117" i="4"/>
  <c r="CC117" i="4"/>
  <c r="CG117" i="4"/>
  <c r="CA118" i="4"/>
  <c r="CB118" i="4"/>
  <c r="CC118" i="4"/>
  <c r="CG118" i="4"/>
  <c r="CA119" i="4"/>
  <c r="CB119" i="4"/>
  <c r="CC119" i="4"/>
  <c r="CG119" i="4"/>
  <c r="CA120" i="4"/>
  <c r="CB120" i="4"/>
  <c r="CC120" i="4"/>
  <c r="CG120" i="4"/>
  <c r="CA121" i="4"/>
  <c r="CB121" i="4"/>
  <c r="CC121" i="4"/>
  <c r="CG121" i="4"/>
  <c r="CA122" i="4"/>
  <c r="CB122" i="4"/>
  <c r="CC122" i="4"/>
  <c r="CG122" i="4"/>
  <c r="CA123" i="4"/>
  <c r="CB123" i="4"/>
  <c r="CC123" i="4"/>
  <c r="CG123" i="4"/>
  <c r="CA124" i="4"/>
  <c r="CB124" i="4"/>
  <c r="CC124" i="4"/>
  <c r="CG124" i="4"/>
  <c r="CA125" i="4"/>
  <c r="CB125" i="4"/>
  <c r="CC125" i="4"/>
  <c r="CG125" i="4"/>
  <c r="CA126" i="4"/>
  <c r="CB126" i="4"/>
  <c r="CC126" i="4"/>
  <c r="CG126" i="4"/>
  <c r="CA127" i="4"/>
  <c r="CB127" i="4"/>
  <c r="CC127" i="4"/>
  <c r="CG127" i="4"/>
  <c r="CA128" i="4"/>
  <c r="CB128" i="4"/>
  <c r="CC128" i="4"/>
  <c r="CG128" i="4"/>
  <c r="CA129" i="4"/>
  <c r="CB129" i="4"/>
  <c r="CC129" i="4"/>
  <c r="CG129" i="4"/>
  <c r="CA130" i="4"/>
  <c r="CB130" i="4"/>
  <c r="CC130" i="4"/>
  <c r="CG130" i="4"/>
  <c r="CA131" i="4"/>
  <c r="CB131" i="4"/>
  <c r="CC131" i="4"/>
  <c r="CG131" i="4"/>
  <c r="CA132" i="4"/>
  <c r="CB132" i="4"/>
  <c r="CC132" i="4"/>
  <c r="CG132" i="4"/>
  <c r="CA133" i="4"/>
  <c r="CB133" i="4"/>
  <c r="CC133" i="4"/>
  <c r="CG133" i="4"/>
  <c r="CA134" i="4"/>
  <c r="CB134" i="4"/>
  <c r="CC134" i="4"/>
  <c r="CG134" i="4"/>
  <c r="CA135" i="4"/>
  <c r="CB135" i="4"/>
  <c r="CC135" i="4"/>
  <c r="CG135" i="4"/>
  <c r="CA136" i="4"/>
  <c r="CB136" i="4"/>
  <c r="CC136" i="4"/>
  <c r="CG136" i="4"/>
  <c r="CA137" i="4"/>
  <c r="CB137" i="4"/>
  <c r="CC137" i="4"/>
  <c r="CG137" i="4"/>
  <c r="CA138" i="4"/>
  <c r="CB138" i="4"/>
  <c r="CC138" i="4"/>
  <c r="CG138" i="4"/>
  <c r="CA139" i="4"/>
  <c r="CB139" i="4"/>
  <c r="CC139" i="4"/>
  <c r="CG139" i="4"/>
  <c r="CA140" i="4"/>
  <c r="CB140" i="4"/>
  <c r="CC140" i="4"/>
  <c r="CG140" i="4"/>
  <c r="CA141" i="4"/>
  <c r="CB141" i="4"/>
  <c r="CC141" i="4"/>
  <c r="CG141" i="4"/>
  <c r="CA142" i="4"/>
  <c r="CB142" i="4"/>
  <c r="CC142" i="4"/>
  <c r="CG142" i="4"/>
  <c r="CA143" i="4"/>
  <c r="CB143" i="4"/>
  <c r="CC143" i="4"/>
  <c r="CG143" i="4"/>
  <c r="CA144" i="4"/>
  <c r="CB144" i="4"/>
  <c r="CC144" i="4"/>
  <c r="CG144" i="4"/>
  <c r="CA145" i="4"/>
  <c r="CB145" i="4"/>
  <c r="CC145" i="4"/>
  <c r="CG145" i="4"/>
  <c r="CA146" i="4"/>
  <c r="CB146" i="4"/>
  <c r="CC146" i="4"/>
  <c r="CG146" i="4"/>
  <c r="CA147" i="4"/>
  <c r="CB147" i="4"/>
  <c r="CC147" i="4"/>
  <c r="CG147" i="4"/>
  <c r="CA148" i="4"/>
  <c r="CB148" i="4"/>
  <c r="CC148" i="4"/>
  <c r="CG148" i="4"/>
  <c r="CA149" i="4"/>
  <c r="CB149" i="4"/>
  <c r="CC149" i="4"/>
  <c r="CG149" i="4"/>
  <c r="CA150" i="4"/>
  <c r="CB150" i="4"/>
  <c r="CC150" i="4"/>
  <c r="CG150" i="4"/>
  <c r="CA151" i="4"/>
  <c r="CB151" i="4"/>
  <c r="CC151" i="4"/>
  <c r="CG151" i="4"/>
  <c r="CA152" i="4"/>
  <c r="CB152" i="4"/>
  <c r="CC152" i="4"/>
  <c r="CG152" i="4"/>
  <c r="CA153" i="4"/>
  <c r="CB153" i="4"/>
  <c r="CC153" i="4"/>
  <c r="CG153" i="4"/>
  <c r="CA154" i="4"/>
  <c r="CB154" i="4"/>
  <c r="CC154" i="4"/>
  <c r="CG154" i="4"/>
  <c r="CA155" i="4"/>
  <c r="CB155" i="4"/>
  <c r="CC155" i="4"/>
  <c r="CG155" i="4"/>
  <c r="CA156" i="4"/>
  <c r="CB156" i="4"/>
  <c r="CC156" i="4"/>
  <c r="CG156" i="4"/>
  <c r="CA157" i="4"/>
  <c r="CB157" i="4"/>
  <c r="CC157" i="4"/>
  <c r="CG157" i="4"/>
  <c r="CA158" i="4"/>
  <c r="CB158" i="4"/>
  <c r="CC158" i="4"/>
  <c r="CG158" i="4"/>
  <c r="CA159" i="4"/>
  <c r="CB159" i="4"/>
  <c r="CC159" i="4"/>
  <c r="CG159" i="4"/>
  <c r="CA160" i="4"/>
  <c r="CB160" i="4"/>
  <c r="CC160" i="4"/>
  <c r="CG160" i="4"/>
  <c r="CA161" i="4"/>
  <c r="CB161" i="4"/>
  <c r="CC161" i="4"/>
  <c r="CG161" i="4"/>
  <c r="CA162" i="4"/>
  <c r="CB162" i="4"/>
  <c r="CC162" i="4"/>
  <c r="CG162" i="4"/>
  <c r="CA163" i="4"/>
  <c r="CB163" i="4"/>
  <c r="CC163" i="4"/>
  <c r="CG163" i="4"/>
  <c r="CA164" i="4"/>
  <c r="CB164" i="4"/>
  <c r="CC164" i="4"/>
  <c r="CG164" i="4"/>
  <c r="CA165" i="4"/>
  <c r="CB165" i="4"/>
  <c r="CC165" i="4"/>
  <c r="CG165" i="4"/>
  <c r="CA166" i="4"/>
  <c r="CB166" i="4"/>
  <c r="CC166" i="4"/>
  <c r="CG166" i="4"/>
  <c r="CA167" i="4"/>
  <c r="CB167" i="4"/>
  <c r="CC167" i="4"/>
  <c r="CG167" i="4"/>
  <c r="CA168" i="4"/>
  <c r="CB168" i="4"/>
  <c r="CC168" i="4"/>
  <c r="CG168" i="4"/>
  <c r="CA169" i="4"/>
  <c r="CB169" i="4"/>
  <c r="CC169" i="4"/>
  <c r="CG169" i="4"/>
  <c r="CA170" i="4"/>
  <c r="CB170" i="4"/>
  <c r="CC170" i="4"/>
  <c r="CG170" i="4"/>
  <c r="CA171" i="4"/>
  <c r="CB171" i="4"/>
  <c r="CC171" i="4"/>
  <c r="CG171" i="4"/>
  <c r="CA172" i="4"/>
  <c r="CB172" i="4"/>
  <c r="CC172" i="4"/>
  <c r="CG172" i="4"/>
  <c r="CA173" i="4"/>
  <c r="CB173" i="4"/>
  <c r="CC173" i="4"/>
  <c r="CG173" i="4"/>
  <c r="CA174" i="4"/>
  <c r="CB174" i="4"/>
  <c r="CC174" i="4"/>
  <c r="CG174" i="4"/>
  <c r="CA175" i="4"/>
  <c r="CB175" i="4"/>
  <c r="CC175" i="4"/>
  <c r="CG175" i="4"/>
  <c r="CA176" i="4"/>
  <c r="CB176" i="4"/>
  <c r="CC176" i="4"/>
  <c r="CG176" i="4"/>
  <c r="CA177" i="4"/>
  <c r="CB177" i="4"/>
  <c r="CC177" i="4"/>
  <c r="CG177" i="4"/>
  <c r="CA178" i="4"/>
  <c r="CB178" i="4"/>
  <c r="CC178" i="4"/>
  <c r="CG178" i="4"/>
  <c r="CA179" i="4"/>
  <c r="CB179" i="4"/>
  <c r="CC179" i="4"/>
  <c r="CG179" i="4"/>
  <c r="CA180" i="4"/>
  <c r="CB180" i="4"/>
  <c r="CC180" i="4"/>
  <c r="CG180" i="4"/>
  <c r="CA181" i="4"/>
  <c r="CB181" i="4"/>
  <c r="CC181" i="4"/>
  <c r="CG181" i="4"/>
  <c r="CA182" i="4"/>
  <c r="CB182" i="4"/>
  <c r="CC182" i="4"/>
  <c r="CG182" i="4"/>
  <c r="CA183" i="4"/>
  <c r="CB183" i="4"/>
  <c r="CC183" i="4"/>
  <c r="CG183" i="4"/>
  <c r="CA184" i="4"/>
  <c r="CB184" i="4"/>
  <c r="CC184" i="4"/>
  <c r="CG184" i="4"/>
  <c r="CA185" i="4"/>
  <c r="CB185" i="4"/>
  <c r="CC185" i="4"/>
  <c r="CG185" i="4"/>
  <c r="CA186" i="4"/>
  <c r="CB186" i="4"/>
  <c r="CC186" i="4"/>
  <c r="CG186" i="4"/>
  <c r="CA187" i="4"/>
  <c r="CB187" i="4"/>
  <c r="CC187" i="4"/>
  <c r="CG187" i="4"/>
  <c r="CA188" i="4"/>
  <c r="CB188" i="4"/>
  <c r="CC188" i="4"/>
  <c r="CG188" i="4"/>
  <c r="CA189" i="4"/>
  <c r="CB189" i="4"/>
  <c r="CC189" i="4"/>
  <c r="CG189" i="4"/>
  <c r="CA190" i="4"/>
  <c r="CB190" i="4"/>
  <c r="CC190" i="4"/>
  <c r="CG190" i="4"/>
  <c r="CA191" i="4"/>
  <c r="CB191" i="4"/>
  <c r="CC191" i="4"/>
  <c r="CG191" i="4"/>
  <c r="CA192" i="4"/>
  <c r="CB192" i="4"/>
  <c r="CC192" i="4"/>
  <c r="CG192" i="4"/>
  <c r="CA193" i="4"/>
  <c r="CB193" i="4"/>
  <c r="CC193" i="4"/>
  <c r="CG193" i="4"/>
  <c r="CA194" i="4"/>
  <c r="CB194" i="4"/>
  <c r="CC194" i="4"/>
  <c r="CG194" i="4"/>
  <c r="CA195" i="4"/>
  <c r="CB195" i="4"/>
  <c r="CC195" i="4"/>
  <c r="CG195" i="4"/>
  <c r="CA196" i="4"/>
  <c r="CB196" i="4"/>
  <c r="CC196" i="4"/>
  <c r="CG196" i="4"/>
  <c r="CA197" i="4"/>
  <c r="CB197" i="4"/>
  <c r="CC197" i="4"/>
  <c r="CG197" i="4"/>
  <c r="CA198" i="4"/>
  <c r="CB198" i="4"/>
  <c r="CC198" i="4"/>
  <c r="CG198" i="4"/>
  <c r="CA199" i="4"/>
  <c r="CB199" i="4"/>
  <c r="CC199" i="4"/>
  <c r="CG199" i="4"/>
  <c r="CA200" i="4"/>
  <c r="CB200" i="4"/>
  <c r="CC200" i="4"/>
  <c r="CG200" i="4"/>
  <c r="CA201" i="4"/>
  <c r="CB201" i="4"/>
  <c r="CC201" i="4"/>
  <c r="CG201" i="4"/>
  <c r="CB2" i="4"/>
  <c r="CA2" i="4"/>
  <c r="CG2" i="4"/>
  <c r="CO8" i="4"/>
  <c r="CO6" i="4"/>
  <c r="CO7" i="4"/>
  <c r="CI3" i="4"/>
  <c r="CI4" i="4"/>
  <c r="CI5" i="4"/>
  <c r="CI6" i="4"/>
  <c r="CI7" i="4"/>
  <c r="CI8" i="4"/>
  <c r="CI9" i="4"/>
  <c r="CI10" i="4"/>
  <c r="CI11" i="4"/>
  <c r="CI12" i="4"/>
  <c r="CI13" i="4"/>
  <c r="CI14" i="4"/>
  <c r="CI15" i="4"/>
  <c r="CI16" i="4"/>
  <c r="CI17" i="4"/>
  <c r="CI18" i="4"/>
  <c r="CI19" i="4"/>
  <c r="CI20" i="4"/>
  <c r="CI21" i="4"/>
  <c r="CI22" i="4"/>
  <c r="CI23" i="4"/>
  <c r="CI24" i="4"/>
  <c r="CI25" i="4"/>
  <c r="CI26" i="4"/>
  <c r="CI27" i="4"/>
  <c r="CI28" i="4"/>
  <c r="CI29" i="4"/>
  <c r="CI30" i="4"/>
  <c r="CI31" i="4"/>
  <c r="CI32" i="4"/>
  <c r="CI33" i="4"/>
  <c r="CI34" i="4"/>
  <c r="CI35" i="4"/>
  <c r="CI36" i="4"/>
  <c r="CI37" i="4"/>
  <c r="CI38" i="4"/>
  <c r="CI39" i="4"/>
  <c r="CI40" i="4"/>
  <c r="CI41" i="4"/>
  <c r="CI42" i="4"/>
  <c r="CI43" i="4"/>
  <c r="CI44" i="4"/>
  <c r="CI45" i="4"/>
  <c r="CI46" i="4"/>
  <c r="CI47" i="4"/>
  <c r="CI48" i="4"/>
  <c r="CI49" i="4"/>
  <c r="CI50" i="4"/>
  <c r="CI51" i="4"/>
  <c r="CI52" i="4"/>
  <c r="CI53" i="4"/>
  <c r="CI54" i="4"/>
  <c r="CI55" i="4"/>
  <c r="CI56" i="4"/>
  <c r="CI57" i="4"/>
  <c r="CI58" i="4"/>
  <c r="CI59" i="4"/>
  <c r="CI60" i="4"/>
  <c r="CI61" i="4"/>
  <c r="CI62" i="4"/>
  <c r="CI63" i="4"/>
  <c r="CI64" i="4"/>
  <c r="CI65" i="4"/>
  <c r="CI66" i="4"/>
  <c r="CI67" i="4"/>
  <c r="CI68" i="4"/>
  <c r="CI69" i="4"/>
  <c r="CI70" i="4"/>
  <c r="CI71" i="4"/>
  <c r="CI72" i="4"/>
  <c r="CI73" i="4"/>
  <c r="CI74" i="4"/>
  <c r="CI75" i="4"/>
  <c r="CI76" i="4"/>
  <c r="CI77" i="4"/>
  <c r="CI78" i="4"/>
  <c r="CI79" i="4"/>
  <c r="CI80" i="4"/>
  <c r="CI81" i="4"/>
  <c r="CI82" i="4"/>
  <c r="CI83" i="4"/>
  <c r="CI84" i="4"/>
  <c r="CI85" i="4"/>
  <c r="CI86" i="4"/>
  <c r="CI87" i="4"/>
  <c r="CI88" i="4"/>
  <c r="CI89" i="4"/>
  <c r="CI90" i="4"/>
  <c r="CI91" i="4"/>
  <c r="CI92" i="4"/>
  <c r="CI93" i="4"/>
  <c r="CI94" i="4"/>
  <c r="CI95" i="4"/>
  <c r="CI96" i="4"/>
  <c r="CI97" i="4"/>
  <c r="CI98" i="4"/>
  <c r="CI99" i="4"/>
  <c r="CI100" i="4"/>
  <c r="CI101" i="4"/>
  <c r="CI102" i="4"/>
  <c r="CI103" i="4"/>
  <c r="CI104" i="4"/>
  <c r="CI105" i="4"/>
  <c r="CI106" i="4"/>
  <c r="CI107" i="4"/>
  <c r="CI108" i="4"/>
  <c r="CI109" i="4"/>
  <c r="CI110" i="4"/>
  <c r="CI111" i="4"/>
  <c r="CI112" i="4"/>
  <c r="CI113" i="4"/>
  <c r="CI114" i="4"/>
  <c r="CI115" i="4"/>
  <c r="CI116" i="4"/>
  <c r="CI117" i="4"/>
  <c r="CI118" i="4"/>
  <c r="CI119" i="4"/>
  <c r="CI120" i="4"/>
  <c r="CI121" i="4"/>
  <c r="CI122" i="4"/>
  <c r="CI123" i="4"/>
  <c r="CI124" i="4"/>
  <c r="CI125" i="4"/>
  <c r="CI126" i="4"/>
  <c r="CI127" i="4"/>
  <c r="CI128" i="4"/>
  <c r="CI129" i="4"/>
  <c r="CI130" i="4"/>
  <c r="CI131" i="4"/>
  <c r="CI132" i="4"/>
  <c r="CI133" i="4"/>
  <c r="CI134" i="4"/>
  <c r="CI135" i="4"/>
  <c r="CI136" i="4"/>
  <c r="CI137" i="4"/>
  <c r="CI138" i="4"/>
  <c r="CI139" i="4"/>
  <c r="CI140" i="4"/>
  <c r="CI141" i="4"/>
  <c r="CI142" i="4"/>
  <c r="CI143" i="4"/>
  <c r="CI144" i="4"/>
  <c r="CI145" i="4"/>
  <c r="CI146" i="4"/>
  <c r="CI147" i="4"/>
  <c r="CI148" i="4"/>
  <c r="CI149" i="4"/>
  <c r="CI150" i="4"/>
  <c r="CI151" i="4"/>
  <c r="CI152" i="4"/>
  <c r="CI153" i="4"/>
  <c r="CI154" i="4"/>
  <c r="CI155" i="4"/>
  <c r="CI156" i="4"/>
  <c r="CI157" i="4"/>
  <c r="CI158" i="4"/>
  <c r="CI159" i="4"/>
  <c r="CI160" i="4"/>
  <c r="CI161" i="4"/>
  <c r="CI162" i="4"/>
  <c r="CI163" i="4"/>
  <c r="CI164" i="4"/>
  <c r="CI165" i="4"/>
  <c r="CI166" i="4"/>
  <c r="CI167" i="4"/>
  <c r="CI168" i="4"/>
  <c r="CI169" i="4"/>
  <c r="CI170" i="4"/>
  <c r="CI171" i="4"/>
  <c r="CI172" i="4"/>
  <c r="CI173" i="4"/>
  <c r="CI174" i="4"/>
  <c r="CI175" i="4"/>
  <c r="CI176" i="4"/>
  <c r="CI177" i="4"/>
  <c r="CI178" i="4"/>
  <c r="CI179" i="4"/>
  <c r="CI180" i="4"/>
  <c r="CI181" i="4"/>
  <c r="CI182" i="4"/>
  <c r="CI183" i="4"/>
  <c r="CI184" i="4"/>
  <c r="CI185" i="4"/>
  <c r="CI186" i="4"/>
  <c r="CI187" i="4"/>
  <c r="CI188" i="4"/>
  <c r="CI189" i="4"/>
  <c r="CI190" i="4"/>
  <c r="CI191" i="4"/>
  <c r="CI192" i="4"/>
  <c r="CI193" i="4"/>
  <c r="CI194" i="4"/>
  <c r="CI195" i="4"/>
  <c r="CI196" i="4"/>
  <c r="CI197" i="4"/>
  <c r="CI198" i="4"/>
  <c r="CI199" i="4"/>
  <c r="CI200" i="4"/>
  <c r="CI201" i="4"/>
  <c r="CI2" i="4"/>
  <c r="K30" i="7"/>
  <c r="K37" i="7"/>
  <c r="CJ2" i="4"/>
  <c r="H3" i="7"/>
  <c r="H4" i="7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0" i="7"/>
  <c r="H141" i="7"/>
  <c r="H142" i="7"/>
  <c r="H143" i="7"/>
  <c r="H144" i="7"/>
  <c r="H145" i="7"/>
  <c r="H146" i="7"/>
  <c r="H147" i="7"/>
  <c r="H148" i="7"/>
  <c r="H149" i="7"/>
  <c r="H150" i="7"/>
  <c r="H151" i="7"/>
  <c r="H152" i="7"/>
  <c r="H153" i="7"/>
  <c r="H154" i="7"/>
  <c r="H155" i="7"/>
  <c r="H156" i="7"/>
  <c r="H157" i="7"/>
  <c r="H158" i="7"/>
  <c r="H159" i="7"/>
  <c r="H160" i="7"/>
  <c r="H161" i="7"/>
  <c r="H162" i="7"/>
  <c r="H163" i="7"/>
  <c r="H164" i="7"/>
  <c r="H165" i="7"/>
  <c r="H166" i="7"/>
  <c r="H167" i="7"/>
  <c r="H168" i="7"/>
  <c r="H169" i="7"/>
  <c r="H170" i="7"/>
  <c r="H171" i="7"/>
  <c r="H172" i="7"/>
  <c r="H173" i="7"/>
  <c r="H174" i="7"/>
  <c r="H175" i="7"/>
  <c r="H176" i="7"/>
  <c r="H177" i="7"/>
  <c r="H178" i="7"/>
  <c r="H179" i="7"/>
  <c r="H180" i="7"/>
  <c r="H181" i="7"/>
  <c r="H182" i="7"/>
  <c r="H183" i="7"/>
  <c r="H184" i="7"/>
  <c r="H185" i="7"/>
  <c r="H186" i="7"/>
  <c r="H187" i="7"/>
  <c r="H188" i="7"/>
  <c r="H189" i="7"/>
  <c r="H190" i="7"/>
  <c r="H191" i="7"/>
  <c r="H192" i="7"/>
  <c r="H193" i="7"/>
  <c r="H194" i="7"/>
  <c r="H195" i="7"/>
  <c r="H196" i="7"/>
  <c r="H197" i="7"/>
  <c r="H198" i="7"/>
  <c r="H199" i="7"/>
  <c r="H200" i="7"/>
  <c r="H201" i="7"/>
  <c r="H2" i="7"/>
  <c r="G3" i="7"/>
  <c r="G4" i="7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98" i="7"/>
  <c r="G99" i="7"/>
  <c r="G100" i="7"/>
  <c r="G101" i="7"/>
  <c r="G102" i="7"/>
  <c r="G103" i="7"/>
  <c r="G104" i="7"/>
  <c r="G105" i="7"/>
  <c r="G106" i="7"/>
  <c r="G107" i="7"/>
  <c r="G108" i="7"/>
  <c r="G109" i="7"/>
  <c r="G110" i="7"/>
  <c r="G111" i="7"/>
  <c r="G112" i="7"/>
  <c r="G113" i="7"/>
  <c r="G114" i="7"/>
  <c r="G115" i="7"/>
  <c r="G116" i="7"/>
  <c r="G117" i="7"/>
  <c r="G118" i="7"/>
  <c r="G119" i="7"/>
  <c r="G120" i="7"/>
  <c r="G121" i="7"/>
  <c r="G122" i="7"/>
  <c r="G123" i="7"/>
  <c r="G124" i="7"/>
  <c r="G125" i="7"/>
  <c r="G126" i="7"/>
  <c r="G127" i="7"/>
  <c r="G128" i="7"/>
  <c r="G129" i="7"/>
  <c r="G130" i="7"/>
  <c r="G131" i="7"/>
  <c r="G132" i="7"/>
  <c r="G133" i="7"/>
  <c r="G134" i="7"/>
  <c r="G135" i="7"/>
  <c r="G136" i="7"/>
  <c r="G137" i="7"/>
  <c r="G138" i="7"/>
  <c r="G139" i="7"/>
  <c r="G140" i="7"/>
  <c r="G141" i="7"/>
  <c r="G142" i="7"/>
  <c r="G143" i="7"/>
  <c r="G144" i="7"/>
  <c r="G145" i="7"/>
  <c r="G146" i="7"/>
  <c r="G147" i="7"/>
  <c r="G148" i="7"/>
  <c r="G149" i="7"/>
  <c r="G150" i="7"/>
  <c r="G151" i="7"/>
  <c r="G152" i="7"/>
  <c r="G153" i="7"/>
  <c r="G154" i="7"/>
  <c r="G155" i="7"/>
  <c r="G156" i="7"/>
  <c r="G157" i="7"/>
  <c r="G158" i="7"/>
  <c r="G159" i="7"/>
  <c r="G160" i="7"/>
  <c r="G161" i="7"/>
  <c r="G162" i="7"/>
  <c r="G163" i="7"/>
  <c r="G164" i="7"/>
  <c r="G165" i="7"/>
  <c r="G166" i="7"/>
  <c r="G167" i="7"/>
  <c r="G168" i="7"/>
  <c r="G169" i="7"/>
  <c r="G170" i="7"/>
  <c r="G171" i="7"/>
  <c r="G172" i="7"/>
  <c r="G173" i="7"/>
  <c r="G174" i="7"/>
  <c r="G175" i="7"/>
  <c r="G176" i="7"/>
  <c r="G177" i="7"/>
  <c r="G178" i="7"/>
  <c r="G179" i="7"/>
  <c r="G180" i="7"/>
  <c r="G181" i="7"/>
  <c r="G182" i="7"/>
  <c r="G183" i="7"/>
  <c r="G184" i="7"/>
  <c r="G185" i="7"/>
  <c r="G186" i="7"/>
  <c r="G187" i="7"/>
  <c r="G188" i="7"/>
  <c r="G189" i="7"/>
  <c r="G190" i="7"/>
  <c r="G191" i="7"/>
  <c r="G192" i="7"/>
  <c r="G193" i="7"/>
  <c r="G194" i="7"/>
  <c r="G195" i="7"/>
  <c r="G196" i="7"/>
  <c r="G197" i="7"/>
  <c r="G198" i="7"/>
  <c r="G199" i="7"/>
  <c r="G200" i="7"/>
  <c r="G201" i="7"/>
  <c r="G2" i="7"/>
  <c r="E3" i="4"/>
  <c r="D3" i="7"/>
  <c r="E4" i="4"/>
  <c r="D4" i="7"/>
  <c r="E5" i="4"/>
  <c r="D5" i="7"/>
  <c r="E6" i="4"/>
  <c r="D6" i="7"/>
  <c r="E7" i="4"/>
  <c r="D7" i="7"/>
  <c r="E8" i="4"/>
  <c r="D8" i="7"/>
  <c r="E9" i="4"/>
  <c r="D9" i="7"/>
  <c r="E10" i="4"/>
  <c r="D10" i="7"/>
  <c r="E11" i="4"/>
  <c r="D11" i="7"/>
  <c r="E12" i="4"/>
  <c r="D12" i="7"/>
  <c r="E13" i="4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D71" i="7"/>
  <c r="D72" i="7"/>
  <c r="D73" i="7"/>
  <c r="D74" i="7"/>
  <c r="D75" i="7"/>
  <c r="D76" i="7"/>
  <c r="D77" i="7"/>
  <c r="D78" i="7"/>
  <c r="D79" i="7"/>
  <c r="D80" i="7"/>
  <c r="D81" i="7"/>
  <c r="D82" i="7"/>
  <c r="D83" i="7"/>
  <c r="D84" i="7"/>
  <c r="D85" i="7"/>
  <c r="D86" i="7"/>
  <c r="D87" i="7"/>
  <c r="D88" i="7"/>
  <c r="D89" i="7"/>
  <c r="D90" i="7"/>
  <c r="D91" i="7"/>
  <c r="D92" i="7"/>
  <c r="D93" i="7"/>
  <c r="D94" i="7"/>
  <c r="D95" i="7"/>
  <c r="D96" i="7"/>
  <c r="D97" i="7"/>
  <c r="D98" i="7"/>
  <c r="D99" i="7"/>
  <c r="D100" i="7"/>
  <c r="D101" i="7"/>
  <c r="D102" i="7"/>
  <c r="D103" i="7"/>
  <c r="D104" i="7"/>
  <c r="D105" i="7"/>
  <c r="D106" i="7"/>
  <c r="D107" i="7"/>
  <c r="D108" i="7"/>
  <c r="D109" i="7"/>
  <c r="D110" i="7"/>
  <c r="D111" i="7"/>
  <c r="D112" i="7"/>
  <c r="D113" i="7"/>
  <c r="D114" i="7"/>
  <c r="D115" i="7"/>
  <c r="D116" i="7"/>
  <c r="D117" i="7"/>
  <c r="D118" i="7"/>
  <c r="D119" i="7"/>
  <c r="D120" i="7"/>
  <c r="D121" i="7"/>
  <c r="D122" i="7"/>
  <c r="D123" i="7"/>
  <c r="D124" i="7"/>
  <c r="D125" i="7"/>
  <c r="D126" i="7"/>
  <c r="D127" i="7"/>
  <c r="D128" i="7"/>
  <c r="D129" i="7"/>
  <c r="D130" i="7"/>
  <c r="D131" i="7"/>
  <c r="D132" i="7"/>
  <c r="D133" i="7"/>
  <c r="D134" i="7"/>
  <c r="D135" i="7"/>
  <c r="D136" i="7"/>
  <c r="D137" i="7"/>
  <c r="D138" i="7"/>
  <c r="D139" i="7"/>
  <c r="D140" i="7"/>
  <c r="D141" i="7"/>
  <c r="D142" i="7"/>
  <c r="D143" i="7"/>
  <c r="D144" i="7"/>
  <c r="D145" i="7"/>
  <c r="D146" i="7"/>
  <c r="D147" i="7"/>
  <c r="D148" i="7"/>
  <c r="D149" i="7"/>
  <c r="D150" i="7"/>
  <c r="D151" i="7"/>
  <c r="D152" i="7"/>
  <c r="D153" i="7"/>
  <c r="D154" i="7"/>
  <c r="D155" i="7"/>
  <c r="D156" i="7"/>
  <c r="D157" i="7"/>
  <c r="D158" i="7"/>
  <c r="D159" i="7"/>
  <c r="D160" i="7"/>
  <c r="D161" i="7"/>
  <c r="D162" i="7"/>
  <c r="D163" i="7"/>
  <c r="D164" i="7"/>
  <c r="D165" i="7"/>
  <c r="D166" i="7"/>
  <c r="D167" i="7"/>
  <c r="D168" i="7"/>
  <c r="D169" i="7"/>
  <c r="D170" i="7"/>
  <c r="D171" i="7"/>
  <c r="D172" i="7"/>
  <c r="D173" i="7"/>
  <c r="D174" i="7"/>
  <c r="D175" i="7"/>
  <c r="D176" i="7"/>
  <c r="D177" i="7"/>
  <c r="D178" i="7"/>
  <c r="D179" i="7"/>
  <c r="D180" i="7"/>
  <c r="D181" i="7"/>
  <c r="D182" i="7"/>
  <c r="D183" i="7"/>
  <c r="D184" i="7"/>
  <c r="D185" i="7"/>
  <c r="D186" i="7"/>
  <c r="D187" i="7"/>
  <c r="D188" i="7"/>
  <c r="D189" i="7"/>
  <c r="D190" i="7"/>
  <c r="D191" i="7"/>
  <c r="D192" i="7"/>
  <c r="D193" i="7"/>
  <c r="D194" i="7"/>
  <c r="D195" i="7"/>
  <c r="D196" i="7"/>
  <c r="D197" i="7"/>
  <c r="D198" i="7"/>
  <c r="D199" i="7"/>
  <c r="D200" i="7"/>
  <c r="D201" i="7"/>
  <c r="E2" i="4"/>
  <c r="D2" i="7"/>
  <c r="A2" i="1"/>
  <c r="D2" i="4"/>
  <c r="A3" i="1"/>
  <c r="D3" i="4"/>
  <c r="A4" i="1"/>
  <c r="D4" i="4"/>
  <c r="A5" i="1"/>
  <c r="D5" i="4"/>
  <c r="A6" i="1"/>
  <c r="D6" i="4"/>
  <c r="A7" i="1"/>
  <c r="D7" i="4"/>
  <c r="A8" i="1"/>
  <c r="D8" i="4"/>
  <c r="A9" i="1"/>
  <c r="D9" i="4"/>
  <c r="A10" i="1"/>
  <c r="D10" i="4"/>
  <c r="A11" i="1"/>
  <c r="D11" i="4"/>
  <c r="A12" i="1"/>
  <c r="D12" i="4"/>
  <c r="A13" i="1"/>
  <c r="D13" i="4"/>
  <c r="A14" i="1"/>
  <c r="D14" i="4"/>
  <c r="A15" i="1"/>
  <c r="D15" i="4"/>
  <c r="A16" i="1"/>
  <c r="D16" i="4"/>
  <c r="A17" i="1"/>
  <c r="D17" i="4"/>
  <c r="A18" i="1"/>
  <c r="D18" i="4"/>
  <c r="A19" i="1"/>
  <c r="D19" i="4"/>
  <c r="A20" i="1"/>
  <c r="D20" i="4"/>
  <c r="A21" i="1"/>
  <c r="D21" i="4"/>
  <c r="A22" i="1"/>
  <c r="D22" i="4"/>
  <c r="A23" i="1"/>
  <c r="D23" i="4"/>
  <c r="A24" i="1"/>
  <c r="D24" i="4"/>
  <c r="A25" i="1"/>
  <c r="D25" i="4"/>
  <c r="A26" i="1"/>
  <c r="D26" i="4"/>
  <c r="A27" i="1"/>
  <c r="D27" i="4"/>
  <c r="A28" i="1"/>
  <c r="D28" i="4"/>
  <c r="A29" i="1"/>
  <c r="D29" i="4"/>
  <c r="A30" i="1"/>
  <c r="D30" i="4"/>
  <c r="A31" i="1"/>
  <c r="D31" i="4"/>
  <c r="A32" i="1"/>
  <c r="D32" i="4"/>
  <c r="A33" i="1"/>
  <c r="D33" i="4"/>
  <c r="A34" i="1"/>
  <c r="D34" i="4"/>
  <c r="A35" i="1"/>
  <c r="D35" i="4"/>
  <c r="A36" i="1"/>
  <c r="D36" i="4"/>
  <c r="A37" i="1"/>
  <c r="D37" i="4"/>
  <c r="A38" i="1"/>
  <c r="D38" i="4"/>
  <c r="A39" i="1"/>
  <c r="D39" i="4"/>
  <c r="A40" i="1"/>
  <c r="D40" i="4"/>
  <c r="A41" i="1"/>
  <c r="D41" i="4"/>
  <c r="A42" i="1"/>
  <c r="D42" i="4"/>
  <c r="A43" i="1"/>
  <c r="D43" i="4"/>
  <c r="A44" i="1"/>
  <c r="D44" i="4"/>
  <c r="A45" i="1"/>
  <c r="D45" i="4"/>
  <c r="A46" i="1"/>
  <c r="D46" i="4"/>
  <c r="A47" i="1"/>
  <c r="D47" i="4"/>
  <c r="A48" i="1"/>
  <c r="D48" i="4"/>
  <c r="A49" i="1"/>
  <c r="D49" i="4"/>
  <c r="A50" i="1"/>
  <c r="D50" i="4"/>
  <c r="A51" i="1"/>
  <c r="D51" i="4"/>
  <c r="A52" i="1"/>
  <c r="D52" i="4"/>
  <c r="A53" i="1"/>
  <c r="D53" i="4"/>
  <c r="A54" i="1"/>
  <c r="D54" i="4"/>
  <c r="A55" i="1"/>
  <c r="D55" i="4"/>
  <c r="A56" i="1"/>
  <c r="D56" i="4"/>
  <c r="A57" i="1"/>
  <c r="D57" i="4"/>
  <c r="A58" i="1"/>
  <c r="D58" i="4"/>
  <c r="A59" i="1"/>
  <c r="D59" i="4"/>
  <c r="A60" i="1"/>
  <c r="D60" i="4"/>
  <c r="A61" i="1"/>
  <c r="D61" i="4"/>
  <c r="A62" i="1"/>
  <c r="D62" i="4"/>
  <c r="A63" i="1"/>
  <c r="D63" i="4"/>
  <c r="A64" i="1"/>
  <c r="D64" i="4"/>
  <c r="A65" i="1"/>
  <c r="D65" i="4"/>
  <c r="A66" i="1"/>
  <c r="D66" i="4"/>
  <c r="A67" i="1"/>
  <c r="D67" i="4"/>
  <c r="A68" i="1"/>
  <c r="D68" i="4"/>
  <c r="A69" i="1"/>
  <c r="D69" i="4"/>
  <c r="A70" i="1"/>
  <c r="D70" i="4"/>
  <c r="A71" i="1"/>
  <c r="D71" i="4"/>
  <c r="A72" i="1"/>
  <c r="D72" i="4"/>
  <c r="A73" i="1"/>
  <c r="D73" i="4"/>
  <c r="A74" i="1"/>
  <c r="D74" i="4"/>
  <c r="A75" i="1"/>
  <c r="D75" i="4"/>
  <c r="A76" i="1"/>
  <c r="D76" i="4"/>
  <c r="A77" i="1"/>
  <c r="D77" i="4"/>
  <c r="A78" i="1"/>
  <c r="D78" i="4"/>
  <c r="A79" i="1"/>
  <c r="D79" i="4"/>
  <c r="A80" i="1"/>
  <c r="D80" i="4"/>
  <c r="A81" i="1"/>
  <c r="D81" i="4"/>
  <c r="A82" i="1"/>
  <c r="D82" i="4"/>
  <c r="A83" i="1"/>
  <c r="D83" i="4"/>
  <c r="A84" i="1"/>
  <c r="D84" i="4"/>
  <c r="A85" i="1"/>
  <c r="D85" i="4"/>
  <c r="A86" i="1"/>
  <c r="D86" i="4"/>
  <c r="A87" i="1"/>
  <c r="D87" i="4"/>
  <c r="A88" i="1"/>
  <c r="D88" i="4"/>
  <c r="A89" i="1"/>
  <c r="D89" i="4"/>
  <c r="A90" i="1"/>
  <c r="D90" i="4"/>
  <c r="A91" i="1"/>
  <c r="D91" i="4"/>
  <c r="A92" i="1"/>
  <c r="D92" i="4"/>
  <c r="A93" i="1"/>
  <c r="D93" i="4"/>
  <c r="A94" i="1"/>
  <c r="D94" i="4"/>
  <c r="A95" i="1"/>
  <c r="D95" i="4"/>
  <c r="A96" i="1"/>
  <c r="D96" i="4"/>
  <c r="A97" i="1"/>
  <c r="D97" i="4"/>
  <c r="A98" i="1"/>
  <c r="D98" i="4"/>
  <c r="A99" i="1"/>
  <c r="D99" i="4"/>
  <c r="A100" i="1"/>
  <c r="D100" i="4"/>
  <c r="A101" i="1"/>
  <c r="D101" i="4"/>
  <c r="A102" i="1"/>
  <c r="D102" i="4"/>
  <c r="A103" i="1"/>
  <c r="D103" i="4"/>
  <c r="A104" i="1"/>
  <c r="D104" i="4"/>
  <c r="A105" i="1"/>
  <c r="D105" i="4"/>
  <c r="A106" i="1"/>
  <c r="D106" i="4"/>
  <c r="A107" i="1"/>
  <c r="D107" i="4"/>
  <c r="A108" i="1"/>
  <c r="D108" i="4"/>
  <c r="A109" i="1"/>
  <c r="D109" i="4"/>
  <c r="A110" i="1"/>
  <c r="D110" i="4"/>
  <c r="A111" i="1"/>
  <c r="D111" i="4"/>
  <c r="A112" i="1"/>
  <c r="D112" i="4"/>
  <c r="A113" i="1"/>
  <c r="D113" i="4"/>
  <c r="A114" i="1"/>
  <c r="D114" i="4"/>
  <c r="A115" i="1"/>
  <c r="D115" i="4"/>
  <c r="A116" i="1"/>
  <c r="D116" i="4"/>
  <c r="A117" i="1"/>
  <c r="D117" i="4"/>
  <c r="A118" i="1"/>
  <c r="D118" i="4"/>
  <c r="A119" i="1"/>
  <c r="D119" i="4"/>
  <c r="A120" i="1"/>
  <c r="D120" i="4"/>
  <c r="A121" i="1"/>
  <c r="D121" i="4"/>
  <c r="A122" i="1"/>
  <c r="D122" i="4"/>
  <c r="A123" i="1"/>
  <c r="D123" i="4"/>
  <c r="A124" i="1"/>
  <c r="D124" i="4"/>
  <c r="A125" i="1"/>
  <c r="D125" i="4"/>
  <c r="A126" i="1"/>
  <c r="D126" i="4"/>
  <c r="A127" i="1"/>
  <c r="D127" i="4"/>
  <c r="A128" i="1"/>
  <c r="D128" i="4"/>
  <c r="A129" i="1"/>
  <c r="D129" i="4"/>
  <c r="A130" i="1"/>
  <c r="D130" i="4"/>
  <c r="A131" i="1"/>
  <c r="D131" i="4"/>
  <c r="A132" i="1"/>
  <c r="D132" i="4"/>
  <c r="A133" i="1"/>
  <c r="D133" i="4"/>
  <c r="A134" i="1"/>
  <c r="D134" i="4"/>
  <c r="A135" i="1"/>
  <c r="D135" i="4"/>
  <c r="A136" i="1"/>
  <c r="D136" i="4"/>
  <c r="A137" i="1"/>
  <c r="D137" i="4"/>
  <c r="A138" i="1"/>
  <c r="D138" i="4"/>
  <c r="A139" i="1"/>
  <c r="D139" i="4"/>
  <c r="A140" i="1"/>
  <c r="D140" i="4"/>
  <c r="A141" i="1"/>
  <c r="D141" i="4"/>
  <c r="A142" i="1"/>
  <c r="D142" i="4"/>
  <c r="A143" i="1"/>
  <c r="D143" i="4"/>
  <c r="A144" i="1"/>
  <c r="D144" i="4"/>
  <c r="A145" i="1"/>
  <c r="D145" i="4"/>
  <c r="A146" i="1"/>
  <c r="D146" i="4"/>
  <c r="A147" i="1"/>
  <c r="D147" i="4"/>
  <c r="A148" i="1"/>
  <c r="D148" i="4"/>
  <c r="A149" i="1"/>
  <c r="D149" i="4"/>
  <c r="A150" i="1"/>
  <c r="D150" i="4"/>
  <c r="A151" i="1"/>
  <c r="D151" i="4"/>
  <c r="A152" i="1"/>
  <c r="D152" i="4"/>
  <c r="A153" i="1"/>
  <c r="D153" i="4"/>
  <c r="A154" i="1"/>
  <c r="D154" i="4"/>
  <c r="A155" i="1"/>
  <c r="D155" i="4"/>
  <c r="A156" i="1"/>
  <c r="D156" i="4"/>
  <c r="A157" i="1"/>
  <c r="D157" i="4"/>
  <c r="A158" i="1"/>
  <c r="D158" i="4"/>
  <c r="A159" i="1"/>
  <c r="D159" i="4"/>
  <c r="A160" i="1"/>
  <c r="D160" i="4"/>
  <c r="A161" i="1"/>
  <c r="D161" i="4"/>
  <c r="A162" i="1"/>
  <c r="D162" i="4"/>
  <c r="A163" i="1"/>
  <c r="D163" i="4"/>
  <c r="A164" i="1"/>
  <c r="D164" i="4"/>
  <c r="A165" i="1"/>
  <c r="D165" i="4"/>
  <c r="A166" i="1"/>
  <c r="D166" i="4"/>
  <c r="A167" i="1"/>
  <c r="D167" i="4"/>
  <c r="A168" i="1"/>
  <c r="D168" i="4"/>
  <c r="A169" i="1"/>
  <c r="D169" i="4"/>
  <c r="A170" i="1"/>
  <c r="D170" i="4"/>
  <c r="A171" i="1"/>
  <c r="D171" i="4"/>
  <c r="A172" i="1"/>
  <c r="D172" i="4"/>
  <c r="A173" i="1"/>
  <c r="D173" i="4"/>
  <c r="A174" i="1"/>
  <c r="D174" i="4"/>
  <c r="A175" i="1"/>
  <c r="D175" i="4"/>
  <c r="A176" i="1"/>
  <c r="D176" i="4"/>
  <c r="A177" i="1"/>
  <c r="D177" i="4"/>
  <c r="A178" i="1"/>
  <c r="D178" i="4"/>
  <c r="A179" i="1"/>
  <c r="D179" i="4"/>
  <c r="A180" i="1"/>
  <c r="D180" i="4"/>
  <c r="A181" i="1"/>
  <c r="D181" i="4"/>
  <c r="A182" i="1"/>
  <c r="D182" i="4"/>
  <c r="A183" i="1"/>
  <c r="D183" i="4"/>
  <c r="A184" i="1"/>
  <c r="D184" i="4"/>
  <c r="A185" i="1"/>
  <c r="D185" i="4"/>
  <c r="A186" i="1"/>
  <c r="D186" i="4"/>
  <c r="A187" i="1"/>
  <c r="D187" i="4"/>
  <c r="A188" i="1"/>
  <c r="D188" i="4"/>
  <c r="A189" i="1"/>
  <c r="D189" i="4"/>
  <c r="A190" i="1"/>
  <c r="D190" i="4"/>
  <c r="A191" i="1"/>
  <c r="D191" i="4"/>
  <c r="A192" i="1"/>
  <c r="D192" i="4"/>
  <c r="A193" i="1"/>
  <c r="D193" i="4"/>
  <c r="A194" i="1"/>
  <c r="D194" i="4"/>
  <c r="A195" i="1"/>
  <c r="D195" i="4"/>
  <c r="A196" i="1"/>
  <c r="D196" i="4"/>
  <c r="A197" i="1"/>
  <c r="D197" i="4"/>
  <c r="A198" i="1"/>
  <c r="D198" i="4"/>
  <c r="A199" i="1"/>
  <c r="D199" i="4"/>
  <c r="A200" i="1"/>
  <c r="D200" i="4"/>
  <c r="A201" i="1"/>
  <c r="D201" i="4"/>
  <c r="B2" i="4"/>
  <c r="B3" i="4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X6" i="4"/>
  <c r="G2" i="4"/>
  <c r="G3" i="4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B24" i="3"/>
  <c r="B27" i="3"/>
  <c r="M2" i="4"/>
  <c r="N2" i="4"/>
  <c r="O2" i="4"/>
  <c r="M3" i="4"/>
  <c r="M4" i="4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P2" i="4"/>
  <c r="X2" i="4"/>
  <c r="B11" i="3"/>
  <c r="Q2" i="4"/>
  <c r="J1" i="4"/>
  <c r="K8" i="3"/>
  <c r="K1" i="4"/>
  <c r="K9" i="3"/>
  <c r="K5" i="3"/>
  <c r="K6" i="3"/>
  <c r="K7" i="3"/>
  <c r="K10" i="3"/>
  <c r="K11" i="3"/>
  <c r="J1" i="3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" i="3"/>
  <c r="C2" i="4"/>
  <c r="C3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P6" i="4"/>
  <c r="P3" i="4"/>
  <c r="I3" i="3"/>
  <c r="P7" i="4"/>
  <c r="P4" i="4"/>
  <c r="I4" i="3"/>
  <c r="P8" i="4"/>
  <c r="P5" i="4"/>
  <c r="I5" i="3"/>
  <c r="P9" i="4"/>
  <c r="I6" i="3"/>
  <c r="P10" i="4"/>
  <c r="I7" i="3"/>
  <c r="P11" i="4"/>
  <c r="I8" i="3"/>
  <c r="P12" i="4"/>
  <c r="I9" i="3"/>
  <c r="P13" i="4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" i="3"/>
  <c r="K3" i="4"/>
  <c r="O3" i="4"/>
  <c r="K6" i="4"/>
  <c r="O6" i="4"/>
  <c r="H3" i="3"/>
  <c r="K4" i="4"/>
  <c r="O4" i="4"/>
  <c r="K7" i="4"/>
  <c r="O7" i="4"/>
  <c r="H4" i="3"/>
  <c r="K5" i="4"/>
  <c r="O5" i="4"/>
  <c r="K8" i="4"/>
  <c r="O8" i="4"/>
  <c r="H5" i="3"/>
  <c r="K9" i="4"/>
  <c r="O9" i="4"/>
  <c r="H6" i="3"/>
  <c r="K10" i="4"/>
  <c r="O10" i="4"/>
  <c r="H7" i="3"/>
  <c r="K11" i="4"/>
  <c r="O11" i="4"/>
  <c r="H8" i="3"/>
  <c r="K12" i="4"/>
  <c r="O12" i="4"/>
  <c r="H9" i="3"/>
  <c r="K13" i="4"/>
  <c r="O13" i="4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" i="3"/>
  <c r="N3" i="4"/>
  <c r="N6" i="4"/>
  <c r="G3" i="3"/>
  <c r="N4" i="4"/>
  <c r="N7" i="4"/>
  <c r="G4" i="3"/>
  <c r="N5" i="4"/>
  <c r="N8" i="4"/>
  <c r="G5" i="3"/>
  <c r="N9" i="4"/>
  <c r="G6" i="3"/>
  <c r="N10" i="4"/>
  <c r="G7" i="3"/>
  <c r="N11" i="4"/>
  <c r="G8" i="3"/>
  <c r="N12" i="4"/>
  <c r="G9" i="3"/>
  <c r="N13" i="4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" i="3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" i="3"/>
  <c r="S3" i="4"/>
  <c r="S4" i="4"/>
  <c r="S5" i="4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53" i="4"/>
  <c r="S54" i="4"/>
  <c r="S55" i="4"/>
  <c r="S56" i="4"/>
  <c r="S57" i="4"/>
  <c r="S58" i="4"/>
  <c r="S59" i="4"/>
  <c r="S60" i="4"/>
  <c r="S61" i="4"/>
  <c r="S62" i="4"/>
  <c r="S63" i="4"/>
  <c r="S64" i="4"/>
  <c r="S65" i="4"/>
  <c r="S66" i="4"/>
  <c r="S67" i="4"/>
  <c r="S68" i="4"/>
  <c r="S69" i="4"/>
  <c r="S70" i="4"/>
  <c r="S71" i="4"/>
  <c r="S72" i="4"/>
  <c r="S73" i="4"/>
  <c r="S74" i="4"/>
  <c r="S75" i="4"/>
  <c r="S76" i="4"/>
  <c r="S77" i="4"/>
  <c r="S78" i="4"/>
  <c r="S79" i="4"/>
  <c r="S80" i="4"/>
  <c r="S81" i="4"/>
  <c r="S82" i="4"/>
  <c r="S83" i="4"/>
  <c r="S84" i="4"/>
  <c r="S85" i="4"/>
  <c r="S86" i="4"/>
  <c r="S87" i="4"/>
  <c r="S88" i="4"/>
  <c r="S89" i="4"/>
  <c r="S90" i="4"/>
  <c r="S91" i="4"/>
  <c r="S92" i="4"/>
  <c r="S93" i="4"/>
  <c r="S94" i="4"/>
  <c r="S95" i="4"/>
  <c r="S96" i="4"/>
  <c r="S97" i="4"/>
  <c r="S98" i="4"/>
  <c r="S99" i="4"/>
  <c r="S100" i="4"/>
  <c r="S101" i="4"/>
  <c r="S102" i="4"/>
  <c r="S103" i="4"/>
  <c r="S104" i="4"/>
  <c r="S105" i="4"/>
  <c r="S106" i="4"/>
  <c r="S107" i="4"/>
  <c r="S108" i="4"/>
  <c r="S109" i="4"/>
  <c r="S110" i="4"/>
  <c r="S111" i="4"/>
  <c r="S112" i="4"/>
  <c r="S113" i="4"/>
  <c r="S114" i="4"/>
  <c r="S115" i="4"/>
  <c r="S116" i="4"/>
  <c r="S117" i="4"/>
  <c r="S118" i="4"/>
  <c r="S119" i="4"/>
  <c r="S120" i="4"/>
  <c r="S121" i="4"/>
  <c r="S122" i="4"/>
  <c r="S123" i="4"/>
  <c r="S124" i="4"/>
  <c r="S125" i="4"/>
  <c r="S126" i="4"/>
  <c r="S127" i="4"/>
  <c r="S128" i="4"/>
  <c r="S129" i="4"/>
  <c r="S130" i="4"/>
  <c r="S131" i="4"/>
  <c r="S132" i="4"/>
  <c r="S133" i="4"/>
  <c r="S134" i="4"/>
  <c r="S135" i="4"/>
  <c r="S136" i="4"/>
  <c r="S137" i="4"/>
  <c r="S138" i="4"/>
  <c r="S139" i="4"/>
  <c r="S140" i="4"/>
  <c r="S141" i="4"/>
  <c r="S142" i="4"/>
  <c r="S143" i="4"/>
  <c r="S144" i="4"/>
  <c r="S145" i="4"/>
  <c r="S146" i="4"/>
  <c r="S147" i="4"/>
  <c r="S148" i="4"/>
  <c r="S149" i="4"/>
  <c r="S150" i="4"/>
  <c r="S151" i="4"/>
  <c r="S152" i="4"/>
  <c r="S153" i="4"/>
  <c r="S154" i="4"/>
  <c r="S155" i="4"/>
  <c r="S156" i="4"/>
  <c r="S157" i="4"/>
  <c r="S158" i="4"/>
  <c r="S159" i="4"/>
  <c r="S160" i="4"/>
  <c r="S161" i="4"/>
  <c r="S162" i="4"/>
  <c r="S163" i="4"/>
  <c r="S164" i="4"/>
  <c r="S165" i="4"/>
  <c r="S166" i="4"/>
  <c r="S167" i="4"/>
  <c r="S168" i="4"/>
  <c r="S169" i="4"/>
  <c r="S170" i="4"/>
  <c r="S171" i="4"/>
  <c r="S172" i="4"/>
  <c r="S173" i="4"/>
  <c r="S174" i="4"/>
  <c r="S175" i="4"/>
  <c r="S176" i="4"/>
  <c r="S177" i="4"/>
  <c r="S178" i="4"/>
  <c r="S179" i="4"/>
  <c r="S180" i="4"/>
  <c r="S181" i="4"/>
  <c r="S182" i="4"/>
  <c r="S183" i="4"/>
  <c r="S184" i="4"/>
  <c r="S185" i="4"/>
  <c r="S186" i="4"/>
  <c r="S187" i="4"/>
  <c r="S188" i="4"/>
  <c r="S189" i="4"/>
  <c r="S190" i="4"/>
  <c r="S191" i="4"/>
  <c r="S192" i="4"/>
  <c r="S193" i="4"/>
  <c r="S194" i="4"/>
  <c r="S195" i="4"/>
  <c r="S196" i="4"/>
  <c r="S197" i="4"/>
  <c r="S198" i="4"/>
  <c r="S199" i="4"/>
  <c r="S200" i="4"/>
  <c r="S201" i="4"/>
  <c r="S2" i="4"/>
  <c r="Q3" i="4"/>
  <c r="Q4" i="4"/>
  <c r="Q5" i="4"/>
  <c r="Q6" i="4"/>
  <c r="Q7" i="4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58" i="4"/>
  <c r="Q59" i="4"/>
  <c r="Q60" i="4"/>
  <c r="Q61" i="4"/>
  <c r="Q62" i="4"/>
  <c r="Q63" i="4"/>
  <c r="Q64" i="4"/>
  <c r="Q65" i="4"/>
  <c r="Q66" i="4"/>
  <c r="Q67" i="4"/>
  <c r="Q68" i="4"/>
  <c r="Q69" i="4"/>
  <c r="Q70" i="4"/>
  <c r="Q71" i="4"/>
  <c r="Q72" i="4"/>
  <c r="Q73" i="4"/>
  <c r="Q74" i="4"/>
  <c r="Q75" i="4"/>
  <c r="Q76" i="4"/>
  <c r="Q77" i="4"/>
  <c r="Q78" i="4"/>
  <c r="Q79" i="4"/>
  <c r="Q80" i="4"/>
  <c r="Q81" i="4"/>
  <c r="Q82" i="4"/>
  <c r="Q83" i="4"/>
  <c r="Q84" i="4"/>
  <c r="Q85" i="4"/>
  <c r="Q86" i="4"/>
  <c r="Q87" i="4"/>
  <c r="Q88" i="4"/>
  <c r="Q89" i="4"/>
  <c r="Q90" i="4"/>
  <c r="Q91" i="4"/>
  <c r="Q92" i="4"/>
  <c r="Q93" i="4"/>
  <c r="Q94" i="4"/>
  <c r="Q95" i="4"/>
  <c r="Q96" i="4"/>
  <c r="Q97" i="4"/>
  <c r="Q98" i="4"/>
  <c r="Q99" i="4"/>
  <c r="Q100" i="4"/>
  <c r="Q101" i="4"/>
  <c r="Q102" i="4"/>
  <c r="Q103" i="4"/>
  <c r="Q104" i="4"/>
  <c r="Q105" i="4"/>
  <c r="Q106" i="4"/>
  <c r="Q107" i="4"/>
  <c r="Q108" i="4"/>
  <c r="Q109" i="4"/>
  <c r="Q110" i="4"/>
  <c r="Q111" i="4"/>
  <c r="Q112" i="4"/>
  <c r="Q113" i="4"/>
  <c r="Q114" i="4"/>
  <c r="Q115" i="4"/>
  <c r="Q116" i="4"/>
  <c r="Q117" i="4"/>
  <c r="Q118" i="4"/>
  <c r="Q119" i="4"/>
  <c r="Q120" i="4"/>
  <c r="Q121" i="4"/>
  <c r="Q122" i="4"/>
  <c r="Q123" i="4"/>
  <c r="Q124" i="4"/>
  <c r="Q125" i="4"/>
  <c r="Q126" i="4"/>
  <c r="Q127" i="4"/>
  <c r="Q128" i="4"/>
  <c r="Q129" i="4"/>
  <c r="Q130" i="4"/>
  <c r="Q131" i="4"/>
  <c r="Q132" i="4"/>
  <c r="Q133" i="4"/>
  <c r="Q134" i="4"/>
  <c r="Q135" i="4"/>
  <c r="Q136" i="4"/>
  <c r="Q137" i="4"/>
  <c r="Q138" i="4"/>
  <c r="Q139" i="4"/>
  <c r="Q140" i="4"/>
  <c r="Q141" i="4"/>
  <c r="Q142" i="4"/>
  <c r="Q143" i="4"/>
  <c r="Q144" i="4"/>
  <c r="Q145" i="4"/>
  <c r="Q146" i="4"/>
  <c r="Q147" i="4"/>
  <c r="Q148" i="4"/>
  <c r="Q149" i="4"/>
  <c r="Q150" i="4"/>
  <c r="Q151" i="4"/>
  <c r="Q152" i="4"/>
  <c r="Q153" i="4"/>
  <c r="Q154" i="4"/>
  <c r="Q155" i="4"/>
  <c r="Q156" i="4"/>
  <c r="Q157" i="4"/>
  <c r="Q158" i="4"/>
  <c r="Q159" i="4"/>
  <c r="Q160" i="4"/>
  <c r="Q161" i="4"/>
  <c r="Q162" i="4"/>
  <c r="Q163" i="4"/>
  <c r="Q164" i="4"/>
  <c r="Q165" i="4"/>
  <c r="Q166" i="4"/>
  <c r="Q167" i="4"/>
  <c r="Q168" i="4"/>
  <c r="Q169" i="4"/>
  <c r="Q170" i="4"/>
  <c r="Q171" i="4"/>
  <c r="Q172" i="4"/>
  <c r="Q173" i="4"/>
  <c r="Q174" i="4"/>
  <c r="Q175" i="4"/>
  <c r="Q176" i="4"/>
  <c r="Q177" i="4"/>
  <c r="Q178" i="4"/>
  <c r="Q179" i="4"/>
  <c r="Q180" i="4"/>
  <c r="Q181" i="4"/>
  <c r="Q182" i="4"/>
  <c r="Q183" i="4"/>
  <c r="Q184" i="4"/>
  <c r="Q185" i="4"/>
  <c r="Q186" i="4"/>
  <c r="Q187" i="4"/>
  <c r="Q188" i="4"/>
  <c r="Q189" i="4"/>
  <c r="Q190" i="4"/>
  <c r="Q191" i="4"/>
  <c r="Q192" i="4"/>
  <c r="Q193" i="4"/>
  <c r="Q194" i="4"/>
  <c r="Q195" i="4"/>
  <c r="Q196" i="4"/>
  <c r="Q197" i="4"/>
  <c r="Q198" i="4"/>
  <c r="Q199" i="4"/>
  <c r="Q200" i="4"/>
  <c r="Q201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162" i="4"/>
  <c r="K163" i="4"/>
  <c r="K164" i="4"/>
  <c r="K165" i="4"/>
  <c r="K166" i="4"/>
  <c r="K167" i="4"/>
  <c r="K168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182" i="4"/>
  <c r="K183" i="4"/>
  <c r="K184" i="4"/>
  <c r="K185" i="4"/>
  <c r="K186" i="4"/>
  <c r="K187" i="4"/>
  <c r="K188" i="4"/>
  <c r="K189" i="4"/>
  <c r="K190" i="4"/>
  <c r="K191" i="4"/>
  <c r="K192" i="4"/>
  <c r="K193" i="4"/>
  <c r="K194" i="4"/>
  <c r="K195" i="4"/>
  <c r="K196" i="4"/>
  <c r="K197" i="4"/>
  <c r="K198" i="4"/>
  <c r="K199" i="4"/>
  <c r="K200" i="4"/>
  <c r="K201" i="4"/>
  <c r="AT2" i="4"/>
  <c r="AT3" i="4"/>
  <c r="AT4" i="4"/>
  <c r="AV3" i="4"/>
  <c r="AV4" i="4"/>
  <c r="AT5" i="4"/>
  <c r="AV5" i="4"/>
  <c r="AT6" i="4"/>
  <c r="AT7" i="4"/>
  <c r="AV7" i="4"/>
  <c r="AT8" i="4"/>
  <c r="AV8" i="4"/>
  <c r="AT9" i="4"/>
  <c r="AV9" i="4"/>
  <c r="AT10" i="4"/>
  <c r="AV10" i="4"/>
  <c r="AT11" i="4"/>
  <c r="AV11" i="4"/>
  <c r="AT12" i="4"/>
  <c r="AV12" i="4"/>
  <c r="AT13" i="4"/>
  <c r="AV13" i="4"/>
  <c r="AT14" i="4"/>
  <c r="AV14" i="4"/>
  <c r="AT15" i="4"/>
  <c r="AV15" i="4"/>
  <c r="AT16" i="4"/>
  <c r="AV16" i="4"/>
  <c r="AT17" i="4"/>
  <c r="AV17" i="4"/>
  <c r="AT18" i="4"/>
  <c r="AV18" i="4"/>
  <c r="AT19" i="4"/>
  <c r="AV19" i="4"/>
  <c r="AT20" i="4"/>
  <c r="AV20" i="4"/>
  <c r="AT21" i="4"/>
  <c r="AV21" i="4"/>
  <c r="AT22" i="4"/>
  <c r="AV22" i="4"/>
  <c r="AT23" i="4"/>
  <c r="AV23" i="4"/>
  <c r="AT24" i="4"/>
  <c r="AV24" i="4"/>
  <c r="AT25" i="4"/>
  <c r="AV25" i="4"/>
  <c r="AT26" i="4"/>
  <c r="AV26" i="4"/>
  <c r="AT27" i="4"/>
  <c r="AV27" i="4"/>
  <c r="AT28" i="4"/>
  <c r="AV28" i="4"/>
  <c r="AT29" i="4"/>
  <c r="AV29" i="4"/>
  <c r="AT30" i="4"/>
  <c r="AV30" i="4"/>
  <c r="AT31" i="4"/>
  <c r="AV31" i="4"/>
  <c r="AT32" i="4"/>
  <c r="AV32" i="4"/>
  <c r="AT33" i="4"/>
  <c r="AV33" i="4"/>
  <c r="AT34" i="4"/>
  <c r="AV34" i="4"/>
  <c r="AT35" i="4"/>
  <c r="AV35" i="4"/>
  <c r="AT36" i="4"/>
  <c r="AV36" i="4"/>
  <c r="AT37" i="4"/>
  <c r="AV37" i="4"/>
  <c r="AT38" i="4"/>
  <c r="AV38" i="4"/>
  <c r="AT39" i="4"/>
  <c r="AV39" i="4"/>
  <c r="AT40" i="4"/>
  <c r="AV40" i="4"/>
  <c r="AT41" i="4"/>
  <c r="AV41" i="4"/>
  <c r="AT42" i="4"/>
  <c r="AV42" i="4"/>
  <c r="AT43" i="4"/>
  <c r="AV43" i="4"/>
  <c r="AT44" i="4"/>
  <c r="AV44" i="4"/>
  <c r="AT45" i="4"/>
  <c r="AV45" i="4"/>
  <c r="AT46" i="4"/>
  <c r="AV46" i="4"/>
  <c r="AT47" i="4"/>
  <c r="AV47" i="4"/>
  <c r="AT48" i="4"/>
  <c r="AV48" i="4"/>
  <c r="AT49" i="4"/>
  <c r="AV49" i="4"/>
  <c r="AT50" i="4"/>
  <c r="AV50" i="4"/>
  <c r="AT51" i="4"/>
  <c r="AV51" i="4"/>
  <c r="AT52" i="4"/>
  <c r="AV52" i="4"/>
  <c r="AT53" i="4"/>
  <c r="AV53" i="4"/>
  <c r="AT54" i="4"/>
  <c r="AV54" i="4"/>
  <c r="AT55" i="4"/>
  <c r="AV55" i="4"/>
  <c r="AT56" i="4"/>
  <c r="AV56" i="4"/>
  <c r="AT57" i="4"/>
  <c r="AV57" i="4"/>
  <c r="AT58" i="4"/>
  <c r="AV58" i="4"/>
  <c r="AT59" i="4"/>
  <c r="AV59" i="4"/>
  <c r="AT60" i="4"/>
  <c r="AV60" i="4"/>
  <c r="AT61" i="4"/>
  <c r="AV61" i="4"/>
  <c r="AT62" i="4"/>
  <c r="AV62" i="4"/>
  <c r="AT63" i="4"/>
  <c r="AV63" i="4"/>
  <c r="AT64" i="4"/>
  <c r="AV64" i="4"/>
  <c r="AT65" i="4"/>
  <c r="AV65" i="4"/>
  <c r="AT66" i="4"/>
  <c r="AV66" i="4"/>
  <c r="AT67" i="4"/>
  <c r="AV67" i="4"/>
  <c r="AT68" i="4"/>
  <c r="AV68" i="4"/>
  <c r="AT69" i="4"/>
  <c r="AV69" i="4"/>
  <c r="AT70" i="4"/>
  <c r="AV70" i="4"/>
  <c r="AT71" i="4"/>
  <c r="AV71" i="4"/>
  <c r="AT72" i="4"/>
  <c r="AV72" i="4"/>
  <c r="AT73" i="4"/>
  <c r="AV73" i="4"/>
  <c r="AT74" i="4"/>
  <c r="AV74" i="4"/>
  <c r="AT75" i="4"/>
  <c r="AV75" i="4"/>
  <c r="AT76" i="4"/>
  <c r="AV76" i="4"/>
  <c r="AT77" i="4"/>
  <c r="AV77" i="4"/>
  <c r="AT78" i="4"/>
  <c r="AV78" i="4"/>
  <c r="AT79" i="4"/>
  <c r="AV79" i="4"/>
  <c r="AT80" i="4"/>
  <c r="AV80" i="4"/>
  <c r="AT81" i="4"/>
  <c r="AV81" i="4"/>
  <c r="AT82" i="4"/>
  <c r="AV82" i="4"/>
  <c r="AT83" i="4"/>
  <c r="AV83" i="4"/>
  <c r="AT84" i="4"/>
  <c r="AV84" i="4"/>
  <c r="AT85" i="4"/>
  <c r="AV85" i="4"/>
  <c r="AT86" i="4"/>
  <c r="AV86" i="4"/>
  <c r="AT87" i="4"/>
  <c r="AV87" i="4"/>
  <c r="AT88" i="4"/>
  <c r="AV88" i="4"/>
  <c r="AT89" i="4"/>
  <c r="AV89" i="4"/>
  <c r="AT90" i="4"/>
  <c r="AV90" i="4"/>
  <c r="AT91" i="4"/>
  <c r="AV91" i="4"/>
  <c r="AT92" i="4"/>
  <c r="AV92" i="4"/>
  <c r="AT93" i="4"/>
  <c r="AV93" i="4"/>
  <c r="AT94" i="4"/>
  <c r="AV94" i="4"/>
  <c r="AT95" i="4"/>
  <c r="AV95" i="4"/>
  <c r="AT96" i="4"/>
  <c r="AV96" i="4"/>
  <c r="AT97" i="4"/>
  <c r="AV97" i="4"/>
  <c r="AT98" i="4"/>
  <c r="AV98" i="4"/>
  <c r="AT99" i="4"/>
  <c r="AV99" i="4"/>
  <c r="AT100" i="4"/>
  <c r="AV100" i="4"/>
  <c r="AT101" i="4"/>
  <c r="AV101" i="4"/>
  <c r="AT102" i="4"/>
  <c r="AV102" i="4"/>
  <c r="AT103" i="4"/>
  <c r="AV103" i="4"/>
  <c r="AT104" i="4"/>
  <c r="AV104" i="4"/>
  <c r="AT105" i="4"/>
  <c r="AV105" i="4"/>
  <c r="AT106" i="4"/>
  <c r="AV106" i="4"/>
  <c r="AT107" i="4"/>
  <c r="AV107" i="4"/>
  <c r="AT108" i="4"/>
  <c r="AV108" i="4"/>
  <c r="AT109" i="4"/>
  <c r="AV109" i="4"/>
  <c r="AT110" i="4"/>
  <c r="AV110" i="4"/>
  <c r="AT111" i="4"/>
  <c r="AV111" i="4"/>
  <c r="AT112" i="4"/>
  <c r="AV112" i="4"/>
  <c r="AT113" i="4"/>
  <c r="AV113" i="4"/>
  <c r="AT114" i="4"/>
  <c r="AV114" i="4"/>
  <c r="AT115" i="4"/>
  <c r="AV115" i="4"/>
  <c r="AT116" i="4"/>
  <c r="AV116" i="4"/>
  <c r="AT117" i="4"/>
  <c r="AV117" i="4"/>
  <c r="AT118" i="4"/>
  <c r="AV118" i="4"/>
  <c r="AT119" i="4"/>
  <c r="AV119" i="4"/>
  <c r="AT120" i="4"/>
  <c r="AV120" i="4"/>
  <c r="AT121" i="4"/>
  <c r="AV121" i="4"/>
  <c r="AT122" i="4"/>
  <c r="AV122" i="4"/>
  <c r="AT123" i="4"/>
  <c r="AV123" i="4"/>
  <c r="AT124" i="4"/>
  <c r="AV124" i="4"/>
  <c r="AT125" i="4"/>
  <c r="AV125" i="4"/>
  <c r="AT126" i="4"/>
  <c r="AV126" i="4"/>
  <c r="AT127" i="4"/>
  <c r="AV127" i="4"/>
  <c r="AT128" i="4"/>
  <c r="AV128" i="4"/>
  <c r="AT129" i="4"/>
  <c r="AV129" i="4"/>
  <c r="AT130" i="4"/>
  <c r="AV130" i="4"/>
  <c r="AT131" i="4"/>
  <c r="AV131" i="4"/>
  <c r="AT132" i="4"/>
  <c r="AV132" i="4"/>
  <c r="AT133" i="4"/>
  <c r="AV133" i="4"/>
  <c r="AT134" i="4"/>
  <c r="AV134" i="4"/>
  <c r="AT135" i="4"/>
  <c r="AV135" i="4"/>
  <c r="AT136" i="4"/>
  <c r="AV136" i="4"/>
  <c r="AT137" i="4"/>
  <c r="AV137" i="4"/>
  <c r="AT138" i="4"/>
  <c r="AV138" i="4"/>
  <c r="AT139" i="4"/>
  <c r="AV139" i="4"/>
  <c r="AT140" i="4"/>
  <c r="AV140" i="4"/>
  <c r="AT141" i="4"/>
  <c r="AV141" i="4"/>
  <c r="AT142" i="4"/>
  <c r="AV142" i="4"/>
  <c r="AT143" i="4"/>
  <c r="AV143" i="4"/>
  <c r="AT144" i="4"/>
  <c r="AV144" i="4"/>
  <c r="AT145" i="4"/>
  <c r="AV145" i="4"/>
  <c r="AT146" i="4"/>
  <c r="AV146" i="4"/>
  <c r="AT147" i="4"/>
  <c r="AV147" i="4"/>
  <c r="AT148" i="4"/>
  <c r="AV148" i="4"/>
  <c r="AT149" i="4"/>
  <c r="AV149" i="4"/>
  <c r="AT150" i="4"/>
  <c r="AV150" i="4"/>
  <c r="AT151" i="4"/>
  <c r="AV151" i="4"/>
  <c r="AT152" i="4"/>
  <c r="AV152" i="4"/>
  <c r="AT153" i="4"/>
  <c r="AV153" i="4"/>
  <c r="AT154" i="4"/>
  <c r="AV154" i="4"/>
  <c r="AT155" i="4"/>
  <c r="AV155" i="4"/>
  <c r="AT156" i="4"/>
  <c r="AV156" i="4"/>
  <c r="AT157" i="4"/>
  <c r="AV157" i="4"/>
  <c r="AT158" i="4"/>
  <c r="AV158" i="4"/>
  <c r="AT159" i="4"/>
  <c r="AV159" i="4"/>
  <c r="AT160" i="4"/>
  <c r="AV160" i="4"/>
  <c r="AT161" i="4"/>
  <c r="AV161" i="4"/>
  <c r="AT162" i="4"/>
  <c r="AV162" i="4"/>
  <c r="AT163" i="4"/>
  <c r="AV163" i="4"/>
  <c r="AT164" i="4"/>
  <c r="AV164" i="4"/>
  <c r="AT165" i="4"/>
  <c r="AV165" i="4"/>
  <c r="AT166" i="4"/>
  <c r="AV166" i="4"/>
  <c r="AT167" i="4"/>
  <c r="AV167" i="4"/>
  <c r="AT168" i="4"/>
  <c r="AV168" i="4"/>
  <c r="AT169" i="4"/>
  <c r="AV169" i="4"/>
  <c r="AT170" i="4"/>
  <c r="AV170" i="4"/>
  <c r="AT171" i="4"/>
  <c r="AV171" i="4"/>
  <c r="AT172" i="4"/>
  <c r="AV172" i="4"/>
  <c r="AT173" i="4"/>
  <c r="AV173" i="4"/>
  <c r="AT174" i="4"/>
  <c r="AV174" i="4"/>
  <c r="AT175" i="4"/>
  <c r="AV175" i="4"/>
  <c r="AT176" i="4"/>
  <c r="AV176" i="4"/>
  <c r="AT177" i="4"/>
  <c r="AV177" i="4"/>
  <c r="AT178" i="4"/>
  <c r="AV178" i="4"/>
  <c r="AT179" i="4"/>
  <c r="AV179" i="4"/>
  <c r="AT180" i="4"/>
  <c r="AV180" i="4"/>
  <c r="AT181" i="4"/>
  <c r="AV181" i="4"/>
  <c r="AT182" i="4"/>
  <c r="AV182" i="4"/>
  <c r="AT183" i="4"/>
  <c r="AV183" i="4"/>
  <c r="AT184" i="4"/>
  <c r="AV184" i="4"/>
  <c r="AT185" i="4"/>
  <c r="AV185" i="4"/>
  <c r="AT186" i="4"/>
  <c r="AV186" i="4"/>
  <c r="AT187" i="4"/>
  <c r="AV187" i="4"/>
  <c r="AT188" i="4"/>
  <c r="AV188" i="4"/>
  <c r="AT189" i="4"/>
  <c r="AV189" i="4"/>
  <c r="AT190" i="4"/>
  <c r="AV190" i="4"/>
  <c r="AT191" i="4"/>
  <c r="AV191" i="4"/>
  <c r="AT192" i="4"/>
  <c r="AV192" i="4"/>
  <c r="AT193" i="4"/>
  <c r="AV193" i="4"/>
  <c r="AT194" i="4"/>
  <c r="AV194" i="4"/>
  <c r="AT195" i="4"/>
  <c r="AV195" i="4"/>
  <c r="AT196" i="4"/>
  <c r="AV196" i="4"/>
  <c r="AT197" i="4"/>
  <c r="AV197" i="4"/>
  <c r="AT198" i="4"/>
  <c r="AV198" i="4"/>
  <c r="AT199" i="4"/>
  <c r="AV199" i="4"/>
  <c r="AT200" i="4"/>
  <c r="AV200" i="4"/>
  <c r="AT201" i="4"/>
  <c r="AV201" i="4"/>
  <c r="AU2" i="4"/>
  <c r="AS2" i="4"/>
  <c r="AS3" i="4"/>
  <c r="AS4" i="4"/>
  <c r="AU5" i="4"/>
  <c r="AS5" i="4"/>
  <c r="AU6" i="4"/>
  <c r="AS6" i="4"/>
  <c r="AS7" i="4"/>
  <c r="AS8" i="4"/>
  <c r="AS9" i="4"/>
  <c r="AS10" i="4"/>
  <c r="AS11" i="4"/>
  <c r="AS12" i="4"/>
  <c r="AS13" i="4"/>
  <c r="AS14" i="4"/>
  <c r="AS15" i="4"/>
  <c r="AS16" i="4"/>
  <c r="AS17" i="4"/>
  <c r="AS18" i="4"/>
  <c r="AS19" i="4"/>
  <c r="AS20" i="4"/>
  <c r="AS21" i="4"/>
  <c r="AS22" i="4"/>
  <c r="AS23" i="4"/>
  <c r="AS24" i="4"/>
  <c r="AS25" i="4"/>
  <c r="AS26" i="4"/>
  <c r="AS27" i="4"/>
  <c r="AS28" i="4"/>
  <c r="AS29" i="4"/>
  <c r="AS30" i="4"/>
  <c r="AS31" i="4"/>
  <c r="AS32" i="4"/>
  <c r="AS33" i="4"/>
  <c r="AS34" i="4"/>
  <c r="AS35" i="4"/>
  <c r="AS36" i="4"/>
  <c r="AS37" i="4"/>
  <c r="AS38" i="4"/>
  <c r="AS39" i="4"/>
  <c r="AS40" i="4"/>
  <c r="AS41" i="4"/>
  <c r="AS42" i="4"/>
  <c r="AS43" i="4"/>
  <c r="AS44" i="4"/>
  <c r="AS45" i="4"/>
  <c r="AS46" i="4"/>
  <c r="AS47" i="4"/>
  <c r="AS48" i="4"/>
  <c r="AS49" i="4"/>
  <c r="AS50" i="4"/>
  <c r="AS51" i="4"/>
  <c r="AS52" i="4"/>
  <c r="AS53" i="4"/>
  <c r="AS54" i="4"/>
  <c r="AS55" i="4"/>
  <c r="AS56" i="4"/>
  <c r="AS57" i="4"/>
  <c r="AS58" i="4"/>
  <c r="AS59" i="4"/>
  <c r="AS60" i="4"/>
  <c r="AS61" i="4"/>
  <c r="AS62" i="4"/>
  <c r="AS63" i="4"/>
  <c r="AS64" i="4"/>
  <c r="AS65" i="4"/>
  <c r="AS66" i="4"/>
  <c r="AS67" i="4"/>
  <c r="AS68" i="4"/>
  <c r="AS69" i="4"/>
  <c r="AS70" i="4"/>
  <c r="AS71" i="4"/>
  <c r="AS72" i="4"/>
  <c r="AS73" i="4"/>
  <c r="AS74" i="4"/>
  <c r="AS75" i="4"/>
  <c r="AS76" i="4"/>
  <c r="AS77" i="4"/>
  <c r="AS78" i="4"/>
  <c r="AS79" i="4"/>
  <c r="AS80" i="4"/>
  <c r="AS81" i="4"/>
  <c r="AS82" i="4"/>
  <c r="AS83" i="4"/>
  <c r="AS84" i="4"/>
  <c r="AS85" i="4"/>
  <c r="AS86" i="4"/>
  <c r="AS87" i="4"/>
  <c r="AS88" i="4"/>
  <c r="AS89" i="4"/>
  <c r="AS90" i="4"/>
  <c r="AS91" i="4"/>
  <c r="AS92" i="4"/>
  <c r="AS93" i="4"/>
  <c r="AS94" i="4"/>
  <c r="AS95" i="4"/>
  <c r="AS96" i="4"/>
  <c r="AS97" i="4"/>
  <c r="AS98" i="4"/>
  <c r="AS99" i="4"/>
  <c r="AS100" i="4"/>
  <c r="AS101" i="4"/>
  <c r="AS102" i="4"/>
  <c r="AS103" i="4"/>
  <c r="AS104" i="4"/>
  <c r="AS105" i="4"/>
  <c r="AS106" i="4"/>
  <c r="AS107" i="4"/>
  <c r="AS108" i="4"/>
  <c r="AS109" i="4"/>
  <c r="AS110" i="4"/>
  <c r="AS111" i="4"/>
  <c r="AS112" i="4"/>
  <c r="AS113" i="4"/>
  <c r="AS114" i="4"/>
  <c r="AS115" i="4"/>
  <c r="AS116" i="4"/>
  <c r="AS117" i="4"/>
  <c r="AS118" i="4"/>
  <c r="AS119" i="4"/>
  <c r="AS120" i="4"/>
  <c r="AS121" i="4"/>
  <c r="AS122" i="4"/>
  <c r="AS123" i="4"/>
  <c r="AS124" i="4"/>
  <c r="AS125" i="4"/>
  <c r="AS126" i="4"/>
  <c r="AS127" i="4"/>
  <c r="AS128" i="4"/>
  <c r="AS129" i="4"/>
  <c r="AS130" i="4"/>
  <c r="AS131" i="4"/>
  <c r="AS132" i="4"/>
  <c r="AS133" i="4"/>
  <c r="AS134" i="4"/>
  <c r="AS135" i="4"/>
  <c r="AS136" i="4"/>
  <c r="AS137" i="4"/>
  <c r="AS138" i="4"/>
  <c r="AS139" i="4"/>
  <c r="AS140" i="4"/>
  <c r="AS141" i="4"/>
  <c r="AS142" i="4"/>
  <c r="AS143" i="4"/>
  <c r="AS144" i="4"/>
  <c r="AS145" i="4"/>
  <c r="AS146" i="4"/>
  <c r="AS147" i="4"/>
  <c r="AS148" i="4"/>
  <c r="AS149" i="4"/>
  <c r="AS150" i="4"/>
  <c r="AS151" i="4"/>
  <c r="AS152" i="4"/>
  <c r="AS153" i="4"/>
  <c r="AS154" i="4"/>
  <c r="AS155" i="4"/>
  <c r="AS156" i="4"/>
  <c r="AS157" i="4"/>
  <c r="AS158" i="4"/>
  <c r="AS159" i="4"/>
  <c r="AS160" i="4"/>
  <c r="AS161" i="4"/>
  <c r="AS162" i="4"/>
  <c r="AS163" i="4"/>
  <c r="AS164" i="4"/>
  <c r="AS165" i="4"/>
  <c r="AS166" i="4"/>
  <c r="AS167" i="4"/>
  <c r="AS168" i="4"/>
  <c r="AS169" i="4"/>
  <c r="AS170" i="4"/>
  <c r="AS171" i="4"/>
  <c r="AS172" i="4"/>
  <c r="AS173" i="4"/>
  <c r="AS174" i="4"/>
  <c r="AS175" i="4"/>
  <c r="AS176" i="4"/>
  <c r="AS177" i="4"/>
  <c r="AS178" i="4"/>
  <c r="AS179" i="4"/>
  <c r="AS180" i="4"/>
  <c r="AS181" i="4"/>
  <c r="AS182" i="4"/>
  <c r="AS183" i="4"/>
  <c r="AS184" i="4"/>
  <c r="AS185" i="4"/>
  <c r="AS186" i="4"/>
  <c r="AS187" i="4"/>
  <c r="AS188" i="4"/>
  <c r="AS189" i="4"/>
  <c r="AS190" i="4"/>
  <c r="AS191" i="4"/>
  <c r="AS192" i="4"/>
  <c r="AS193" i="4"/>
  <c r="AS194" i="4"/>
  <c r="AS195" i="4"/>
  <c r="AS196" i="4"/>
  <c r="AS197" i="4"/>
  <c r="AS198" i="4"/>
  <c r="AS199" i="4"/>
  <c r="AS200" i="4"/>
  <c r="AS201" i="4"/>
  <c r="BW20" i="4"/>
  <c r="BC2" i="4"/>
  <c r="AM2" i="4"/>
  <c r="AM3" i="4"/>
  <c r="AM4" i="4"/>
  <c r="AM5" i="4"/>
  <c r="BC6" i="4"/>
  <c r="AM6" i="4"/>
  <c r="AM7" i="4"/>
  <c r="AM8" i="4"/>
  <c r="AM9" i="4"/>
  <c r="AM10" i="4"/>
  <c r="AM11" i="4"/>
  <c r="AM12" i="4"/>
  <c r="AM13" i="4"/>
  <c r="AM14" i="4"/>
  <c r="AM15" i="4"/>
  <c r="AM16" i="4"/>
  <c r="AM17" i="4"/>
  <c r="AM18" i="4"/>
  <c r="AM19" i="4"/>
  <c r="AM20" i="4"/>
  <c r="AM21" i="4"/>
  <c r="AM22" i="4"/>
  <c r="AM23" i="4"/>
  <c r="AM24" i="4"/>
  <c r="AM25" i="4"/>
  <c r="AM26" i="4"/>
  <c r="AM27" i="4"/>
  <c r="AM28" i="4"/>
  <c r="AM29" i="4"/>
  <c r="AM30" i="4"/>
  <c r="AM31" i="4"/>
  <c r="AM32" i="4"/>
  <c r="AM33" i="4"/>
  <c r="AM34" i="4"/>
  <c r="AM35" i="4"/>
  <c r="AM36" i="4"/>
  <c r="AM37" i="4"/>
  <c r="AM38" i="4"/>
  <c r="AM39" i="4"/>
  <c r="AM40" i="4"/>
  <c r="AM41" i="4"/>
  <c r="AM42" i="4"/>
  <c r="AM43" i="4"/>
  <c r="AM44" i="4"/>
  <c r="AM45" i="4"/>
  <c r="AM46" i="4"/>
  <c r="AM47" i="4"/>
  <c r="AM48" i="4"/>
  <c r="AM49" i="4"/>
  <c r="AM50" i="4"/>
  <c r="AM51" i="4"/>
  <c r="AM52" i="4"/>
  <c r="AM53" i="4"/>
  <c r="AM54" i="4"/>
  <c r="AM55" i="4"/>
  <c r="AM56" i="4"/>
  <c r="AM57" i="4"/>
  <c r="AM58" i="4"/>
  <c r="AM59" i="4"/>
  <c r="AM60" i="4"/>
  <c r="AM61" i="4"/>
  <c r="AM62" i="4"/>
  <c r="AM63" i="4"/>
  <c r="AM64" i="4"/>
  <c r="AM65" i="4"/>
  <c r="AM66" i="4"/>
  <c r="AM67" i="4"/>
  <c r="AM68" i="4"/>
  <c r="AM69" i="4"/>
  <c r="AM70" i="4"/>
  <c r="AM71" i="4"/>
  <c r="AM72" i="4"/>
  <c r="AM73" i="4"/>
  <c r="AM74" i="4"/>
  <c r="AM75" i="4"/>
  <c r="AM76" i="4"/>
  <c r="AM77" i="4"/>
  <c r="AM78" i="4"/>
  <c r="AM79" i="4"/>
  <c r="AM80" i="4"/>
  <c r="AM81" i="4"/>
  <c r="AM82" i="4"/>
  <c r="AM83" i="4"/>
  <c r="AM84" i="4"/>
  <c r="AM85" i="4"/>
  <c r="AM86" i="4"/>
  <c r="AM87" i="4"/>
  <c r="AM88" i="4"/>
  <c r="AM89" i="4"/>
  <c r="AM90" i="4"/>
  <c r="AM91" i="4"/>
  <c r="AM92" i="4"/>
  <c r="AM93" i="4"/>
  <c r="AM94" i="4"/>
  <c r="AM95" i="4"/>
  <c r="AM96" i="4"/>
  <c r="AM97" i="4"/>
  <c r="AM98" i="4"/>
  <c r="AM99" i="4"/>
  <c r="AM100" i="4"/>
  <c r="AM101" i="4"/>
  <c r="AM102" i="4"/>
  <c r="AM103" i="4"/>
  <c r="AM104" i="4"/>
  <c r="AM105" i="4"/>
  <c r="AM106" i="4"/>
  <c r="AM107" i="4"/>
  <c r="AM108" i="4"/>
  <c r="AM109" i="4"/>
  <c r="AM110" i="4"/>
  <c r="AM111" i="4"/>
  <c r="AM112" i="4"/>
  <c r="AM113" i="4"/>
  <c r="AM114" i="4"/>
  <c r="AM115" i="4"/>
  <c r="AM116" i="4"/>
  <c r="AM117" i="4"/>
  <c r="AM118" i="4"/>
  <c r="AM119" i="4"/>
  <c r="AM120" i="4"/>
  <c r="AM121" i="4"/>
  <c r="AM122" i="4"/>
  <c r="AM123" i="4"/>
  <c r="AM124" i="4"/>
  <c r="AM125" i="4"/>
  <c r="AM126" i="4"/>
  <c r="AM127" i="4"/>
  <c r="AM128" i="4"/>
  <c r="AM129" i="4"/>
  <c r="AM130" i="4"/>
  <c r="AM131" i="4"/>
  <c r="AM132" i="4"/>
  <c r="AM133" i="4"/>
  <c r="AM134" i="4"/>
  <c r="AM135" i="4"/>
  <c r="AM136" i="4"/>
  <c r="AM137" i="4"/>
  <c r="AM138" i="4"/>
  <c r="AM139" i="4"/>
  <c r="AM140" i="4"/>
  <c r="AM141" i="4"/>
  <c r="AM142" i="4"/>
  <c r="AM143" i="4"/>
  <c r="AM144" i="4"/>
  <c r="AM145" i="4"/>
  <c r="AM146" i="4"/>
  <c r="AM147" i="4"/>
  <c r="AM148" i="4"/>
  <c r="AM149" i="4"/>
  <c r="AM150" i="4"/>
  <c r="AM151" i="4"/>
  <c r="AM152" i="4"/>
  <c r="AM153" i="4"/>
  <c r="AM154" i="4"/>
  <c r="AM155" i="4"/>
  <c r="AM156" i="4"/>
  <c r="AM157" i="4"/>
  <c r="AM158" i="4"/>
  <c r="AM159" i="4"/>
  <c r="AM160" i="4"/>
  <c r="AM161" i="4"/>
  <c r="AM162" i="4"/>
  <c r="AM163" i="4"/>
  <c r="AM164" i="4"/>
  <c r="AM165" i="4"/>
  <c r="AM166" i="4"/>
  <c r="AM167" i="4"/>
  <c r="AM168" i="4"/>
  <c r="AM169" i="4"/>
  <c r="AM170" i="4"/>
  <c r="AM171" i="4"/>
  <c r="AM172" i="4"/>
  <c r="AM173" i="4"/>
  <c r="AM174" i="4"/>
  <c r="AM175" i="4"/>
  <c r="AM176" i="4"/>
  <c r="AM177" i="4"/>
  <c r="AM178" i="4"/>
  <c r="AM179" i="4"/>
  <c r="AM180" i="4"/>
  <c r="AM181" i="4"/>
  <c r="AM182" i="4"/>
  <c r="AM183" i="4"/>
  <c r="AM184" i="4"/>
  <c r="AM185" i="4"/>
  <c r="AM186" i="4"/>
  <c r="AM187" i="4"/>
  <c r="AM188" i="4"/>
  <c r="AM189" i="4"/>
  <c r="AM190" i="4"/>
  <c r="AM191" i="4"/>
  <c r="AM192" i="4"/>
  <c r="AM193" i="4"/>
  <c r="AM194" i="4"/>
  <c r="AM195" i="4"/>
  <c r="AM196" i="4"/>
  <c r="AM197" i="4"/>
  <c r="AM198" i="4"/>
  <c r="AM199" i="4"/>
  <c r="AM200" i="4"/>
  <c r="AM201" i="4"/>
  <c r="BD2" i="4"/>
  <c r="BJ2" i="4"/>
  <c r="Q7" i="5"/>
  <c r="BK2" i="4"/>
  <c r="R7" i="5"/>
  <c r="Q8" i="5"/>
  <c r="R8" i="5"/>
  <c r="AZ5" i="4"/>
  <c r="BA5" i="4"/>
  <c r="BC5" i="4"/>
  <c r="Q9" i="5"/>
  <c r="R9" i="5"/>
  <c r="Q10" i="5"/>
  <c r="R10" i="5"/>
  <c r="Q11" i="5"/>
  <c r="R11" i="5"/>
  <c r="BD6" i="4"/>
  <c r="BJ6" i="4"/>
  <c r="Q12" i="5"/>
  <c r="BK6" i="4"/>
  <c r="R12" i="5"/>
  <c r="BQ2" i="4"/>
  <c r="BQ3" i="4"/>
  <c r="BQ4" i="4"/>
  <c r="BD5" i="4"/>
  <c r="BQ5" i="4"/>
  <c r="BQ6" i="4"/>
  <c r="BQ7" i="4"/>
  <c r="BQ8" i="4"/>
  <c r="BQ9" i="4"/>
  <c r="BQ10" i="4"/>
  <c r="BQ11" i="4"/>
  <c r="BQ12" i="4"/>
  <c r="BQ13" i="4"/>
  <c r="BQ14" i="4"/>
  <c r="BQ15" i="4"/>
  <c r="BQ16" i="4"/>
  <c r="BQ17" i="4"/>
  <c r="BQ18" i="4"/>
  <c r="BQ19" i="4"/>
  <c r="BQ20" i="4"/>
  <c r="BQ21" i="4"/>
  <c r="BQ22" i="4"/>
  <c r="BQ23" i="4"/>
  <c r="BQ24" i="4"/>
  <c r="BQ25" i="4"/>
  <c r="BQ26" i="4"/>
  <c r="BQ27" i="4"/>
  <c r="BQ28" i="4"/>
  <c r="BQ29" i="4"/>
  <c r="BQ30" i="4"/>
  <c r="BQ31" i="4"/>
  <c r="BQ32" i="4"/>
  <c r="BQ33" i="4"/>
  <c r="BQ35" i="4"/>
  <c r="BQ36" i="4"/>
  <c r="BQ37" i="4"/>
  <c r="BQ38" i="4"/>
  <c r="BQ39" i="4"/>
  <c r="BQ40" i="4"/>
  <c r="BQ41" i="4"/>
  <c r="BQ42" i="4"/>
  <c r="BQ43" i="4"/>
  <c r="BQ44" i="4"/>
  <c r="BQ45" i="4"/>
  <c r="BQ46" i="4"/>
  <c r="BQ47" i="4"/>
  <c r="BQ48" i="4"/>
  <c r="BQ49" i="4"/>
  <c r="BQ50" i="4"/>
  <c r="BQ51" i="4"/>
  <c r="BQ52" i="4"/>
  <c r="BQ53" i="4"/>
  <c r="BQ54" i="4"/>
  <c r="BQ55" i="4"/>
  <c r="BQ56" i="4"/>
  <c r="BQ57" i="4"/>
  <c r="BQ58" i="4"/>
  <c r="BQ59" i="4"/>
  <c r="BQ60" i="4"/>
  <c r="BQ61" i="4"/>
  <c r="BQ62" i="4"/>
  <c r="BQ63" i="4"/>
  <c r="BQ64" i="4"/>
  <c r="BQ65" i="4"/>
  <c r="BQ66" i="4"/>
  <c r="BQ67" i="4"/>
  <c r="BQ68" i="4"/>
  <c r="BQ69" i="4"/>
  <c r="BQ70" i="4"/>
  <c r="BQ71" i="4"/>
  <c r="BQ72" i="4"/>
  <c r="BQ73" i="4"/>
  <c r="BQ74" i="4"/>
  <c r="BQ75" i="4"/>
  <c r="BQ76" i="4"/>
  <c r="BQ77" i="4"/>
  <c r="BQ78" i="4"/>
  <c r="BQ79" i="4"/>
  <c r="BQ80" i="4"/>
  <c r="BQ81" i="4"/>
  <c r="BQ82" i="4"/>
  <c r="BQ83" i="4"/>
  <c r="BQ84" i="4"/>
  <c r="BQ85" i="4"/>
  <c r="BQ86" i="4"/>
  <c r="BQ87" i="4"/>
  <c r="BQ88" i="4"/>
  <c r="BQ89" i="4"/>
  <c r="BQ90" i="4"/>
  <c r="BQ91" i="4"/>
  <c r="BQ92" i="4"/>
  <c r="BQ93" i="4"/>
  <c r="BQ94" i="4"/>
  <c r="BQ95" i="4"/>
  <c r="BQ96" i="4"/>
  <c r="BQ97" i="4"/>
  <c r="BQ98" i="4"/>
  <c r="BQ99" i="4"/>
  <c r="BQ100" i="4"/>
  <c r="BQ101" i="4"/>
  <c r="BQ102" i="4"/>
  <c r="BQ103" i="4"/>
  <c r="BQ104" i="4"/>
  <c r="BQ105" i="4"/>
  <c r="BQ106" i="4"/>
  <c r="BQ107" i="4"/>
  <c r="BQ108" i="4"/>
  <c r="BQ109" i="4"/>
  <c r="BQ110" i="4"/>
  <c r="BQ111" i="4"/>
  <c r="BQ112" i="4"/>
  <c r="BQ113" i="4"/>
  <c r="BQ114" i="4"/>
  <c r="BQ115" i="4"/>
  <c r="BQ116" i="4"/>
  <c r="BQ117" i="4"/>
  <c r="BQ118" i="4"/>
  <c r="BQ119" i="4"/>
  <c r="BQ120" i="4"/>
  <c r="BQ121" i="4"/>
  <c r="BQ122" i="4"/>
  <c r="BQ123" i="4"/>
  <c r="BQ124" i="4"/>
  <c r="BQ125" i="4"/>
  <c r="BQ126" i="4"/>
  <c r="BQ127" i="4"/>
  <c r="BQ128" i="4"/>
  <c r="BQ129" i="4"/>
  <c r="BQ130" i="4"/>
  <c r="BQ131" i="4"/>
  <c r="BQ132" i="4"/>
  <c r="BQ133" i="4"/>
  <c r="BQ134" i="4"/>
  <c r="BQ135" i="4"/>
  <c r="BQ136" i="4"/>
  <c r="BQ137" i="4"/>
  <c r="BQ138" i="4"/>
  <c r="BQ139" i="4"/>
  <c r="BQ140" i="4"/>
  <c r="BQ141" i="4"/>
  <c r="BQ142" i="4"/>
  <c r="BQ143" i="4"/>
  <c r="BQ144" i="4"/>
  <c r="BQ145" i="4"/>
  <c r="BQ146" i="4"/>
  <c r="BQ147" i="4"/>
  <c r="BQ148" i="4"/>
  <c r="BQ149" i="4"/>
  <c r="BQ150" i="4"/>
  <c r="BQ151" i="4"/>
  <c r="BQ152" i="4"/>
  <c r="BQ153" i="4"/>
  <c r="BQ154" i="4"/>
  <c r="BQ155" i="4"/>
  <c r="BQ156" i="4"/>
  <c r="BQ157" i="4"/>
  <c r="BQ158" i="4"/>
  <c r="BQ159" i="4"/>
  <c r="BQ160" i="4"/>
  <c r="BQ161" i="4"/>
  <c r="BQ162" i="4"/>
  <c r="BQ163" i="4"/>
  <c r="BQ164" i="4"/>
  <c r="BQ165" i="4"/>
  <c r="BQ166" i="4"/>
  <c r="BQ167" i="4"/>
  <c r="BQ168" i="4"/>
  <c r="BQ169" i="4"/>
  <c r="BQ170" i="4"/>
  <c r="BQ171" i="4"/>
  <c r="BQ172" i="4"/>
  <c r="BQ173" i="4"/>
  <c r="BQ174" i="4"/>
  <c r="BQ175" i="4"/>
  <c r="BQ176" i="4"/>
  <c r="BQ177" i="4"/>
  <c r="BQ178" i="4"/>
  <c r="BQ179" i="4"/>
  <c r="BQ180" i="4"/>
  <c r="BQ181" i="4"/>
  <c r="BQ182" i="4"/>
  <c r="BQ183" i="4"/>
  <c r="BQ184" i="4"/>
  <c r="BQ185" i="4"/>
  <c r="BQ186" i="4"/>
  <c r="BQ187" i="4"/>
  <c r="BQ188" i="4"/>
  <c r="BQ189" i="4"/>
  <c r="BQ190" i="4"/>
  <c r="BQ191" i="4"/>
  <c r="BQ192" i="4"/>
  <c r="BQ193" i="4"/>
  <c r="BQ194" i="4"/>
  <c r="BQ195" i="4"/>
  <c r="BQ196" i="4"/>
  <c r="BQ197" i="4"/>
  <c r="BQ198" i="4"/>
  <c r="BQ199" i="4"/>
  <c r="BQ200" i="4"/>
  <c r="BQ201" i="4"/>
  <c r="BC1" i="4"/>
  <c r="BC3" i="4"/>
  <c r="BC4" i="4"/>
  <c r="BC7" i="4"/>
  <c r="BC8" i="4"/>
  <c r="BC9" i="4"/>
  <c r="BC10" i="4"/>
  <c r="BC11" i="4"/>
  <c r="BC12" i="4"/>
  <c r="BC13" i="4"/>
  <c r="BC14" i="4"/>
  <c r="BC15" i="4"/>
  <c r="BC16" i="4"/>
  <c r="BC17" i="4"/>
  <c r="BC18" i="4"/>
  <c r="BC19" i="4"/>
  <c r="BC20" i="4"/>
  <c r="BC21" i="4"/>
  <c r="BC22" i="4"/>
  <c r="BC23" i="4"/>
  <c r="BC24" i="4"/>
  <c r="BC25" i="4"/>
  <c r="BC26" i="4"/>
  <c r="BC27" i="4"/>
  <c r="BC28" i="4"/>
  <c r="BC29" i="4"/>
  <c r="BC30" i="4"/>
  <c r="BC31" i="4"/>
  <c r="BC32" i="4"/>
  <c r="BC33" i="4"/>
  <c r="BC34" i="4"/>
  <c r="BC35" i="4"/>
  <c r="BC36" i="4"/>
  <c r="BC37" i="4"/>
  <c r="BC38" i="4"/>
  <c r="BC39" i="4"/>
  <c r="BC40" i="4"/>
  <c r="BC41" i="4"/>
  <c r="BC42" i="4"/>
  <c r="BC43" i="4"/>
  <c r="BC44" i="4"/>
  <c r="BC45" i="4"/>
  <c r="BC46" i="4"/>
  <c r="BC47" i="4"/>
  <c r="BC48" i="4"/>
  <c r="BC49" i="4"/>
  <c r="BC50" i="4"/>
  <c r="BC51" i="4"/>
  <c r="BC52" i="4"/>
  <c r="BC53" i="4"/>
  <c r="BC54" i="4"/>
  <c r="BC55" i="4"/>
  <c r="BC56" i="4"/>
  <c r="BC57" i="4"/>
  <c r="BC58" i="4"/>
  <c r="BC59" i="4"/>
  <c r="BC60" i="4"/>
  <c r="BC61" i="4"/>
  <c r="BC62" i="4"/>
  <c r="BC63" i="4"/>
  <c r="BC64" i="4"/>
  <c r="BC65" i="4"/>
  <c r="BC66" i="4"/>
  <c r="BC67" i="4"/>
  <c r="BC68" i="4"/>
  <c r="BC69" i="4"/>
  <c r="BC70" i="4"/>
  <c r="BC71" i="4"/>
  <c r="BC72" i="4"/>
  <c r="BC73" i="4"/>
  <c r="BC74" i="4"/>
  <c r="BC75" i="4"/>
  <c r="BC76" i="4"/>
  <c r="BC77" i="4"/>
  <c r="BC78" i="4"/>
  <c r="BC79" i="4"/>
  <c r="BC80" i="4"/>
  <c r="BC81" i="4"/>
  <c r="BC82" i="4"/>
  <c r="BC83" i="4"/>
  <c r="BC84" i="4"/>
  <c r="BC85" i="4"/>
  <c r="BC86" i="4"/>
  <c r="BC87" i="4"/>
  <c r="BC88" i="4"/>
  <c r="BC89" i="4"/>
  <c r="BC90" i="4"/>
  <c r="BC91" i="4"/>
  <c r="BC92" i="4"/>
  <c r="BC93" i="4"/>
  <c r="BC94" i="4"/>
  <c r="BC95" i="4"/>
  <c r="BC96" i="4"/>
  <c r="BC97" i="4"/>
  <c r="BC98" i="4"/>
  <c r="BC99" i="4"/>
  <c r="BC100" i="4"/>
  <c r="BC101" i="4"/>
  <c r="BC102" i="4"/>
  <c r="BC103" i="4"/>
  <c r="BC104" i="4"/>
  <c r="BC105" i="4"/>
  <c r="BC106" i="4"/>
  <c r="BC107" i="4"/>
  <c r="BC108" i="4"/>
  <c r="BC109" i="4"/>
  <c r="BC110" i="4"/>
  <c r="BC111" i="4"/>
  <c r="BC112" i="4"/>
  <c r="BC113" i="4"/>
  <c r="BC114" i="4"/>
  <c r="BC115" i="4"/>
  <c r="BC116" i="4"/>
  <c r="BC117" i="4"/>
  <c r="BC118" i="4"/>
  <c r="BC119" i="4"/>
  <c r="BC120" i="4"/>
  <c r="BC121" i="4"/>
  <c r="BC122" i="4"/>
  <c r="BC123" i="4"/>
  <c r="BC124" i="4"/>
  <c r="BC125" i="4"/>
  <c r="BC126" i="4"/>
  <c r="BC127" i="4"/>
  <c r="BC128" i="4"/>
  <c r="BC129" i="4"/>
  <c r="BC130" i="4"/>
  <c r="BC131" i="4"/>
  <c r="BC132" i="4"/>
  <c r="BC133" i="4"/>
  <c r="BC134" i="4"/>
  <c r="BC135" i="4"/>
  <c r="BC136" i="4"/>
  <c r="BC137" i="4"/>
  <c r="BC138" i="4"/>
  <c r="BC139" i="4"/>
  <c r="BC140" i="4"/>
  <c r="BC141" i="4"/>
  <c r="BC142" i="4"/>
  <c r="BC143" i="4"/>
  <c r="BC144" i="4"/>
  <c r="BC145" i="4"/>
  <c r="BC146" i="4"/>
  <c r="BC147" i="4"/>
  <c r="BC148" i="4"/>
  <c r="BC149" i="4"/>
  <c r="BC150" i="4"/>
  <c r="BC151" i="4"/>
  <c r="BC152" i="4"/>
  <c r="BC153" i="4"/>
  <c r="BC154" i="4"/>
  <c r="BC155" i="4"/>
  <c r="BC156" i="4"/>
  <c r="BC157" i="4"/>
  <c r="BC158" i="4"/>
  <c r="BC159" i="4"/>
  <c r="BC160" i="4"/>
  <c r="BC161" i="4"/>
  <c r="BC162" i="4"/>
  <c r="BC163" i="4"/>
  <c r="BC164" i="4"/>
  <c r="BC165" i="4"/>
  <c r="BC166" i="4"/>
  <c r="BC167" i="4"/>
  <c r="BC168" i="4"/>
  <c r="BC169" i="4"/>
  <c r="BC170" i="4"/>
  <c r="BC171" i="4"/>
  <c r="BC172" i="4"/>
  <c r="BC173" i="4"/>
  <c r="BC174" i="4"/>
  <c r="BC175" i="4"/>
  <c r="BC176" i="4"/>
  <c r="BC177" i="4"/>
  <c r="BC178" i="4"/>
  <c r="BC179" i="4"/>
  <c r="BC180" i="4"/>
  <c r="BC181" i="4"/>
  <c r="BC182" i="4"/>
  <c r="BC183" i="4"/>
  <c r="BC184" i="4"/>
  <c r="BC185" i="4"/>
  <c r="BC186" i="4"/>
  <c r="BC187" i="4"/>
  <c r="BC188" i="4"/>
  <c r="BC189" i="4"/>
  <c r="BC190" i="4"/>
  <c r="BC191" i="4"/>
  <c r="BC192" i="4"/>
  <c r="BC193" i="4"/>
  <c r="BC194" i="4"/>
  <c r="BC195" i="4"/>
  <c r="BC196" i="4"/>
  <c r="BC197" i="4"/>
  <c r="BC198" i="4"/>
  <c r="BC199" i="4"/>
  <c r="BC200" i="4"/>
  <c r="BC201" i="4"/>
  <c r="BW29" i="4"/>
  <c r="BW30" i="4"/>
  <c r="BR2" i="4"/>
  <c r="BD3" i="4"/>
  <c r="BR3" i="4"/>
  <c r="BD4" i="4"/>
  <c r="BR4" i="4"/>
  <c r="BR5" i="4"/>
  <c r="BR6" i="4"/>
  <c r="BD7" i="4"/>
  <c r="BR7" i="4"/>
  <c r="BD8" i="4"/>
  <c r="BR8" i="4"/>
  <c r="BD9" i="4"/>
  <c r="BR9" i="4"/>
  <c r="BD10" i="4"/>
  <c r="BR10" i="4"/>
  <c r="BD11" i="4"/>
  <c r="BR11" i="4"/>
  <c r="BD12" i="4"/>
  <c r="BR12" i="4"/>
  <c r="BD13" i="4"/>
  <c r="BR13" i="4"/>
  <c r="BD14" i="4"/>
  <c r="BR14" i="4"/>
  <c r="BD15" i="4"/>
  <c r="BR15" i="4"/>
  <c r="BD16" i="4"/>
  <c r="BR16" i="4"/>
  <c r="BD17" i="4"/>
  <c r="BR17" i="4"/>
  <c r="BD18" i="4"/>
  <c r="BR18" i="4"/>
  <c r="BD19" i="4"/>
  <c r="BR19" i="4"/>
  <c r="BD20" i="4"/>
  <c r="BR20" i="4"/>
  <c r="BD21" i="4"/>
  <c r="BR21" i="4"/>
  <c r="BD22" i="4"/>
  <c r="BR22" i="4"/>
  <c r="BD23" i="4"/>
  <c r="BR23" i="4"/>
  <c r="BD24" i="4"/>
  <c r="BR24" i="4"/>
  <c r="BD25" i="4"/>
  <c r="BR25" i="4"/>
  <c r="BD26" i="4"/>
  <c r="BR26" i="4"/>
  <c r="BD27" i="4"/>
  <c r="BR27" i="4"/>
  <c r="BD28" i="4"/>
  <c r="BR28" i="4"/>
  <c r="BD29" i="4"/>
  <c r="BR29" i="4"/>
  <c r="BD30" i="4"/>
  <c r="BR30" i="4"/>
  <c r="BD31" i="4"/>
  <c r="BR31" i="4"/>
  <c r="BD32" i="4"/>
  <c r="BR32" i="4"/>
  <c r="BD33" i="4"/>
  <c r="BR33" i="4"/>
  <c r="BD34" i="4"/>
  <c r="BR34" i="4"/>
  <c r="BD35" i="4"/>
  <c r="BR35" i="4"/>
  <c r="BD36" i="4"/>
  <c r="BR36" i="4"/>
  <c r="BD37" i="4"/>
  <c r="BR37" i="4"/>
  <c r="BD38" i="4"/>
  <c r="BR38" i="4"/>
  <c r="BD39" i="4"/>
  <c r="BR39" i="4"/>
  <c r="BD40" i="4"/>
  <c r="BR40" i="4"/>
  <c r="BD41" i="4"/>
  <c r="BR41" i="4"/>
  <c r="BD42" i="4"/>
  <c r="BR42" i="4"/>
  <c r="BD43" i="4"/>
  <c r="BR43" i="4"/>
  <c r="BD44" i="4"/>
  <c r="BR44" i="4"/>
  <c r="BD45" i="4"/>
  <c r="BR45" i="4"/>
  <c r="BD46" i="4"/>
  <c r="BR46" i="4"/>
  <c r="BD47" i="4"/>
  <c r="BR47" i="4"/>
  <c r="BD48" i="4"/>
  <c r="BR48" i="4"/>
  <c r="BD49" i="4"/>
  <c r="BR49" i="4"/>
  <c r="BD50" i="4"/>
  <c r="BR50" i="4"/>
  <c r="BD51" i="4"/>
  <c r="BR51" i="4"/>
  <c r="BD52" i="4"/>
  <c r="BR52" i="4"/>
  <c r="BD53" i="4"/>
  <c r="BR53" i="4"/>
  <c r="BD54" i="4"/>
  <c r="BR54" i="4"/>
  <c r="BD55" i="4"/>
  <c r="BR55" i="4"/>
  <c r="BD56" i="4"/>
  <c r="BR56" i="4"/>
  <c r="BD57" i="4"/>
  <c r="BR57" i="4"/>
  <c r="BD58" i="4"/>
  <c r="BR58" i="4"/>
  <c r="BD59" i="4"/>
  <c r="BR59" i="4"/>
  <c r="BD60" i="4"/>
  <c r="BR60" i="4"/>
  <c r="BD61" i="4"/>
  <c r="BR61" i="4"/>
  <c r="BD62" i="4"/>
  <c r="BR62" i="4"/>
  <c r="BD63" i="4"/>
  <c r="BR63" i="4"/>
  <c r="BD64" i="4"/>
  <c r="BR64" i="4"/>
  <c r="BD65" i="4"/>
  <c r="BR65" i="4"/>
  <c r="BD66" i="4"/>
  <c r="BR66" i="4"/>
  <c r="BD67" i="4"/>
  <c r="BR67" i="4"/>
  <c r="BD68" i="4"/>
  <c r="BR68" i="4"/>
  <c r="BD69" i="4"/>
  <c r="BR69" i="4"/>
  <c r="BD70" i="4"/>
  <c r="BR70" i="4"/>
  <c r="BD71" i="4"/>
  <c r="BR71" i="4"/>
  <c r="BD72" i="4"/>
  <c r="BR72" i="4"/>
  <c r="BD73" i="4"/>
  <c r="BR73" i="4"/>
  <c r="BD74" i="4"/>
  <c r="BR74" i="4"/>
  <c r="BD75" i="4"/>
  <c r="BR75" i="4"/>
  <c r="BD76" i="4"/>
  <c r="BR76" i="4"/>
  <c r="BD77" i="4"/>
  <c r="BR77" i="4"/>
  <c r="BD78" i="4"/>
  <c r="BR78" i="4"/>
  <c r="BD79" i="4"/>
  <c r="BR79" i="4"/>
  <c r="BD80" i="4"/>
  <c r="BR80" i="4"/>
  <c r="BD81" i="4"/>
  <c r="BR81" i="4"/>
  <c r="BD82" i="4"/>
  <c r="BR82" i="4"/>
  <c r="BD83" i="4"/>
  <c r="BR83" i="4"/>
  <c r="BD84" i="4"/>
  <c r="BR84" i="4"/>
  <c r="BD85" i="4"/>
  <c r="BR85" i="4"/>
  <c r="BD86" i="4"/>
  <c r="BR86" i="4"/>
  <c r="BD87" i="4"/>
  <c r="BR87" i="4"/>
  <c r="BD88" i="4"/>
  <c r="BR88" i="4"/>
  <c r="BD89" i="4"/>
  <c r="BR89" i="4"/>
  <c r="BD90" i="4"/>
  <c r="BR90" i="4"/>
  <c r="BD91" i="4"/>
  <c r="BR91" i="4"/>
  <c r="BD92" i="4"/>
  <c r="BR92" i="4"/>
  <c r="BD93" i="4"/>
  <c r="BR93" i="4"/>
  <c r="BD94" i="4"/>
  <c r="BR94" i="4"/>
  <c r="BD95" i="4"/>
  <c r="BR95" i="4"/>
  <c r="BD96" i="4"/>
  <c r="BR96" i="4"/>
  <c r="BD97" i="4"/>
  <c r="BR97" i="4"/>
  <c r="BD98" i="4"/>
  <c r="BR98" i="4"/>
  <c r="BD99" i="4"/>
  <c r="BR99" i="4"/>
  <c r="BD100" i="4"/>
  <c r="BR100" i="4"/>
  <c r="BD101" i="4"/>
  <c r="BR101" i="4"/>
  <c r="BD102" i="4"/>
  <c r="BR102" i="4"/>
  <c r="BD103" i="4"/>
  <c r="BR103" i="4"/>
  <c r="BD104" i="4"/>
  <c r="BR104" i="4"/>
  <c r="BD105" i="4"/>
  <c r="BR105" i="4"/>
  <c r="BD106" i="4"/>
  <c r="BR106" i="4"/>
  <c r="BD107" i="4"/>
  <c r="BR107" i="4"/>
  <c r="BD108" i="4"/>
  <c r="BR108" i="4"/>
  <c r="BD109" i="4"/>
  <c r="BR109" i="4"/>
  <c r="BD110" i="4"/>
  <c r="BR110" i="4"/>
  <c r="BD111" i="4"/>
  <c r="BR111" i="4"/>
  <c r="BD112" i="4"/>
  <c r="BR112" i="4"/>
  <c r="BD113" i="4"/>
  <c r="BR113" i="4"/>
  <c r="BD114" i="4"/>
  <c r="BR114" i="4"/>
  <c r="BD115" i="4"/>
  <c r="BR115" i="4"/>
  <c r="BD116" i="4"/>
  <c r="BR116" i="4"/>
  <c r="BD117" i="4"/>
  <c r="BR117" i="4"/>
  <c r="BD118" i="4"/>
  <c r="BR118" i="4"/>
  <c r="BD119" i="4"/>
  <c r="BR119" i="4"/>
  <c r="BD120" i="4"/>
  <c r="BR120" i="4"/>
  <c r="BD121" i="4"/>
  <c r="BR121" i="4"/>
  <c r="BD122" i="4"/>
  <c r="BR122" i="4"/>
  <c r="BD123" i="4"/>
  <c r="BR123" i="4"/>
  <c r="BD124" i="4"/>
  <c r="BR124" i="4"/>
  <c r="BD125" i="4"/>
  <c r="BR125" i="4"/>
  <c r="BD126" i="4"/>
  <c r="BR126" i="4"/>
  <c r="BD127" i="4"/>
  <c r="BR127" i="4"/>
  <c r="BD128" i="4"/>
  <c r="BR128" i="4"/>
  <c r="BD129" i="4"/>
  <c r="BR129" i="4"/>
  <c r="BD130" i="4"/>
  <c r="BR130" i="4"/>
  <c r="BD131" i="4"/>
  <c r="BR131" i="4"/>
  <c r="BD132" i="4"/>
  <c r="BR132" i="4"/>
  <c r="BD133" i="4"/>
  <c r="BR133" i="4"/>
  <c r="BD134" i="4"/>
  <c r="BR134" i="4"/>
  <c r="BD135" i="4"/>
  <c r="BR135" i="4"/>
  <c r="BD136" i="4"/>
  <c r="BR136" i="4"/>
  <c r="BD137" i="4"/>
  <c r="BR137" i="4"/>
  <c r="BD138" i="4"/>
  <c r="BR138" i="4"/>
  <c r="BD139" i="4"/>
  <c r="BR139" i="4"/>
  <c r="BD140" i="4"/>
  <c r="BR140" i="4"/>
  <c r="BD141" i="4"/>
  <c r="BR141" i="4"/>
  <c r="BD142" i="4"/>
  <c r="BR142" i="4"/>
  <c r="BD143" i="4"/>
  <c r="BR143" i="4"/>
  <c r="BD144" i="4"/>
  <c r="BR144" i="4"/>
  <c r="BD145" i="4"/>
  <c r="BR145" i="4"/>
  <c r="BD146" i="4"/>
  <c r="BR146" i="4"/>
  <c r="BD147" i="4"/>
  <c r="BR147" i="4"/>
  <c r="BD148" i="4"/>
  <c r="BR148" i="4"/>
  <c r="BD149" i="4"/>
  <c r="BR149" i="4"/>
  <c r="BD150" i="4"/>
  <c r="BR150" i="4"/>
  <c r="BD151" i="4"/>
  <c r="BR151" i="4"/>
  <c r="BD152" i="4"/>
  <c r="BR152" i="4"/>
  <c r="BD153" i="4"/>
  <c r="BR153" i="4"/>
  <c r="BD154" i="4"/>
  <c r="BR154" i="4"/>
  <c r="BD155" i="4"/>
  <c r="BR155" i="4"/>
  <c r="BD156" i="4"/>
  <c r="BR156" i="4"/>
  <c r="BD157" i="4"/>
  <c r="BR157" i="4"/>
  <c r="BD158" i="4"/>
  <c r="BR158" i="4"/>
  <c r="BD159" i="4"/>
  <c r="BR159" i="4"/>
  <c r="BD160" i="4"/>
  <c r="BR160" i="4"/>
  <c r="BD161" i="4"/>
  <c r="BR161" i="4"/>
  <c r="BD162" i="4"/>
  <c r="BR162" i="4"/>
  <c r="BD163" i="4"/>
  <c r="BR163" i="4"/>
  <c r="BD164" i="4"/>
  <c r="BR164" i="4"/>
  <c r="BD165" i="4"/>
  <c r="BR165" i="4"/>
  <c r="BD166" i="4"/>
  <c r="BR166" i="4"/>
  <c r="BD167" i="4"/>
  <c r="BR167" i="4"/>
  <c r="BD168" i="4"/>
  <c r="BR168" i="4"/>
  <c r="BD169" i="4"/>
  <c r="BR169" i="4"/>
  <c r="BD170" i="4"/>
  <c r="BR170" i="4"/>
  <c r="BD171" i="4"/>
  <c r="BR171" i="4"/>
  <c r="BD172" i="4"/>
  <c r="BR172" i="4"/>
  <c r="BD173" i="4"/>
  <c r="BR173" i="4"/>
  <c r="BD174" i="4"/>
  <c r="BR174" i="4"/>
  <c r="BD175" i="4"/>
  <c r="BR175" i="4"/>
  <c r="BD176" i="4"/>
  <c r="BR176" i="4"/>
  <c r="BD177" i="4"/>
  <c r="BR177" i="4"/>
  <c r="BD178" i="4"/>
  <c r="BR178" i="4"/>
  <c r="BD179" i="4"/>
  <c r="BR179" i="4"/>
  <c r="BD180" i="4"/>
  <c r="BR180" i="4"/>
  <c r="BD181" i="4"/>
  <c r="BR181" i="4"/>
  <c r="BD182" i="4"/>
  <c r="BR182" i="4"/>
  <c r="BD183" i="4"/>
  <c r="BR183" i="4"/>
  <c r="BD184" i="4"/>
  <c r="BR184" i="4"/>
  <c r="BD185" i="4"/>
  <c r="BR185" i="4"/>
  <c r="BD186" i="4"/>
  <c r="BR186" i="4"/>
  <c r="BD187" i="4"/>
  <c r="BR187" i="4"/>
  <c r="BD188" i="4"/>
  <c r="BR188" i="4"/>
  <c r="BD189" i="4"/>
  <c r="BR189" i="4"/>
  <c r="BD190" i="4"/>
  <c r="BR190" i="4"/>
  <c r="BD191" i="4"/>
  <c r="BR191" i="4"/>
  <c r="BD192" i="4"/>
  <c r="BR192" i="4"/>
  <c r="BD193" i="4"/>
  <c r="BR193" i="4"/>
  <c r="BD194" i="4"/>
  <c r="BR194" i="4"/>
  <c r="BD195" i="4"/>
  <c r="BR195" i="4"/>
  <c r="BD196" i="4"/>
  <c r="BR196" i="4"/>
  <c r="BD197" i="4"/>
  <c r="BR197" i="4"/>
  <c r="BD198" i="4"/>
  <c r="BR198" i="4"/>
  <c r="BD199" i="4"/>
  <c r="BR199" i="4"/>
  <c r="BD200" i="4"/>
  <c r="BR200" i="4"/>
  <c r="BD201" i="4"/>
  <c r="BR201" i="4"/>
  <c r="BW2" i="4"/>
  <c r="BW5" i="4"/>
  <c r="BT2" i="4"/>
  <c r="BT3" i="4"/>
  <c r="BT4" i="4"/>
  <c r="BT5" i="4"/>
  <c r="BT6" i="4"/>
  <c r="BT7" i="4"/>
  <c r="BT8" i="4"/>
  <c r="BT9" i="4"/>
  <c r="BT10" i="4"/>
  <c r="BT11" i="4"/>
  <c r="BT12" i="4"/>
  <c r="BT13" i="4"/>
  <c r="BT14" i="4"/>
  <c r="BT15" i="4"/>
  <c r="BT16" i="4"/>
  <c r="BT17" i="4"/>
  <c r="BT18" i="4"/>
  <c r="BT19" i="4"/>
  <c r="BT20" i="4"/>
  <c r="BT21" i="4"/>
  <c r="BT22" i="4"/>
  <c r="BT23" i="4"/>
  <c r="BT24" i="4"/>
  <c r="BT25" i="4"/>
  <c r="BT26" i="4"/>
  <c r="BT27" i="4"/>
  <c r="BT28" i="4"/>
  <c r="BT29" i="4"/>
  <c r="BT30" i="4"/>
  <c r="BT31" i="4"/>
  <c r="BT32" i="4"/>
  <c r="BT33" i="4"/>
  <c r="BT34" i="4"/>
  <c r="BT35" i="4"/>
  <c r="BT36" i="4"/>
  <c r="BT37" i="4"/>
  <c r="BT38" i="4"/>
  <c r="BT39" i="4"/>
  <c r="BT40" i="4"/>
  <c r="BT41" i="4"/>
  <c r="BT42" i="4"/>
  <c r="BT43" i="4"/>
  <c r="BT44" i="4"/>
  <c r="BT45" i="4"/>
  <c r="BT46" i="4"/>
  <c r="BT47" i="4"/>
  <c r="BT48" i="4"/>
  <c r="BT49" i="4"/>
  <c r="BT50" i="4"/>
  <c r="BT51" i="4"/>
  <c r="BT52" i="4"/>
  <c r="BT53" i="4"/>
  <c r="BT54" i="4"/>
  <c r="BT55" i="4"/>
  <c r="BT56" i="4"/>
  <c r="BT57" i="4"/>
  <c r="BT58" i="4"/>
  <c r="BT59" i="4"/>
  <c r="BT60" i="4"/>
  <c r="BT61" i="4"/>
  <c r="BT62" i="4"/>
  <c r="BT63" i="4"/>
  <c r="BT64" i="4"/>
  <c r="BT65" i="4"/>
  <c r="BT66" i="4"/>
  <c r="BT67" i="4"/>
  <c r="BT68" i="4"/>
  <c r="BT69" i="4"/>
  <c r="BT70" i="4"/>
  <c r="BT71" i="4"/>
  <c r="BT72" i="4"/>
  <c r="BT73" i="4"/>
  <c r="BT74" i="4"/>
  <c r="BT75" i="4"/>
  <c r="BT76" i="4"/>
  <c r="BT77" i="4"/>
  <c r="BT78" i="4"/>
  <c r="BT79" i="4"/>
  <c r="BT80" i="4"/>
  <c r="BT81" i="4"/>
  <c r="BT82" i="4"/>
  <c r="BT83" i="4"/>
  <c r="BT84" i="4"/>
  <c r="BT85" i="4"/>
  <c r="BT86" i="4"/>
  <c r="BT87" i="4"/>
  <c r="BT88" i="4"/>
  <c r="BT89" i="4"/>
  <c r="BT90" i="4"/>
  <c r="BT91" i="4"/>
  <c r="BT92" i="4"/>
  <c r="BT93" i="4"/>
  <c r="BT94" i="4"/>
  <c r="BT95" i="4"/>
  <c r="BT96" i="4"/>
  <c r="BT97" i="4"/>
  <c r="BT98" i="4"/>
  <c r="BT99" i="4"/>
  <c r="BT100" i="4"/>
  <c r="BT101" i="4"/>
  <c r="BT102" i="4"/>
  <c r="BT103" i="4"/>
  <c r="BT104" i="4"/>
  <c r="BT105" i="4"/>
  <c r="BT106" i="4"/>
  <c r="BT107" i="4"/>
  <c r="BT108" i="4"/>
  <c r="BT109" i="4"/>
  <c r="BT110" i="4"/>
  <c r="BT111" i="4"/>
  <c r="BT112" i="4"/>
  <c r="BT113" i="4"/>
  <c r="BT114" i="4"/>
  <c r="BT115" i="4"/>
  <c r="BT116" i="4"/>
  <c r="BT117" i="4"/>
  <c r="BT118" i="4"/>
  <c r="BT119" i="4"/>
  <c r="BT120" i="4"/>
  <c r="BT121" i="4"/>
  <c r="BT122" i="4"/>
  <c r="BT123" i="4"/>
  <c r="BT124" i="4"/>
  <c r="BT125" i="4"/>
  <c r="BT126" i="4"/>
  <c r="BT127" i="4"/>
  <c r="BT128" i="4"/>
  <c r="BT129" i="4"/>
  <c r="BT130" i="4"/>
  <c r="BT131" i="4"/>
  <c r="BT132" i="4"/>
  <c r="BT133" i="4"/>
  <c r="BT134" i="4"/>
  <c r="BT135" i="4"/>
  <c r="BT136" i="4"/>
  <c r="BT137" i="4"/>
  <c r="BT138" i="4"/>
  <c r="BT139" i="4"/>
  <c r="BT140" i="4"/>
  <c r="BT141" i="4"/>
  <c r="BT142" i="4"/>
  <c r="BT143" i="4"/>
  <c r="BT144" i="4"/>
  <c r="BT145" i="4"/>
  <c r="BT146" i="4"/>
  <c r="BT147" i="4"/>
  <c r="BT148" i="4"/>
  <c r="BT149" i="4"/>
  <c r="BT150" i="4"/>
  <c r="BT151" i="4"/>
  <c r="BT152" i="4"/>
  <c r="BT153" i="4"/>
  <c r="BT154" i="4"/>
  <c r="BT155" i="4"/>
  <c r="BT156" i="4"/>
  <c r="BT157" i="4"/>
  <c r="BT158" i="4"/>
  <c r="BT159" i="4"/>
  <c r="BT160" i="4"/>
  <c r="BT161" i="4"/>
  <c r="BT162" i="4"/>
  <c r="BT163" i="4"/>
  <c r="BT164" i="4"/>
  <c r="BT165" i="4"/>
  <c r="BT166" i="4"/>
  <c r="BT167" i="4"/>
  <c r="BT168" i="4"/>
  <c r="BT169" i="4"/>
  <c r="BT170" i="4"/>
  <c r="BT171" i="4"/>
  <c r="BT172" i="4"/>
  <c r="BT173" i="4"/>
  <c r="BT174" i="4"/>
  <c r="BT175" i="4"/>
  <c r="BT176" i="4"/>
  <c r="BT177" i="4"/>
  <c r="BT178" i="4"/>
  <c r="BT179" i="4"/>
  <c r="BT180" i="4"/>
  <c r="BT181" i="4"/>
  <c r="BT182" i="4"/>
  <c r="BT183" i="4"/>
  <c r="BT184" i="4"/>
  <c r="BT185" i="4"/>
  <c r="BT186" i="4"/>
  <c r="BT187" i="4"/>
  <c r="BT188" i="4"/>
  <c r="BT189" i="4"/>
  <c r="BT190" i="4"/>
  <c r="BT191" i="4"/>
  <c r="BT192" i="4"/>
  <c r="BT193" i="4"/>
  <c r="BT194" i="4"/>
  <c r="BT195" i="4"/>
  <c r="BT196" i="4"/>
  <c r="BT197" i="4"/>
  <c r="BT198" i="4"/>
  <c r="BT199" i="4"/>
  <c r="BT200" i="4"/>
  <c r="BT201" i="4"/>
  <c r="BW3" i="4"/>
  <c r="BW6" i="4"/>
  <c r="BW9" i="4"/>
  <c r="Q13" i="5"/>
  <c r="BW10" i="4"/>
  <c r="R13" i="5"/>
  <c r="Q14" i="5"/>
  <c r="R14" i="5"/>
  <c r="Q15" i="5"/>
  <c r="R15" i="5"/>
  <c r="Q16" i="5"/>
  <c r="R16" i="5"/>
  <c r="Q17" i="5"/>
  <c r="R17" i="5"/>
  <c r="Q18" i="5"/>
  <c r="R18" i="5"/>
  <c r="Q19" i="5"/>
  <c r="R19" i="5"/>
  <c r="Q20" i="5"/>
  <c r="R20" i="5"/>
  <c r="Q21" i="5"/>
  <c r="R21" i="5"/>
  <c r="Q22" i="5"/>
  <c r="R22" i="5"/>
  <c r="Q23" i="5"/>
  <c r="R23" i="5"/>
  <c r="Q24" i="5"/>
  <c r="R24" i="5"/>
  <c r="Q25" i="5"/>
  <c r="R25" i="5"/>
  <c r="Q26" i="5"/>
  <c r="R26" i="5"/>
  <c r="Q27" i="5"/>
  <c r="R27" i="5"/>
  <c r="Q28" i="5"/>
  <c r="R28" i="5"/>
  <c r="Q29" i="5"/>
  <c r="R29" i="5"/>
  <c r="Q30" i="5"/>
  <c r="R30" i="5"/>
  <c r="Q31" i="5"/>
  <c r="R31" i="5"/>
  <c r="Q32" i="5"/>
  <c r="R32" i="5"/>
  <c r="Q33" i="5"/>
  <c r="R33" i="5"/>
  <c r="Q34" i="5"/>
  <c r="R34" i="5"/>
  <c r="Q35" i="5"/>
  <c r="R35" i="5"/>
  <c r="Q36" i="5"/>
  <c r="R36" i="5"/>
  <c r="Q37" i="5"/>
  <c r="R37" i="5"/>
  <c r="Q38" i="5"/>
  <c r="R38" i="5"/>
  <c r="Q39" i="5"/>
  <c r="R39" i="5"/>
  <c r="Q40" i="5"/>
  <c r="R40" i="5"/>
  <c r="Q41" i="5"/>
  <c r="R41" i="5"/>
  <c r="Q42" i="5"/>
  <c r="R42" i="5"/>
  <c r="Q43" i="5"/>
  <c r="R43" i="5"/>
  <c r="Q44" i="5"/>
  <c r="R44" i="5"/>
  <c r="Q45" i="5"/>
  <c r="R45" i="5"/>
  <c r="Q46" i="5"/>
  <c r="R46" i="5"/>
  <c r="Q47" i="5"/>
  <c r="R47" i="5"/>
  <c r="Q48" i="5"/>
  <c r="R48" i="5"/>
  <c r="Q49" i="5"/>
  <c r="R49" i="5"/>
  <c r="Q50" i="5"/>
  <c r="R50" i="5"/>
  <c r="Q51" i="5"/>
  <c r="R51" i="5"/>
  <c r="Q52" i="5"/>
  <c r="R52" i="5"/>
  <c r="Q53" i="5"/>
  <c r="R53" i="5"/>
  <c r="Q54" i="5"/>
  <c r="R54" i="5"/>
  <c r="Q55" i="5"/>
  <c r="R55" i="5"/>
  <c r="Q56" i="5"/>
  <c r="R56" i="5"/>
  <c r="Q57" i="5"/>
  <c r="R57" i="5"/>
  <c r="Q58" i="5"/>
  <c r="R58" i="5"/>
  <c r="Q59" i="5"/>
  <c r="R59" i="5"/>
  <c r="Q60" i="5"/>
  <c r="R60" i="5"/>
  <c r="Q61" i="5"/>
  <c r="R61" i="5"/>
  <c r="Q62" i="5"/>
  <c r="R62" i="5"/>
  <c r="Q63" i="5"/>
  <c r="R63" i="5"/>
  <c r="Q64" i="5"/>
  <c r="R64" i="5"/>
  <c r="Q65" i="5"/>
  <c r="R65" i="5"/>
  <c r="Q66" i="5"/>
  <c r="R66" i="5"/>
  <c r="Q67" i="5"/>
  <c r="R67" i="5"/>
  <c r="Q68" i="5"/>
  <c r="R68" i="5"/>
  <c r="Q69" i="5"/>
  <c r="R69" i="5"/>
  <c r="Q70" i="5"/>
  <c r="R70" i="5"/>
  <c r="Q71" i="5"/>
  <c r="R71" i="5"/>
  <c r="Q72" i="5"/>
  <c r="R72" i="5"/>
  <c r="Q73" i="5"/>
  <c r="R73" i="5"/>
  <c r="Q74" i="5"/>
  <c r="R74" i="5"/>
  <c r="Q75" i="5"/>
  <c r="R75" i="5"/>
  <c r="Q76" i="5"/>
  <c r="R76" i="5"/>
  <c r="Q77" i="5"/>
  <c r="R77" i="5"/>
  <c r="Q78" i="5"/>
  <c r="R78" i="5"/>
  <c r="Q79" i="5"/>
  <c r="R79" i="5"/>
  <c r="Q80" i="5"/>
  <c r="R80" i="5"/>
  <c r="Q81" i="5"/>
  <c r="R81" i="5"/>
  <c r="Q82" i="5"/>
  <c r="R82" i="5"/>
  <c r="Q83" i="5"/>
  <c r="R83" i="5"/>
  <c r="Q84" i="5"/>
  <c r="R84" i="5"/>
  <c r="Q85" i="5"/>
  <c r="R85" i="5"/>
  <c r="Q86" i="5"/>
  <c r="R86" i="5"/>
  <c r="Q87" i="5"/>
  <c r="R87" i="5"/>
  <c r="Q88" i="5"/>
  <c r="R88" i="5"/>
  <c r="Q89" i="5"/>
  <c r="R89" i="5"/>
  <c r="Q90" i="5"/>
  <c r="R90" i="5"/>
  <c r="Q91" i="5"/>
  <c r="R91" i="5"/>
  <c r="Q92" i="5"/>
  <c r="R92" i="5"/>
  <c r="Q93" i="5"/>
  <c r="R93" i="5"/>
  <c r="Q94" i="5"/>
  <c r="R94" i="5"/>
  <c r="Q95" i="5"/>
  <c r="R95" i="5"/>
  <c r="Q96" i="5"/>
  <c r="R96" i="5"/>
  <c r="Q97" i="5"/>
  <c r="R97" i="5"/>
  <c r="Q98" i="5"/>
  <c r="R98" i="5"/>
  <c r="Q99" i="5"/>
  <c r="R99" i="5"/>
  <c r="Q100" i="5"/>
  <c r="R100" i="5"/>
  <c r="Q101" i="5"/>
  <c r="R101" i="5"/>
  <c r="Q102" i="5"/>
  <c r="R102" i="5"/>
  <c r="Q103" i="5"/>
  <c r="R103" i="5"/>
  <c r="Q104" i="5"/>
  <c r="R104" i="5"/>
  <c r="Q105" i="5"/>
  <c r="R105" i="5"/>
  <c r="Q106" i="5"/>
  <c r="R106" i="5"/>
  <c r="Q107" i="5"/>
  <c r="R107" i="5"/>
  <c r="Q108" i="5"/>
  <c r="R108" i="5"/>
  <c r="Q109" i="5"/>
  <c r="R109" i="5"/>
  <c r="Q110" i="5"/>
  <c r="R110" i="5"/>
  <c r="Q111" i="5"/>
  <c r="R111" i="5"/>
  <c r="Q112" i="5"/>
  <c r="R112" i="5"/>
  <c r="Q113" i="5"/>
  <c r="R113" i="5"/>
  <c r="Q114" i="5"/>
  <c r="R114" i="5"/>
  <c r="Q115" i="5"/>
  <c r="R115" i="5"/>
  <c r="Q116" i="5"/>
  <c r="R116" i="5"/>
  <c r="Q117" i="5"/>
  <c r="R117" i="5"/>
  <c r="Q118" i="5"/>
  <c r="R118" i="5"/>
  <c r="Q119" i="5"/>
  <c r="R119" i="5"/>
  <c r="Q120" i="5"/>
  <c r="R120" i="5"/>
  <c r="Q121" i="5"/>
  <c r="R121" i="5"/>
  <c r="Q122" i="5"/>
  <c r="R122" i="5"/>
  <c r="Q123" i="5"/>
  <c r="R123" i="5"/>
  <c r="Q124" i="5"/>
  <c r="R124" i="5"/>
  <c r="Q125" i="5"/>
  <c r="R125" i="5"/>
  <c r="Q126" i="5"/>
  <c r="R126" i="5"/>
  <c r="Q127" i="5"/>
  <c r="R127" i="5"/>
  <c r="Q128" i="5"/>
  <c r="R128" i="5"/>
  <c r="Q129" i="5"/>
  <c r="R129" i="5"/>
  <c r="Q130" i="5"/>
  <c r="R130" i="5"/>
  <c r="Q131" i="5"/>
  <c r="R131" i="5"/>
  <c r="Q132" i="5"/>
  <c r="R132" i="5"/>
  <c r="Q133" i="5"/>
  <c r="R133" i="5"/>
  <c r="Q134" i="5"/>
  <c r="R134" i="5"/>
  <c r="Q135" i="5"/>
  <c r="R135" i="5"/>
  <c r="Q136" i="5"/>
  <c r="R136" i="5"/>
  <c r="Q137" i="5"/>
  <c r="R137" i="5"/>
  <c r="Q138" i="5"/>
  <c r="R138" i="5"/>
  <c r="Q139" i="5"/>
  <c r="R139" i="5"/>
  <c r="Q140" i="5"/>
  <c r="R140" i="5"/>
  <c r="Q141" i="5"/>
  <c r="R141" i="5"/>
  <c r="Q142" i="5"/>
  <c r="R142" i="5"/>
  <c r="Q143" i="5"/>
  <c r="R143" i="5"/>
  <c r="Q144" i="5"/>
  <c r="R144" i="5"/>
  <c r="Q145" i="5"/>
  <c r="R145" i="5"/>
  <c r="Q146" i="5"/>
  <c r="R146" i="5"/>
  <c r="Q147" i="5"/>
  <c r="R147" i="5"/>
  <c r="Q148" i="5"/>
  <c r="R148" i="5"/>
  <c r="Q149" i="5"/>
  <c r="R149" i="5"/>
  <c r="Q150" i="5"/>
  <c r="R150" i="5"/>
  <c r="Q151" i="5"/>
  <c r="R151" i="5"/>
  <c r="Q152" i="5"/>
  <c r="R152" i="5"/>
  <c r="Q153" i="5"/>
  <c r="R153" i="5"/>
  <c r="Q154" i="5"/>
  <c r="R154" i="5"/>
  <c r="Q155" i="5"/>
  <c r="R155" i="5"/>
  <c r="Q156" i="5"/>
  <c r="R156" i="5"/>
  <c r="Q157" i="5"/>
  <c r="R157" i="5"/>
  <c r="Q158" i="5"/>
  <c r="R158" i="5"/>
  <c r="Q159" i="5"/>
  <c r="R159" i="5"/>
  <c r="Q160" i="5"/>
  <c r="R160" i="5"/>
  <c r="Q161" i="5"/>
  <c r="R161" i="5"/>
  <c r="Q162" i="5"/>
  <c r="R162" i="5"/>
  <c r="Q163" i="5"/>
  <c r="R163" i="5"/>
  <c r="Q164" i="5"/>
  <c r="R164" i="5"/>
  <c r="Q165" i="5"/>
  <c r="R165" i="5"/>
  <c r="Q166" i="5"/>
  <c r="R166" i="5"/>
  <c r="Q167" i="5"/>
  <c r="R167" i="5"/>
  <c r="Q168" i="5"/>
  <c r="R168" i="5"/>
  <c r="Q169" i="5"/>
  <c r="R169" i="5"/>
  <c r="Q170" i="5"/>
  <c r="R170" i="5"/>
  <c r="Q171" i="5"/>
  <c r="R171" i="5"/>
  <c r="Q172" i="5"/>
  <c r="R172" i="5"/>
  <c r="Q173" i="5"/>
  <c r="R173" i="5"/>
  <c r="Q174" i="5"/>
  <c r="R174" i="5"/>
  <c r="Q175" i="5"/>
  <c r="R175" i="5"/>
  <c r="Q176" i="5"/>
  <c r="R176" i="5"/>
  <c r="Q177" i="5"/>
  <c r="R177" i="5"/>
  <c r="Q178" i="5"/>
  <c r="R178" i="5"/>
  <c r="Q179" i="5"/>
  <c r="R179" i="5"/>
  <c r="Q180" i="5"/>
  <c r="R180" i="5"/>
  <c r="Q181" i="5"/>
  <c r="R181" i="5"/>
  <c r="Q182" i="5"/>
  <c r="R182" i="5"/>
  <c r="Q183" i="5"/>
  <c r="R183" i="5"/>
  <c r="Q184" i="5"/>
  <c r="R184" i="5"/>
  <c r="Q185" i="5"/>
  <c r="R185" i="5"/>
  <c r="Q186" i="5"/>
  <c r="R186" i="5"/>
  <c r="Q187" i="5"/>
  <c r="R187" i="5"/>
  <c r="Q188" i="5"/>
  <c r="R188" i="5"/>
  <c r="Q189" i="5"/>
  <c r="R189" i="5"/>
  <c r="Q190" i="5"/>
  <c r="R190" i="5"/>
  <c r="Q191" i="5"/>
  <c r="R191" i="5"/>
  <c r="Q192" i="5"/>
  <c r="R192" i="5"/>
  <c r="Q193" i="5"/>
  <c r="R193" i="5"/>
  <c r="Q194" i="5"/>
  <c r="R194" i="5"/>
  <c r="Q195" i="5"/>
  <c r="R195" i="5"/>
  <c r="Q196" i="5"/>
  <c r="R196" i="5"/>
  <c r="Q197" i="5"/>
  <c r="R197" i="5"/>
  <c r="Q198" i="5"/>
  <c r="R198" i="5"/>
  <c r="Q199" i="5"/>
  <c r="R199" i="5"/>
  <c r="Q200" i="5"/>
  <c r="R200" i="5"/>
  <c r="Q201" i="5"/>
  <c r="R201" i="5"/>
  <c r="Q2" i="5"/>
  <c r="R2" i="5"/>
  <c r="Q3" i="5"/>
  <c r="R3" i="5"/>
  <c r="Q4" i="5"/>
  <c r="R4" i="5"/>
  <c r="Q5" i="5"/>
  <c r="R5" i="5"/>
  <c r="BK5" i="4"/>
  <c r="R6" i="5"/>
  <c r="BJ5" i="4"/>
  <c r="Q6" i="5"/>
  <c r="AA3" i="4"/>
  <c r="AA4" i="4"/>
  <c r="AA5" i="4"/>
  <c r="AA6" i="4"/>
  <c r="AA7" i="4"/>
  <c r="AA8" i="4"/>
  <c r="AA9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29" i="4"/>
  <c r="AA30" i="4"/>
  <c r="AA31" i="4"/>
  <c r="AA32" i="4"/>
  <c r="AA33" i="4"/>
  <c r="AA34" i="4"/>
  <c r="AA35" i="4"/>
  <c r="AA36" i="4"/>
  <c r="AA37" i="4"/>
  <c r="AA38" i="4"/>
  <c r="AA39" i="4"/>
  <c r="AA40" i="4"/>
  <c r="AA41" i="4"/>
  <c r="AA42" i="4"/>
  <c r="AA43" i="4"/>
  <c r="AA44" i="4"/>
  <c r="AA45" i="4"/>
  <c r="AA46" i="4"/>
  <c r="AA47" i="4"/>
  <c r="AA48" i="4"/>
  <c r="AA49" i="4"/>
  <c r="AA50" i="4"/>
  <c r="AA51" i="4"/>
  <c r="AA52" i="4"/>
  <c r="AA53" i="4"/>
  <c r="AA54" i="4"/>
  <c r="AA55" i="4"/>
  <c r="AA56" i="4"/>
  <c r="AA57" i="4"/>
  <c r="AA58" i="4"/>
  <c r="AA59" i="4"/>
  <c r="AA60" i="4"/>
  <c r="AA61" i="4"/>
  <c r="AA62" i="4"/>
  <c r="AA63" i="4"/>
  <c r="AA64" i="4"/>
  <c r="AA65" i="4"/>
  <c r="AA66" i="4"/>
  <c r="AA67" i="4"/>
  <c r="AA68" i="4"/>
  <c r="AA69" i="4"/>
  <c r="AA70" i="4"/>
  <c r="AA71" i="4"/>
  <c r="AA72" i="4"/>
  <c r="AA73" i="4"/>
  <c r="AA74" i="4"/>
  <c r="AA75" i="4"/>
  <c r="AA76" i="4"/>
  <c r="AA77" i="4"/>
  <c r="AA78" i="4"/>
  <c r="AA79" i="4"/>
  <c r="AA80" i="4"/>
  <c r="AA81" i="4"/>
  <c r="AA82" i="4"/>
  <c r="AA83" i="4"/>
  <c r="AA84" i="4"/>
  <c r="AA85" i="4"/>
  <c r="AA86" i="4"/>
  <c r="AA87" i="4"/>
  <c r="AA88" i="4"/>
  <c r="AA89" i="4"/>
  <c r="AA90" i="4"/>
  <c r="AA91" i="4"/>
  <c r="AA92" i="4"/>
  <c r="AA93" i="4"/>
  <c r="AA94" i="4"/>
  <c r="AA95" i="4"/>
  <c r="AA96" i="4"/>
  <c r="AA97" i="4"/>
  <c r="AA98" i="4"/>
  <c r="AA99" i="4"/>
  <c r="AA100" i="4"/>
  <c r="AA101" i="4"/>
  <c r="AA102" i="4"/>
  <c r="AA103" i="4"/>
  <c r="AA104" i="4"/>
  <c r="AA105" i="4"/>
  <c r="AA106" i="4"/>
  <c r="AA107" i="4"/>
  <c r="AA108" i="4"/>
  <c r="AA109" i="4"/>
  <c r="AA110" i="4"/>
  <c r="AA111" i="4"/>
  <c r="AA112" i="4"/>
  <c r="AA113" i="4"/>
  <c r="AA114" i="4"/>
  <c r="AA115" i="4"/>
  <c r="AA116" i="4"/>
  <c r="AA117" i="4"/>
  <c r="AA118" i="4"/>
  <c r="AA119" i="4"/>
  <c r="AA120" i="4"/>
  <c r="AA121" i="4"/>
  <c r="AA122" i="4"/>
  <c r="AA123" i="4"/>
  <c r="AA124" i="4"/>
  <c r="AA125" i="4"/>
  <c r="AA126" i="4"/>
  <c r="AA127" i="4"/>
  <c r="AA128" i="4"/>
  <c r="AA129" i="4"/>
  <c r="AA130" i="4"/>
  <c r="AA131" i="4"/>
  <c r="AA132" i="4"/>
  <c r="AA133" i="4"/>
  <c r="AA134" i="4"/>
  <c r="AA135" i="4"/>
  <c r="AA136" i="4"/>
  <c r="AA137" i="4"/>
  <c r="AA138" i="4"/>
  <c r="AA139" i="4"/>
  <c r="AA140" i="4"/>
  <c r="AA141" i="4"/>
  <c r="AA142" i="4"/>
  <c r="AA143" i="4"/>
  <c r="AA144" i="4"/>
  <c r="AA145" i="4"/>
  <c r="AA146" i="4"/>
  <c r="AA147" i="4"/>
  <c r="AA148" i="4"/>
  <c r="AA149" i="4"/>
  <c r="AA150" i="4"/>
  <c r="AA151" i="4"/>
  <c r="AA152" i="4"/>
  <c r="AA153" i="4"/>
  <c r="AA154" i="4"/>
  <c r="AA155" i="4"/>
  <c r="AA156" i="4"/>
  <c r="AA157" i="4"/>
  <c r="AA158" i="4"/>
  <c r="AA159" i="4"/>
  <c r="AA160" i="4"/>
  <c r="AA161" i="4"/>
  <c r="AA162" i="4"/>
  <c r="AA163" i="4"/>
  <c r="AA164" i="4"/>
  <c r="AA165" i="4"/>
  <c r="AA166" i="4"/>
  <c r="AA167" i="4"/>
  <c r="AA168" i="4"/>
  <c r="AA169" i="4"/>
  <c r="AA170" i="4"/>
  <c r="AA171" i="4"/>
  <c r="AA172" i="4"/>
  <c r="AA173" i="4"/>
  <c r="AA174" i="4"/>
  <c r="AA175" i="4"/>
  <c r="AA176" i="4"/>
  <c r="AA177" i="4"/>
  <c r="AA178" i="4"/>
  <c r="AA179" i="4"/>
  <c r="AA180" i="4"/>
  <c r="AA181" i="4"/>
  <c r="AA182" i="4"/>
  <c r="AA183" i="4"/>
  <c r="AA184" i="4"/>
  <c r="AA185" i="4"/>
  <c r="AA186" i="4"/>
  <c r="AA187" i="4"/>
  <c r="AA188" i="4"/>
  <c r="AA189" i="4"/>
  <c r="AA190" i="4"/>
  <c r="AA191" i="4"/>
  <c r="AA192" i="4"/>
  <c r="AA193" i="4"/>
  <c r="AA194" i="4"/>
  <c r="AA195" i="4"/>
  <c r="AA196" i="4"/>
  <c r="AA197" i="4"/>
  <c r="AA198" i="4"/>
  <c r="AA199" i="4"/>
  <c r="AA200" i="4"/>
  <c r="AA201" i="4"/>
  <c r="AA2" i="4"/>
  <c r="AC3" i="4"/>
  <c r="AJ3" i="4"/>
  <c r="AK3" i="4"/>
  <c r="AL3" i="4"/>
  <c r="AC4" i="4"/>
  <c r="AJ4" i="4"/>
  <c r="AK4" i="4"/>
  <c r="AL4" i="4"/>
  <c r="AC5" i="4"/>
  <c r="AJ5" i="4"/>
  <c r="AK5" i="4"/>
  <c r="AL5" i="4"/>
  <c r="AC6" i="4"/>
  <c r="AJ6" i="4"/>
  <c r="AK6" i="4"/>
  <c r="AL6" i="4"/>
  <c r="AC7" i="4"/>
  <c r="AJ7" i="4"/>
  <c r="AK7" i="4"/>
  <c r="AL7" i="4"/>
  <c r="AC8" i="4"/>
  <c r="AJ8" i="4"/>
  <c r="AK8" i="4"/>
  <c r="AL8" i="4"/>
  <c r="AC9" i="4"/>
  <c r="AJ9" i="4"/>
  <c r="AK9" i="4"/>
  <c r="AL9" i="4"/>
  <c r="AC10" i="4"/>
  <c r="AJ10" i="4"/>
  <c r="AK10" i="4"/>
  <c r="AL10" i="4"/>
  <c r="AC11" i="4"/>
  <c r="AJ11" i="4"/>
  <c r="AK11" i="4"/>
  <c r="AL11" i="4"/>
  <c r="AC12" i="4"/>
  <c r="AJ12" i="4"/>
  <c r="AK12" i="4"/>
  <c r="AL12" i="4"/>
  <c r="AC13" i="4"/>
  <c r="AJ13" i="4"/>
  <c r="AK13" i="4"/>
  <c r="AL13" i="4"/>
  <c r="AC14" i="4"/>
  <c r="AG14" i="4"/>
  <c r="AJ14" i="4"/>
  <c r="AK14" i="4"/>
  <c r="AL14" i="4"/>
  <c r="AC15" i="4"/>
  <c r="AG15" i="4"/>
  <c r="AJ15" i="4"/>
  <c r="AK15" i="4"/>
  <c r="AL15" i="4"/>
  <c r="AC16" i="4"/>
  <c r="AG16" i="4"/>
  <c r="AJ16" i="4"/>
  <c r="AK16" i="4"/>
  <c r="AL16" i="4"/>
  <c r="AC17" i="4"/>
  <c r="AG17" i="4"/>
  <c r="AJ17" i="4"/>
  <c r="AK17" i="4"/>
  <c r="AL17" i="4"/>
  <c r="AC18" i="4"/>
  <c r="AG18" i="4"/>
  <c r="AJ18" i="4"/>
  <c r="AK18" i="4"/>
  <c r="AL18" i="4"/>
  <c r="AC19" i="4"/>
  <c r="AG19" i="4"/>
  <c r="AJ19" i="4"/>
  <c r="AK19" i="4"/>
  <c r="AL19" i="4"/>
  <c r="AC20" i="4"/>
  <c r="AG20" i="4"/>
  <c r="AJ20" i="4"/>
  <c r="AK20" i="4"/>
  <c r="AL20" i="4"/>
  <c r="AC21" i="4"/>
  <c r="AG21" i="4"/>
  <c r="AJ21" i="4"/>
  <c r="AK21" i="4"/>
  <c r="AL21" i="4"/>
  <c r="AC22" i="4"/>
  <c r="AG22" i="4"/>
  <c r="AJ22" i="4"/>
  <c r="AK22" i="4"/>
  <c r="AL22" i="4"/>
  <c r="AC23" i="4"/>
  <c r="AG23" i="4"/>
  <c r="AJ23" i="4"/>
  <c r="AK23" i="4"/>
  <c r="AL23" i="4"/>
  <c r="AC24" i="4"/>
  <c r="AG24" i="4"/>
  <c r="AJ24" i="4"/>
  <c r="AK24" i="4"/>
  <c r="AL24" i="4"/>
  <c r="AC25" i="4"/>
  <c r="AG25" i="4"/>
  <c r="AJ25" i="4"/>
  <c r="AK25" i="4"/>
  <c r="AL25" i="4"/>
  <c r="AC26" i="4"/>
  <c r="AG26" i="4"/>
  <c r="AJ26" i="4"/>
  <c r="AK26" i="4"/>
  <c r="AL26" i="4"/>
  <c r="AC27" i="4"/>
  <c r="AG27" i="4"/>
  <c r="AJ27" i="4"/>
  <c r="AK27" i="4"/>
  <c r="AL27" i="4"/>
  <c r="AC28" i="4"/>
  <c r="AG28" i="4"/>
  <c r="AJ28" i="4"/>
  <c r="AK28" i="4"/>
  <c r="AL28" i="4"/>
  <c r="AC29" i="4"/>
  <c r="AG29" i="4"/>
  <c r="AJ29" i="4"/>
  <c r="AK29" i="4"/>
  <c r="AL29" i="4"/>
  <c r="AC30" i="4"/>
  <c r="AG30" i="4"/>
  <c r="AJ30" i="4"/>
  <c r="AK30" i="4"/>
  <c r="AL30" i="4"/>
  <c r="AC31" i="4"/>
  <c r="AG31" i="4"/>
  <c r="AJ31" i="4"/>
  <c r="AK31" i="4"/>
  <c r="AL31" i="4"/>
  <c r="AC32" i="4"/>
  <c r="AG32" i="4"/>
  <c r="AJ32" i="4"/>
  <c r="AK32" i="4"/>
  <c r="AL32" i="4"/>
  <c r="AC33" i="4"/>
  <c r="AG33" i="4"/>
  <c r="AJ33" i="4"/>
  <c r="AK33" i="4"/>
  <c r="AL33" i="4"/>
  <c r="AC34" i="4"/>
  <c r="AG34" i="4"/>
  <c r="AJ34" i="4"/>
  <c r="AK34" i="4"/>
  <c r="AL34" i="4"/>
  <c r="AC35" i="4"/>
  <c r="AG35" i="4"/>
  <c r="AJ35" i="4"/>
  <c r="AK35" i="4"/>
  <c r="AL35" i="4"/>
  <c r="AC36" i="4"/>
  <c r="AG36" i="4"/>
  <c r="AJ36" i="4"/>
  <c r="AK36" i="4"/>
  <c r="AL36" i="4"/>
  <c r="AC37" i="4"/>
  <c r="AG37" i="4"/>
  <c r="AJ37" i="4"/>
  <c r="AK37" i="4"/>
  <c r="AL37" i="4"/>
  <c r="AC38" i="4"/>
  <c r="AG38" i="4"/>
  <c r="AJ38" i="4"/>
  <c r="AK38" i="4"/>
  <c r="AL38" i="4"/>
  <c r="AC39" i="4"/>
  <c r="AG39" i="4"/>
  <c r="AJ39" i="4"/>
  <c r="AK39" i="4"/>
  <c r="AL39" i="4"/>
  <c r="AC40" i="4"/>
  <c r="AG40" i="4"/>
  <c r="AJ40" i="4"/>
  <c r="AK40" i="4"/>
  <c r="AL40" i="4"/>
  <c r="AC41" i="4"/>
  <c r="AG41" i="4"/>
  <c r="AJ41" i="4"/>
  <c r="AK41" i="4"/>
  <c r="AL41" i="4"/>
  <c r="AC42" i="4"/>
  <c r="AG42" i="4"/>
  <c r="AJ42" i="4"/>
  <c r="AK42" i="4"/>
  <c r="AL42" i="4"/>
  <c r="AC43" i="4"/>
  <c r="AG43" i="4"/>
  <c r="AJ43" i="4"/>
  <c r="AK43" i="4"/>
  <c r="AL43" i="4"/>
  <c r="AC44" i="4"/>
  <c r="AG44" i="4"/>
  <c r="AJ44" i="4"/>
  <c r="AK44" i="4"/>
  <c r="AL44" i="4"/>
  <c r="AC45" i="4"/>
  <c r="AG45" i="4"/>
  <c r="AJ45" i="4"/>
  <c r="AK45" i="4"/>
  <c r="AL45" i="4"/>
  <c r="AC46" i="4"/>
  <c r="AG46" i="4"/>
  <c r="AJ46" i="4"/>
  <c r="AK46" i="4"/>
  <c r="AL46" i="4"/>
  <c r="AC47" i="4"/>
  <c r="AG47" i="4"/>
  <c r="AJ47" i="4"/>
  <c r="AK47" i="4"/>
  <c r="AL47" i="4"/>
  <c r="AC48" i="4"/>
  <c r="AG48" i="4"/>
  <c r="AJ48" i="4"/>
  <c r="AK48" i="4"/>
  <c r="AL48" i="4"/>
  <c r="AC49" i="4"/>
  <c r="AG49" i="4"/>
  <c r="AJ49" i="4"/>
  <c r="AK49" i="4"/>
  <c r="AL49" i="4"/>
  <c r="AC50" i="4"/>
  <c r="AG50" i="4"/>
  <c r="AJ50" i="4"/>
  <c r="AK50" i="4"/>
  <c r="AL50" i="4"/>
  <c r="AC51" i="4"/>
  <c r="AG51" i="4"/>
  <c r="AJ51" i="4"/>
  <c r="AK51" i="4"/>
  <c r="AL51" i="4"/>
  <c r="AC52" i="4"/>
  <c r="AG52" i="4"/>
  <c r="AJ52" i="4"/>
  <c r="AK52" i="4"/>
  <c r="AL52" i="4"/>
  <c r="AC53" i="4"/>
  <c r="AG53" i="4"/>
  <c r="AJ53" i="4"/>
  <c r="AK53" i="4"/>
  <c r="AL53" i="4"/>
  <c r="AC54" i="4"/>
  <c r="AG54" i="4"/>
  <c r="AJ54" i="4"/>
  <c r="AK54" i="4"/>
  <c r="AL54" i="4"/>
  <c r="AC55" i="4"/>
  <c r="AG55" i="4"/>
  <c r="AJ55" i="4"/>
  <c r="AK55" i="4"/>
  <c r="AL55" i="4"/>
  <c r="AC56" i="4"/>
  <c r="AG56" i="4"/>
  <c r="AJ56" i="4"/>
  <c r="AK56" i="4"/>
  <c r="AL56" i="4"/>
  <c r="AC57" i="4"/>
  <c r="AG57" i="4"/>
  <c r="AJ57" i="4"/>
  <c r="AK57" i="4"/>
  <c r="AL57" i="4"/>
  <c r="AC58" i="4"/>
  <c r="AG58" i="4"/>
  <c r="AJ58" i="4"/>
  <c r="AK58" i="4"/>
  <c r="AL58" i="4"/>
  <c r="AC59" i="4"/>
  <c r="AG59" i="4"/>
  <c r="AJ59" i="4"/>
  <c r="AK59" i="4"/>
  <c r="AL59" i="4"/>
  <c r="AC60" i="4"/>
  <c r="AG60" i="4"/>
  <c r="AJ60" i="4"/>
  <c r="AK60" i="4"/>
  <c r="AL60" i="4"/>
  <c r="AC61" i="4"/>
  <c r="AG61" i="4"/>
  <c r="AJ61" i="4"/>
  <c r="AK61" i="4"/>
  <c r="AL61" i="4"/>
  <c r="AC62" i="4"/>
  <c r="AG62" i="4"/>
  <c r="AJ62" i="4"/>
  <c r="AK62" i="4"/>
  <c r="AL62" i="4"/>
  <c r="AC63" i="4"/>
  <c r="AG63" i="4"/>
  <c r="AJ63" i="4"/>
  <c r="AK63" i="4"/>
  <c r="AL63" i="4"/>
  <c r="AC64" i="4"/>
  <c r="AG64" i="4"/>
  <c r="AJ64" i="4"/>
  <c r="AK64" i="4"/>
  <c r="AL64" i="4"/>
  <c r="AC65" i="4"/>
  <c r="AG65" i="4"/>
  <c r="AJ65" i="4"/>
  <c r="AK65" i="4"/>
  <c r="AL65" i="4"/>
  <c r="AC66" i="4"/>
  <c r="AG66" i="4"/>
  <c r="AJ66" i="4"/>
  <c r="AK66" i="4"/>
  <c r="AL66" i="4"/>
  <c r="AC67" i="4"/>
  <c r="AG67" i="4"/>
  <c r="AJ67" i="4"/>
  <c r="AK67" i="4"/>
  <c r="AL67" i="4"/>
  <c r="AC68" i="4"/>
  <c r="AG68" i="4"/>
  <c r="AJ68" i="4"/>
  <c r="AK68" i="4"/>
  <c r="AL68" i="4"/>
  <c r="AC69" i="4"/>
  <c r="AG69" i="4"/>
  <c r="AJ69" i="4"/>
  <c r="AK69" i="4"/>
  <c r="AL69" i="4"/>
  <c r="AC70" i="4"/>
  <c r="AG70" i="4"/>
  <c r="AJ70" i="4"/>
  <c r="AK70" i="4"/>
  <c r="AL70" i="4"/>
  <c r="AC71" i="4"/>
  <c r="AG71" i="4"/>
  <c r="AJ71" i="4"/>
  <c r="AK71" i="4"/>
  <c r="AL71" i="4"/>
  <c r="AC72" i="4"/>
  <c r="AG72" i="4"/>
  <c r="AJ72" i="4"/>
  <c r="AK72" i="4"/>
  <c r="AL72" i="4"/>
  <c r="AC73" i="4"/>
  <c r="AG73" i="4"/>
  <c r="AJ73" i="4"/>
  <c r="AK73" i="4"/>
  <c r="AL73" i="4"/>
  <c r="AC74" i="4"/>
  <c r="AG74" i="4"/>
  <c r="AJ74" i="4"/>
  <c r="AK74" i="4"/>
  <c r="AL74" i="4"/>
  <c r="AC75" i="4"/>
  <c r="AG75" i="4"/>
  <c r="AJ75" i="4"/>
  <c r="AK75" i="4"/>
  <c r="AL75" i="4"/>
  <c r="AC76" i="4"/>
  <c r="AG76" i="4"/>
  <c r="AJ76" i="4"/>
  <c r="AK76" i="4"/>
  <c r="AL76" i="4"/>
  <c r="AC77" i="4"/>
  <c r="AG77" i="4"/>
  <c r="AJ77" i="4"/>
  <c r="AK77" i="4"/>
  <c r="AL77" i="4"/>
  <c r="AC78" i="4"/>
  <c r="AG78" i="4"/>
  <c r="AJ78" i="4"/>
  <c r="AK78" i="4"/>
  <c r="AL78" i="4"/>
  <c r="AC79" i="4"/>
  <c r="AG79" i="4"/>
  <c r="AJ79" i="4"/>
  <c r="AK79" i="4"/>
  <c r="AL79" i="4"/>
  <c r="AC80" i="4"/>
  <c r="AG80" i="4"/>
  <c r="AJ80" i="4"/>
  <c r="AK80" i="4"/>
  <c r="AL80" i="4"/>
  <c r="AC81" i="4"/>
  <c r="AG81" i="4"/>
  <c r="AJ81" i="4"/>
  <c r="AK81" i="4"/>
  <c r="AL81" i="4"/>
  <c r="AC82" i="4"/>
  <c r="AG82" i="4"/>
  <c r="AJ82" i="4"/>
  <c r="AK82" i="4"/>
  <c r="AL82" i="4"/>
  <c r="AC83" i="4"/>
  <c r="AG83" i="4"/>
  <c r="AJ83" i="4"/>
  <c r="AK83" i="4"/>
  <c r="AL83" i="4"/>
  <c r="AC84" i="4"/>
  <c r="AG84" i="4"/>
  <c r="AJ84" i="4"/>
  <c r="AK84" i="4"/>
  <c r="AL84" i="4"/>
  <c r="AC85" i="4"/>
  <c r="AG85" i="4"/>
  <c r="AJ85" i="4"/>
  <c r="AK85" i="4"/>
  <c r="AL85" i="4"/>
  <c r="AC86" i="4"/>
  <c r="AG86" i="4"/>
  <c r="AJ86" i="4"/>
  <c r="AK86" i="4"/>
  <c r="AL86" i="4"/>
  <c r="AC87" i="4"/>
  <c r="AG87" i="4"/>
  <c r="AJ87" i="4"/>
  <c r="AK87" i="4"/>
  <c r="AL87" i="4"/>
  <c r="AC88" i="4"/>
  <c r="AG88" i="4"/>
  <c r="AJ88" i="4"/>
  <c r="AK88" i="4"/>
  <c r="AL88" i="4"/>
  <c r="AC89" i="4"/>
  <c r="AG89" i="4"/>
  <c r="AJ89" i="4"/>
  <c r="AK89" i="4"/>
  <c r="AL89" i="4"/>
  <c r="AC90" i="4"/>
  <c r="AG90" i="4"/>
  <c r="AJ90" i="4"/>
  <c r="AK90" i="4"/>
  <c r="AL90" i="4"/>
  <c r="AC91" i="4"/>
  <c r="AG91" i="4"/>
  <c r="AJ91" i="4"/>
  <c r="AK91" i="4"/>
  <c r="AL91" i="4"/>
  <c r="AC92" i="4"/>
  <c r="AG92" i="4"/>
  <c r="AJ92" i="4"/>
  <c r="AK92" i="4"/>
  <c r="AL92" i="4"/>
  <c r="AC93" i="4"/>
  <c r="AG93" i="4"/>
  <c r="AJ93" i="4"/>
  <c r="AK93" i="4"/>
  <c r="AL93" i="4"/>
  <c r="AC94" i="4"/>
  <c r="AG94" i="4"/>
  <c r="AJ94" i="4"/>
  <c r="AK94" i="4"/>
  <c r="AL94" i="4"/>
  <c r="AC95" i="4"/>
  <c r="AG95" i="4"/>
  <c r="AJ95" i="4"/>
  <c r="AK95" i="4"/>
  <c r="AL95" i="4"/>
  <c r="AC96" i="4"/>
  <c r="AG96" i="4"/>
  <c r="AJ96" i="4"/>
  <c r="AK96" i="4"/>
  <c r="AL96" i="4"/>
  <c r="AC97" i="4"/>
  <c r="AG97" i="4"/>
  <c r="AJ97" i="4"/>
  <c r="AK97" i="4"/>
  <c r="AL97" i="4"/>
  <c r="AC98" i="4"/>
  <c r="AG98" i="4"/>
  <c r="AJ98" i="4"/>
  <c r="AK98" i="4"/>
  <c r="AL98" i="4"/>
  <c r="AC99" i="4"/>
  <c r="AG99" i="4"/>
  <c r="AJ99" i="4"/>
  <c r="AK99" i="4"/>
  <c r="AL99" i="4"/>
  <c r="AC100" i="4"/>
  <c r="AG100" i="4"/>
  <c r="AJ100" i="4"/>
  <c r="AK100" i="4"/>
  <c r="AL100" i="4"/>
  <c r="AC101" i="4"/>
  <c r="AG101" i="4"/>
  <c r="AJ101" i="4"/>
  <c r="AK101" i="4"/>
  <c r="AL101" i="4"/>
  <c r="AC102" i="4"/>
  <c r="AG102" i="4"/>
  <c r="AJ102" i="4"/>
  <c r="AK102" i="4"/>
  <c r="AL102" i="4"/>
  <c r="AC103" i="4"/>
  <c r="AG103" i="4"/>
  <c r="AJ103" i="4"/>
  <c r="AK103" i="4"/>
  <c r="AL103" i="4"/>
  <c r="AC104" i="4"/>
  <c r="AG104" i="4"/>
  <c r="AJ104" i="4"/>
  <c r="AK104" i="4"/>
  <c r="AL104" i="4"/>
  <c r="AC105" i="4"/>
  <c r="AG105" i="4"/>
  <c r="AJ105" i="4"/>
  <c r="AK105" i="4"/>
  <c r="AL105" i="4"/>
  <c r="AC106" i="4"/>
  <c r="AG106" i="4"/>
  <c r="AJ106" i="4"/>
  <c r="AK106" i="4"/>
  <c r="AL106" i="4"/>
  <c r="AC107" i="4"/>
  <c r="AG107" i="4"/>
  <c r="AJ107" i="4"/>
  <c r="AK107" i="4"/>
  <c r="AL107" i="4"/>
  <c r="AC108" i="4"/>
  <c r="AG108" i="4"/>
  <c r="AJ108" i="4"/>
  <c r="AK108" i="4"/>
  <c r="AL108" i="4"/>
  <c r="AC109" i="4"/>
  <c r="AG109" i="4"/>
  <c r="AJ109" i="4"/>
  <c r="AK109" i="4"/>
  <c r="AL109" i="4"/>
  <c r="AC110" i="4"/>
  <c r="AG110" i="4"/>
  <c r="AJ110" i="4"/>
  <c r="AK110" i="4"/>
  <c r="AL110" i="4"/>
  <c r="AC111" i="4"/>
  <c r="AG111" i="4"/>
  <c r="AJ111" i="4"/>
  <c r="AK111" i="4"/>
  <c r="AL111" i="4"/>
  <c r="AC112" i="4"/>
  <c r="AG112" i="4"/>
  <c r="AJ112" i="4"/>
  <c r="AK112" i="4"/>
  <c r="AL112" i="4"/>
  <c r="AC113" i="4"/>
  <c r="AG113" i="4"/>
  <c r="AJ113" i="4"/>
  <c r="AK113" i="4"/>
  <c r="AL113" i="4"/>
  <c r="AC114" i="4"/>
  <c r="AG114" i="4"/>
  <c r="AJ114" i="4"/>
  <c r="AK114" i="4"/>
  <c r="AL114" i="4"/>
  <c r="AC115" i="4"/>
  <c r="AG115" i="4"/>
  <c r="AJ115" i="4"/>
  <c r="AK115" i="4"/>
  <c r="AL115" i="4"/>
  <c r="AC116" i="4"/>
  <c r="AG116" i="4"/>
  <c r="AJ116" i="4"/>
  <c r="AK116" i="4"/>
  <c r="AL116" i="4"/>
  <c r="AC117" i="4"/>
  <c r="AG117" i="4"/>
  <c r="AJ117" i="4"/>
  <c r="AK117" i="4"/>
  <c r="AL117" i="4"/>
  <c r="AC118" i="4"/>
  <c r="AG118" i="4"/>
  <c r="AJ118" i="4"/>
  <c r="AK118" i="4"/>
  <c r="AL118" i="4"/>
  <c r="AC119" i="4"/>
  <c r="AG119" i="4"/>
  <c r="AJ119" i="4"/>
  <c r="AK119" i="4"/>
  <c r="AL119" i="4"/>
  <c r="AC120" i="4"/>
  <c r="AG120" i="4"/>
  <c r="AJ120" i="4"/>
  <c r="AK120" i="4"/>
  <c r="AL120" i="4"/>
  <c r="AC121" i="4"/>
  <c r="AG121" i="4"/>
  <c r="AJ121" i="4"/>
  <c r="AK121" i="4"/>
  <c r="AL121" i="4"/>
  <c r="AC122" i="4"/>
  <c r="AG122" i="4"/>
  <c r="AJ122" i="4"/>
  <c r="AK122" i="4"/>
  <c r="AL122" i="4"/>
  <c r="AC123" i="4"/>
  <c r="AG123" i="4"/>
  <c r="AJ123" i="4"/>
  <c r="AK123" i="4"/>
  <c r="AL123" i="4"/>
  <c r="AC124" i="4"/>
  <c r="AG124" i="4"/>
  <c r="AJ124" i="4"/>
  <c r="AK124" i="4"/>
  <c r="AL124" i="4"/>
  <c r="AC125" i="4"/>
  <c r="AG125" i="4"/>
  <c r="AJ125" i="4"/>
  <c r="AK125" i="4"/>
  <c r="AL125" i="4"/>
  <c r="AC126" i="4"/>
  <c r="AG126" i="4"/>
  <c r="AJ126" i="4"/>
  <c r="AK126" i="4"/>
  <c r="AL126" i="4"/>
  <c r="AC127" i="4"/>
  <c r="AG127" i="4"/>
  <c r="AJ127" i="4"/>
  <c r="AK127" i="4"/>
  <c r="AL127" i="4"/>
  <c r="AC128" i="4"/>
  <c r="AG128" i="4"/>
  <c r="AJ128" i="4"/>
  <c r="AK128" i="4"/>
  <c r="AL128" i="4"/>
  <c r="AC129" i="4"/>
  <c r="AG129" i="4"/>
  <c r="AJ129" i="4"/>
  <c r="AK129" i="4"/>
  <c r="AL129" i="4"/>
  <c r="AC130" i="4"/>
  <c r="AG130" i="4"/>
  <c r="AJ130" i="4"/>
  <c r="AK130" i="4"/>
  <c r="AL130" i="4"/>
  <c r="AC131" i="4"/>
  <c r="AG131" i="4"/>
  <c r="AJ131" i="4"/>
  <c r="AK131" i="4"/>
  <c r="AL131" i="4"/>
  <c r="AC132" i="4"/>
  <c r="AG132" i="4"/>
  <c r="AJ132" i="4"/>
  <c r="AK132" i="4"/>
  <c r="AL132" i="4"/>
  <c r="AC133" i="4"/>
  <c r="AG133" i="4"/>
  <c r="AJ133" i="4"/>
  <c r="AK133" i="4"/>
  <c r="AL133" i="4"/>
  <c r="AC134" i="4"/>
  <c r="AG134" i="4"/>
  <c r="AJ134" i="4"/>
  <c r="AK134" i="4"/>
  <c r="AL134" i="4"/>
  <c r="AC135" i="4"/>
  <c r="AG135" i="4"/>
  <c r="AJ135" i="4"/>
  <c r="AK135" i="4"/>
  <c r="AL135" i="4"/>
  <c r="AC136" i="4"/>
  <c r="AG136" i="4"/>
  <c r="AJ136" i="4"/>
  <c r="AK136" i="4"/>
  <c r="AL136" i="4"/>
  <c r="AC137" i="4"/>
  <c r="AG137" i="4"/>
  <c r="AJ137" i="4"/>
  <c r="AK137" i="4"/>
  <c r="AL137" i="4"/>
  <c r="AC138" i="4"/>
  <c r="AG138" i="4"/>
  <c r="AJ138" i="4"/>
  <c r="AK138" i="4"/>
  <c r="AL138" i="4"/>
  <c r="AC139" i="4"/>
  <c r="AG139" i="4"/>
  <c r="AJ139" i="4"/>
  <c r="AK139" i="4"/>
  <c r="AL139" i="4"/>
  <c r="AC140" i="4"/>
  <c r="AG140" i="4"/>
  <c r="AJ140" i="4"/>
  <c r="AK140" i="4"/>
  <c r="AL140" i="4"/>
  <c r="AC141" i="4"/>
  <c r="AG141" i="4"/>
  <c r="AJ141" i="4"/>
  <c r="AK141" i="4"/>
  <c r="AL141" i="4"/>
  <c r="AC142" i="4"/>
  <c r="AG142" i="4"/>
  <c r="AJ142" i="4"/>
  <c r="AK142" i="4"/>
  <c r="AL142" i="4"/>
  <c r="AC143" i="4"/>
  <c r="AG143" i="4"/>
  <c r="AJ143" i="4"/>
  <c r="AK143" i="4"/>
  <c r="AL143" i="4"/>
  <c r="AC144" i="4"/>
  <c r="AG144" i="4"/>
  <c r="AJ144" i="4"/>
  <c r="AK144" i="4"/>
  <c r="AL144" i="4"/>
  <c r="AC145" i="4"/>
  <c r="AG145" i="4"/>
  <c r="AJ145" i="4"/>
  <c r="AK145" i="4"/>
  <c r="AL145" i="4"/>
  <c r="AC146" i="4"/>
  <c r="AG146" i="4"/>
  <c r="AJ146" i="4"/>
  <c r="AK146" i="4"/>
  <c r="AL146" i="4"/>
  <c r="AC147" i="4"/>
  <c r="AG147" i="4"/>
  <c r="AJ147" i="4"/>
  <c r="AK147" i="4"/>
  <c r="AL147" i="4"/>
  <c r="AC148" i="4"/>
  <c r="AG148" i="4"/>
  <c r="AJ148" i="4"/>
  <c r="AK148" i="4"/>
  <c r="AL148" i="4"/>
  <c r="AC149" i="4"/>
  <c r="AG149" i="4"/>
  <c r="AJ149" i="4"/>
  <c r="AK149" i="4"/>
  <c r="AL149" i="4"/>
  <c r="AC150" i="4"/>
  <c r="AG150" i="4"/>
  <c r="AJ150" i="4"/>
  <c r="AK150" i="4"/>
  <c r="AL150" i="4"/>
  <c r="AC151" i="4"/>
  <c r="AG151" i="4"/>
  <c r="AJ151" i="4"/>
  <c r="AK151" i="4"/>
  <c r="AL151" i="4"/>
  <c r="AC152" i="4"/>
  <c r="AG152" i="4"/>
  <c r="AJ152" i="4"/>
  <c r="AK152" i="4"/>
  <c r="AL152" i="4"/>
  <c r="AC153" i="4"/>
  <c r="AG153" i="4"/>
  <c r="AJ153" i="4"/>
  <c r="AK153" i="4"/>
  <c r="AL153" i="4"/>
  <c r="AC154" i="4"/>
  <c r="AG154" i="4"/>
  <c r="AJ154" i="4"/>
  <c r="AK154" i="4"/>
  <c r="AL154" i="4"/>
  <c r="AC155" i="4"/>
  <c r="AG155" i="4"/>
  <c r="AJ155" i="4"/>
  <c r="AK155" i="4"/>
  <c r="AL155" i="4"/>
  <c r="AC156" i="4"/>
  <c r="AG156" i="4"/>
  <c r="AJ156" i="4"/>
  <c r="AK156" i="4"/>
  <c r="AL156" i="4"/>
  <c r="AC157" i="4"/>
  <c r="AG157" i="4"/>
  <c r="AJ157" i="4"/>
  <c r="AK157" i="4"/>
  <c r="AL157" i="4"/>
  <c r="AC158" i="4"/>
  <c r="AG158" i="4"/>
  <c r="AJ158" i="4"/>
  <c r="AK158" i="4"/>
  <c r="AL158" i="4"/>
  <c r="AC159" i="4"/>
  <c r="AG159" i="4"/>
  <c r="AJ159" i="4"/>
  <c r="AK159" i="4"/>
  <c r="AL159" i="4"/>
  <c r="AC160" i="4"/>
  <c r="AG160" i="4"/>
  <c r="AJ160" i="4"/>
  <c r="AK160" i="4"/>
  <c r="AL160" i="4"/>
  <c r="AC161" i="4"/>
  <c r="AG161" i="4"/>
  <c r="AJ161" i="4"/>
  <c r="AK161" i="4"/>
  <c r="AL161" i="4"/>
  <c r="AC162" i="4"/>
  <c r="AG162" i="4"/>
  <c r="AJ162" i="4"/>
  <c r="AK162" i="4"/>
  <c r="AL162" i="4"/>
  <c r="AC163" i="4"/>
  <c r="AG163" i="4"/>
  <c r="AJ163" i="4"/>
  <c r="AK163" i="4"/>
  <c r="AL163" i="4"/>
  <c r="AC164" i="4"/>
  <c r="AG164" i="4"/>
  <c r="AJ164" i="4"/>
  <c r="AK164" i="4"/>
  <c r="AL164" i="4"/>
  <c r="AC165" i="4"/>
  <c r="AG165" i="4"/>
  <c r="AJ165" i="4"/>
  <c r="AK165" i="4"/>
  <c r="AL165" i="4"/>
  <c r="AC166" i="4"/>
  <c r="AG166" i="4"/>
  <c r="AJ166" i="4"/>
  <c r="AK166" i="4"/>
  <c r="AL166" i="4"/>
  <c r="AC167" i="4"/>
  <c r="AG167" i="4"/>
  <c r="AJ167" i="4"/>
  <c r="AK167" i="4"/>
  <c r="AL167" i="4"/>
  <c r="AC168" i="4"/>
  <c r="AG168" i="4"/>
  <c r="AJ168" i="4"/>
  <c r="AK168" i="4"/>
  <c r="AL168" i="4"/>
  <c r="AC169" i="4"/>
  <c r="AG169" i="4"/>
  <c r="AJ169" i="4"/>
  <c r="AK169" i="4"/>
  <c r="AL169" i="4"/>
  <c r="AC170" i="4"/>
  <c r="AG170" i="4"/>
  <c r="AJ170" i="4"/>
  <c r="AK170" i="4"/>
  <c r="AL170" i="4"/>
  <c r="AC171" i="4"/>
  <c r="AG171" i="4"/>
  <c r="AJ171" i="4"/>
  <c r="AK171" i="4"/>
  <c r="AL171" i="4"/>
  <c r="AC172" i="4"/>
  <c r="AG172" i="4"/>
  <c r="AJ172" i="4"/>
  <c r="AK172" i="4"/>
  <c r="AL172" i="4"/>
  <c r="AC173" i="4"/>
  <c r="AG173" i="4"/>
  <c r="AJ173" i="4"/>
  <c r="AK173" i="4"/>
  <c r="AL173" i="4"/>
  <c r="AC174" i="4"/>
  <c r="AG174" i="4"/>
  <c r="AJ174" i="4"/>
  <c r="AK174" i="4"/>
  <c r="AL174" i="4"/>
  <c r="AC175" i="4"/>
  <c r="AG175" i="4"/>
  <c r="AJ175" i="4"/>
  <c r="AK175" i="4"/>
  <c r="AL175" i="4"/>
  <c r="AC176" i="4"/>
  <c r="AG176" i="4"/>
  <c r="AJ176" i="4"/>
  <c r="AK176" i="4"/>
  <c r="AL176" i="4"/>
  <c r="AC177" i="4"/>
  <c r="AG177" i="4"/>
  <c r="AJ177" i="4"/>
  <c r="AK177" i="4"/>
  <c r="AL177" i="4"/>
  <c r="AC178" i="4"/>
  <c r="AG178" i="4"/>
  <c r="AJ178" i="4"/>
  <c r="AK178" i="4"/>
  <c r="AL178" i="4"/>
  <c r="AC179" i="4"/>
  <c r="AG179" i="4"/>
  <c r="AJ179" i="4"/>
  <c r="AK179" i="4"/>
  <c r="AL179" i="4"/>
  <c r="AC180" i="4"/>
  <c r="AG180" i="4"/>
  <c r="AJ180" i="4"/>
  <c r="AK180" i="4"/>
  <c r="AL180" i="4"/>
  <c r="AC181" i="4"/>
  <c r="AG181" i="4"/>
  <c r="AJ181" i="4"/>
  <c r="AK181" i="4"/>
  <c r="AL181" i="4"/>
  <c r="AC182" i="4"/>
  <c r="AG182" i="4"/>
  <c r="AJ182" i="4"/>
  <c r="AK182" i="4"/>
  <c r="AL182" i="4"/>
  <c r="AC183" i="4"/>
  <c r="AG183" i="4"/>
  <c r="AJ183" i="4"/>
  <c r="AK183" i="4"/>
  <c r="AL183" i="4"/>
  <c r="AC184" i="4"/>
  <c r="AG184" i="4"/>
  <c r="AJ184" i="4"/>
  <c r="AK184" i="4"/>
  <c r="AL184" i="4"/>
  <c r="AC185" i="4"/>
  <c r="AG185" i="4"/>
  <c r="AJ185" i="4"/>
  <c r="AK185" i="4"/>
  <c r="AL185" i="4"/>
  <c r="AC186" i="4"/>
  <c r="AG186" i="4"/>
  <c r="AJ186" i="4"/>
  <c r="AK186" i="4"/>
  <c r="AL186" i="4"/>
  <c r="AC187" i="4"/>
  <c r="AG187" i="4"/>
  <c r="AJ187" i="4"/>
  <c r="AK187" i="4"/>
  <c r="AL187" i="4"/>
  <c r="AC188" i="4"/>
  <c r="AG188" i="4"/>
  <c r="AJ188" i="4"/>
  <c r="AK188" i="4"/>
  <c r="AL188" i="4"/>
  <c r="AC189" i="4"/>
  <c r="AG189" i="4"/>
  <c r="AJ189" i="4"/>
  <c r="AK189" i="4"/>
  <c r="AL189" i="4"/>
  <c r="AC190" i="4"/>
  <c r="AG190" i="4"/>
  <c r="AJ190" i="4"/>
  <c r="AK190" i="4"/>
  <c r="AL190" i="4"/>
  <c r="AC191" i="4"/>
  <c r="AG191" i="4"/>
  <c r="AJ191" i="4"/>
  <c r="AK191" i="4"/>
  <c r="AL191" i="4"/>
  <c r="AC192" i="4"/>
  <c r="AG192" i="4"/>
  <c r="AJ192" i="4"/>
  <c r="AK192" i="4"/>
  <c r="AL192" i="4"/>
  <c r="AC193" i="4"/>
  <c r="AG193" i="4"/>
  <c r="AJ193" i="4"/>
  <c r="AK193" i="4"/>
  <c r="AL193" i="4"/>
  <c r="AC194" i="4"/>
  <c r="AG194" i="4"/>
  <c r="AJ194" i="4"/>
  <c r="AK194" i="4"/>
  <c r="AL194" i="4"/>
  <c r="AC195" i="4"/>
  <c r="AG195" i="4"/>
  <c r="AJ195" i="4"/>
  <c r="AK195" i="4"/>
  <c r="AL195" i="4"/>
  <c r="AC196" i="4"/>
  <c r="AG196" i="4"/>
  <c r="AJ196" i="4"/>
  <c r="AK196" i="4"/>
  <c r="AL196" i="4"/>
  <c r="AC197" i="4"/>
  <c r="AG197" i="4"/>
  <c r="AJ197" i="4"/>
  <c r="AK197" i="4"/>
  <c r="AL197" i="4"/>
  <c r="AC198" i="4"/>
  <c r="AG198" i="4"/>
  <c r="AJ198" i="4"/>
  <c r="AK198" i="4"/>
  <c r="AL198" i="4"/>
  <c r="AC199" i="4"/>
  <c r="AG199" i="4"/>
  <c r="AJ199" i="4"/>
  <c r="AK199" i="4"/>
  <c r="AL199" i="4"/>
  <c r="AC200" i="4"/>
  <c r="AG200" i="4"/>
  <c r="AJ200" i="4"/>
  <c r="AK200" i="4"/>
  <c r="AL200" i="4"/>
  <c r="AC201" i="4"/>
  <c r="AG201" i="4"/>
  <c r="AJ201" i="4"/>
  <c r="AK201" i="4"/>
  <c r="AL201" i="4"/>
  <c r="AO3" i="4"/>
  <c r="AP3" i="4"/>
  <c r="AQ3" i="4"/>
  <c r="AO4" i="4"/>
  <c r="AP4" i="4"/>
  <c r="AQ4" i="4"/>
  <c r="AO5" i="4"/>
  <c r="AP5" i="4"/>
  <c r="AQ5" i="4"/>
  <c r="AO6" i="4"/>
  <c r="AP6" i="4"/>
  <c r="AQ6" i="4"/>
  <c r="AO7" i="4"/>
  <c r="AP7" i="4"/>
  <c r="AQ7" i="4"/>
  <c r="AO8" i="4"/>
  <c r="AP8" i="4"/>
  <c r="AQ8" i="4"/>
  <c r="AO9" i="4"/>
  <c r="AP9" i="4"/>
  <c r="AQ9" i="4"/>
  <c r="AO10" i="4"/>
  <c r="AP10" i="4"/>
  <c r="AQ10" i="4"/>
  <c r="AO11" i="4"/>
  <c r="AP11" i="4"/>
  <c r="AQ11" i="4"/>
  <c r="AO12" i="4"/>
  <c r="AP12" i="4"/>
  <c r="AQ12" i="4"/>
  <c r="AO13" i="4"/>
  <c r="AP13" i="4"/>
  <c r="AQ13" i="4"/>
  <c r="AO14" i="4"/>
  <c r="AP14" i="4"/>
  <c r="AQ14" i="4"/>
  <c r="AO15" i="4"/>
  <c r="AP15" i="4"/>
  <c r="AQ15" i="4"/>
  <c r="AO16" i="4"/>
  <c r="AP16" i="4"/>
  <c r="AQ16" i="4"/>
  <c r="AO17" i="4"/>
  <c r="AP17" i="4"/>
  <c r="AQ17" i="4"/>
  <c r="AO18" i="4"/>
  <c r="AP18" i="4"/>
  <c r="AQ18" i="4"/>
  <c r="AO19" i="4"/>
  <c r="AP19" i="4"/>
  <c r="AQ19" i="4"/>
  <c r="AO20" i="4"/>
  <c r="AP20" i="4"/>
  <c r="AQ20" i="4"/>
  <c r="AO21" i="4"/>
  <c r="AP21" i="4"/>
  <c r="AQ21" i="4"/>
  <c r="AO22" i="4"/>
  <c r="AP22" i="4"/>
  <c r="AQ22" i="4"/>
  <c r="AO23" i="4"/>
  <c r="AP23" i="4"/>
  <c r="AQ23" i="4"/>
  <c r="AO24" i="4"/>
  <c r="AP24" i="4"/>
  <c r="AQ24" i="4"/>
  <c r="AO25" i="4"/>
  <c r="AP25" i="4"/>
  <c r="AQ25" i="4"/>
  <c r="AO26" i="4"/>
  <c r="AP26" i="4"/>
  <c r="AQ26" i="4"/>
  <c r="AO27" i="4"/>
  <c r="AP27" i="4"/>
  <c r="AQ27" i="4"/>
  <c r="AO28" i="4"/>
  <c r="AP28" i="4"/>
  <c r="AQ28" i="4"/>
  <c r="AO29" i="4"/>
  <c r="AP29" i="4"/>
  <c r="AQ29" i="4"/>
  <c r="AO30" i="4"/>
  <c r="AP30" i="4"/>
  <c r="AQ30" i="4"/>
  <c r="AO31" i="4"/>
  <c r="AP31" i="4"/>
  <c r="AQ31" i="4"/>
  <c r="AO32" i="4"/>
  <c r="AP32" i="4"/>
  <c r="AQ32" i="4"/>
  <c r="AO33" i="4"/>
  <c r="AP33" i="4"/>
  <c r="AQ33" i="4"/>
  <c r="AO34" i="4"/>
  <c r="AP34" i="4"/>
  <c r="AQ34" i="4"/>
  <c r="AO35" i="4"/>
  <c r="AP35" i="4"/>
  <c r="AQ35" i="4"/>
  <c r="AO36" i="4"/>
  <c r="AP36" i="4"/>
  <c r="AQ36" i="4"/>
  <c r="AO37" i="4"/>
  <c r="AP37" i="4"/>
  <c r="AQ37" i="4"/>
  <c r="AO38" i="4"/>
  <c r="AP38" i="4"/>
  <c r="AQ38" i="4"/>
  <c r="AO39" i="4"/>
  <c r="AP39" i="4"/>
  <c r="AQ39" i="4"/>
  <c r="AO40" i="4"/>
  <c r="AP40" i="4"/>
  <c r="AQ40" i="4"/>
  <c r="AO41" i="4"/>
  <c r="AP41" i="4"/>
  <c r="AQ41" i="4"/>
  <c r="AO42" i="4"/>
  <c r="AP42" i="4"/>
  <c r="AQ42" i="4"/>
  <c r="AO43" i="4"/>
  <c r="AP43" i="4"/>
  <c r="AQ43" i="4"/>
  <c r="AO44" i="4"/>
  <c r="AP44" i="4"/>
  <c r="AQ44" i="4"/>
  <c r="AO45" i="4"/>
  <c r="AP45" i="4"/>
  <c r="AQ45" i="4"/>
  <c r="AO46" i="4"/>
  <c r="AP46" i="4"/>
  <c r="AQ46" i="4"/>
  <c r="AO47" i="4"/>
  <c r="AP47" i="4"/>
  <c r="AQ47" i="4"/>
  <c r="AO48" i="4"/>
  <c r="AP48" i="4"/>
  <c r="AQ48" i="4"/>
  <c r="AO49" i="4"/>
  <c r="AP49" i="4"/>
  <c r="AQ49" i="4"/>
  <c r="AO50" i="4"/>
  <c r="AP50" i="4"/>
  <c r="AQ50" i="4"/>
  <c r="AO51" i="4"/>
  <c r="AP51" i="4"/>
  <c r="AQ51" i="4"/>
  <c r="AO52" i="4"/>
  <c r="AP52" i="4"/>
  <c r="AQ52" i="4"/>
  <c r="AO53" i="4"/>
  <c r="AP53" i="4"/>
  <c r="AQ53" i="4"/>
  <c r="AO54" i="4"/>
  <c r="AP54" i="4"/>
  <c r="AQ54" i="4"/>
  <c r="AO55" i="4"/>
  <c r="AP55" i="4"/>
  <c r="AQ55" i="4"/>
  <c r="AO56" i="4"/>
  <c r="AP56" i="4"/>
  <c r="AQ56" i="4"/>
  <c r="AO57" i="4"/>
  <c r="AP57" i="4"/>
  <c r="AQ57" i="4"/>
  <c r="AO58" i="4"/>
  <c r="AP58" i="4"/>
  <c r="AQ58" i="4"/>
  <c r="AO59" i="4"/>
  <c r="AP59" i="4"/>
  <c r="AQ59" i="4"/>
  <c r="AO60" i="4"/>
  <c r="AP60" i="4"/>
  <c r="AQ60" i="4"/>
  <c r="AO61" i="4"/>
  <c r="AP61" i="4"/>
  <c r="AQ61" i="4"/>
  <c r="AO62" i="4"/>
  <c r="AP62" i="4"/>
  <c r="AQ62" i="4"/>
  <c r="AO63" i="4"/>
  <c r="AP63" i="4"/>
  <c r="AQ63" i="4"/>
  <c r="AO64" i="4"/>
  <c r="AP64" i="4"/>
  <c r="AQ64" i="4"/>
  <c r="AO65" i="4"/>
  <c r="AP65" i="4"/>
  <c r="AQ65" i="4"/>
  <c r="AO66" i="4"/>
  <c r="AP66" i="4"/>
  <c r="AQ66" i="4"/>
  <c r="AO67" i="4"/>
  <c r="AP67" i="4"/>
  <c r="AQ67" i="4"/>
  <c r="AO68" i="4"/>
  <c r="AP68" i="4"/>
  <c r="AQ68" i="4"/>
  <c r="AO69" i="4"/>
  <c r="AP69" i="4"/>
  <c r="AQ69" i="4"/>
  <c r="AO70" i="4"/>
  <c r="AP70" i="4"/>
  <c r="AQ70" i="4"/>
  <c r="AO71" i="4"/>
  <c r="AP71" i="4"/>
  <c r="AQ71" i="4"/>
  <c r="AO72" i="4"/>
  <c r="AP72" i="4"/>
  <c r="AQ72" i="4"/>
  <c r="AO73" i="4"/>
  <c r="AP73" i="4"/>
  <c r="AQ73" i="4"/>
  <c r="AO74" i="4"/>
  <c r="AP74" i="4"/>
  <c r="AQ74" i="4"/>
  <c r="AO75" i="4"/>
  <c r="AP75" i="4"/>
  <c r="AQ75" i="4"/>
  <c r="AO76" i="4"/>
  <c r="AP76" i="4"/>
  <c r="AQ76" i="4"/>
  <c r="AO77" i="4"/>
  <c r="AP77" i="4"/>
  <c r="AQ77" i="4"/>
  <c r="AO78" i="4"/>
  <c r="AP78" i="4"/>
  <c r="AQ78" i="4"/>
  <c r="AO79" i="4"/>
  <c r="AP79" i="4"/>
  <c r="AQ79" i="4"/>
  <c r="AO80" i="4"/>
  <c r="AP80" i="4"/>
  <c r="AQ80" i="4"/>
  <c r="AO81" i="4"/>
  <c r="AP81" i="4"/>
  <c r="AQ81" i="4"/>
  <c r="AO82" i="4"/>
  <c r="AP82" i="4"/>
  <c r="AQ82" i="4"/>
  <c r="AO83" i="4"/>
  <c r="AP83" i="4"/>
  <c r="AQ83" i="4"/>
  <c r="AO84" i="4"/>
  <c r="AP84" i="4"/>
  <c r="AQ84" i="4"/>
  <c r="AO85" i="4"/>
  <c r="AP85" i="4"/>
  <c r="AQ85" i="4"/>
  <c r="AO86" i="4"/>
  <c r="AP86" i="4"/>
  <c r="AQ86" i="4"/>
  <c r="AO87" i="4"/>
  <c r="AP87" i="4"/>
  <c r="AQ87" i="4"/>
  <c r="AO88" i="4"/>
  <c r="AP88" i="4"/>
  <c r="AQ88" i="4"/>
  <c r="AO89" i="4"/>
  <c r="AP89" i="4"/>
  <c r="AQ89" i="4"/>
  <c r="AO90" i="4"/>
  <c r="AP90" i="4"/>
  <c r="AQ90" i="4"/>
  <c r="AO91" i="4"/>
  <c r="AP91" i="4"/>
  <c r="AQ91" i="4"/>
  <c r="AO92" i="4"/>
  <c r="AP92" i="4"/>
  <c r="AQ92" i="4"/>
  <c r="AO93" i="4"/>
  <c r="AP93" i="4"/>
  <c r="AQ93" i="4"/>
  <c r="AO94" i="4"/>
  <c r="AP94" i="4"/>
  <c r="AQ94" i="4"/>
  <c r="AO95" i="4"/>
  <c r="AP95" i="4"/>
  <c r="AQ95" i="4"/>
  <c r="AO96" i="4"/>
  <c r="AP96" i="4"/>
  <c r="AQ96" i="4"/>
  <c r="AO97" i="4"/>
  <c r="AP97" i="4"/>
  <c r="AQ97" i="4"/>
  <c r="AO98" i="4"/>
  <c r="AP98" i="4"/>
  <c r="AQ98" i="4"/>
  <c r="AO99" i="4"/>
  <c r="AP99" i="4"/>
  <c r="AQ99" i="4"/>
  <c r="AO100" i="4"/>
  <c r="AP100" i="4"/>
  <c r="AQ100" i="4"/>
  <c r="AO101" i="4"/>
  <c r="AP101" i="4"/>
  <c r="AQ101" i="4"/>
  <c r="AO102" i="4"/>
  <c r="AP102" i="4"/>
  <c r="AQ102" i="4"/>
  <c r="AO103" i="4"/>
  <c r="AP103" i="4"/>
  <c r="AQ103" i="4"/>
  <c r="AO104" i="4"/>
  <c r="AP104" i="4"/>
  <c r="AQ104" i="4"/>
  <c r="AO105" i="4"/>
  <c r="AP105" i="4"/>
  <c r="AQ105" i="4"/>
  <c r="AO106" i="4"/>
  <c r="AP106" i="4"/>
  <c r="AQ106" i="4"/>
  <c r="AO107" i="4"/>
  <c r="AP107" i="4"/>
  <c r="AQ107" i="4"/>
  <c r="AO108" i="4"/>
  <c r="AP108" i="4"/>
  <c r="AQ108" i="4"/>
  <c r="AO109" i="4"/>
  <c r="AP109" i="4"/>
  <c r="AQ109" i="4"/>
  <c r="AO110" i="4"/>
  <c r="AP110" i="4"/>
  <c r="AQ110" i="4"/>
  <c r="AO111" i="4"/>
  <c r="AP111" i="4"/>
  <c r="AQ111" i="4"/>
  <c r="AO112" i="4"/>
  <c r="AP112" i="4"/>
  <c r="AQ112" i="4"/>
  <c r="AO113" i="4"/>
  <c r="AP113" i="4"/>
  <c r="AQ113" i="4"/>
  <c r="AO114" i="4"/>
  <c r="AP114" i="4"/>
  <c r="AQ114" i="4"/>
  <c r="AO115" i="4"/>
  <c r="AP115" i="4"/>
  <c r="AQ115" i="4"/>
  <c r="AO116" i="4"/>
  <c r="AP116" i="4"/>
  <c r="AQ116" i="4"/>
  <c r="AO117" i="4"/>
  <c r="AP117" i="4"/>
  <c r="AQ117" i="4"/>
  <c r="AO118" i="4"/>
  <c r="AP118" i="4"/>
  <c r="AQ118" i="4"/>
  <c r="AO119" i="4"/>
  <c r="AP119" i="4"/>
  <c r="AQ119" i="4"/>
  <c r="AO120" i="4"/>
  <c r="AP120" i="4"/>
  <c r="AQ120" i="4"/>
  <c r="AO121" i="4"/>
  <c r="AP121" i="4"/>
  <c r="AQ121" i="4"/>
  <c r="AO122" i="4"/>
  <c r="AP122" i="4"/>
  <c r="AQ122" i="4"/>
  <c r="AO123" i="4"/>
  <c r="AP123" i="4"/>
  <c r="AQ123" i="4"/>
  <c r="AO124" i="4"/>
  <c r="AP124" i="4"/>
  <c r="AQ124" i="4"/>
  <c r="AO125" i="4"/>
  <c r="AP125" i="4"/>
  <c r="AQ125" i="4"/>
  <c r="AO126" i="4"/>
  <c r="AP126" i="4"/>
  <c r="AQ126" i="4"/>
  <c r="AO127" i="4"/>
  <c r="AP127" i="4"/>
  <c r="AQ127" i="4"/>
  <c r="AO128" i="4"/>
  <c r="AP128" i="4"/>
  <c r="AQ128" i="4"/>
  <c r="AO129" i="4"/>
  <c r="AP129" i="4"/>
  <c r="AQ129" i="4"/>
  <c r="AO130" i="4"/>
  <c r="AP130" i="4"/>
  <c r="AQ130" i="4"/>
  <c r="AO131" i="4"/>
  <c r="AP131" i="4"/>
  <c r="AQ131" i="4"/>
  <c r="AO132" i="4"/>
  <c r="AP132" i="4"/>
  <c r="AQ132" i="4"/>
  <c r="AO133" i="4"/>
  <c r="AP133" i="4"/>
  <c r="AQ133" i="4"/>
  <c r="AO134" i="4"/>
  <c r="AP134" i="4"/>
  <c r="AQ134" i="4"/>
  <c r="AO135" i="4"/>
  <c r="AP135" i="4"/>
  <c r="AQ135" i="4"/>
  <c r="AO136" i="4"/>
  <c r="AP136" i="4"/>
  <c r="AQ136" i="4"/>
  <c r="AO137" i="4"/>
  <c r="AP137" i="4"/>
  <c r="AQ137" i="4"/>
  <c r="AO138" i="4"/>
  <c r="AP138" i="4"/>
  <c r="AQ138" i="4"/>
  <c r="AO139" i="4"/>
  <c r="AP139" i="4"/>
  <c r="AQ139" i="4"/>
  <c r="AO140" i="4"/>
  <c r="AP140" i="4"/>
  <c r="AQ140" i="4"/>
  <c r="AO141" i="4"/>
  <c r="AP141" i="4"/>
  <c r="AQ141" i="4"/>
  <c r="AO142" i="4"/>
  <c r="AP142" i="4"/>
  <c r="AQ142" i="4"/>
  <c r="AO143" i="4"/>
  <c r="AP143" i="4"/>
  <c r="AQ143" i="4"/>
  <c r="AO144" i="4"/>
  <c r="AP144" i="4"/>
  <c r="AQ144" i="4"/>
  <c r="AO145" i="4"/>
  <c r="AP145" i="4"/>
  <c r="AQ145" i="4"/>
  <c r="AO146" i="4"/>
  <c r="AP146" i="4"/>
  <c r="AQ146" i="4"/>
  <c r="AO147" i="4"/>
  <c r="AP147" i="4"/>
  <c r="AQ147" i="4"/>
  <c r="AO148" i="4"/>
  <c r="AP148" i="4"/>
  <c r="AQ148" i="4"/>
  <c r="AO149" i="4"/>
  <c r="AP149" i="4"/>
  <c r="AQ149" i="4"/>
  <c r="AO150" i="4"/>
  <c r="AP150" i="4"/>
  <c r="AQ150" i="4"/>
  <c r="AO151" i="4"/>
  <c r="AP151" i="4"/>
  <c r="AQ151" i="4"/>
  <c r="AO152" i="4"/>
  <c r="AP152" i="4"/>
  <c r="AQ152" i="4"/>
  <c r="AO153" i="4"/>
  <c r="AP153" i="4"/>
  <c r="AQ153" i="4"/>
  <c r="AO154" i="4"/>
  <c r="AP154" i="4"/>
  <c r="AQ154" i="4"/>
  <c r="AO155" i="4"/>
  <c r="AP155" i="4"/>
  <c r="AQ155" i="4"/>
  <c r="AO156" i="4"/>
  <c r="AP156" i="4"/>
  <c r="AQ156" i="4"/>
  <c r="AO157" i="4"/>
  <c r="AP157" i="4"/>
  <c r="AQ157" i="4"/>
  <c r="AO158" i="4"/>
  <c r="AP158" i="4"/>
  <c r="AQ158" i="4"/>
  <c r="AO159" i="4"/>
  <c r="AP159" i="4"/>
  <c r="AQ159" i="4"/>
  <c r="AO160" i="4"/>
  <c r="AP160" i="4"/>
  <c r="AQ160" i="4"/>
  <c r="AO161" i="4"/>
  <c r="AP161" i="4"/>
  <c r="AQ161" i="4"/>
  <c r="AO162" i="4"/>
  <c r="AP162" i="4"/>
  <c r="AQ162" i="4"/>
  <c r="AO163" i="4"/>
  <c r="AP163" i="4"/>
  <c r="AQ163" i="4"/>
  <c r="AO164" i="4"/>
  <c r="AP164" i="4"/>
  <c r="AQ164" i="4"/>
  <c r="AO165" i="4"/>
  <c r="AP165" i="4"/>
  <c r="AQ165" i="4"/>
  <c r="AO166" i="4"/>
  <c r="AP166" i="4"/>
  <c r="AQ166" i="4"/>
  <c r="AO167" i="4"/>
  <c r="AP167" i="4"/>
  <c r="AQ167" i="4"/>
  <c r="AO168" i="4"/>
  <c r="AP168" i="4"/>
  <c r="AQ168" i="4"/>
  <c r="AO169" i="4"/>
  <c r="AP169" i="4"/>
  <c r="AQ169" i="4"/>
  <c r="AO170" i="4"/>
  <c r="AP170" i="4"/>
  <c r="AQ170" i="4"/>
  <c r="AO171" i="4"/>
  <c r="AP171" i="4"/>
  <c r="AQ171" i="4"/>
  <c r="AO172" i="4"/>
  <c r="AP172" i="4"/>
  <c r="AQ172" i="4"/>
  <c r="AO173" i="4"/>
  <c r="AP173" i="4"/>
  <c r="AQ173" i="4"/>
  <c r="AO174" i="4"/>
  <c r="AP174" i="4"/>
  <c r="AQ174" i="4"/>
  <c r="AO175" i="4"/>
  <c r="AP175" i="4"/>
  <c r="AQ175" i="4"/>
  <c r="AO176" i="4"/>
  <c r="AP176" i="4"/>
  <c r="AQ176" i="4"/>
  <c r="AO177" i="4"/>
  <c r="AP177" i="4"/>
  <c r="AQ177" i="4"/>
  <c r="AO178" i="4"/>
  <c r="AP178" i="4"/>
  <c r="AQ178" i="4"/>
  <c r="AO179" i="4"/>
  <c r="AP179" i="4"/>
  <c r="AQ179" i="4"/>
  <c r="AO180" i="4"/>
  <c r="AP180" i="4"/>
  <c r="AQ180" i="4"/>
  <c r="AO181" i="4"/>
  <c r="AP181" i="4"/>
  <c r="AQ181" i="4"/>
  <c r="AO182" i="4"/>
  <c r="AP182" i="4"/>
  <c r="AQ182" i="4"/>
  <c r="AO183" i="4"/>
  <c r="AP183" i="4"/>
  <c r="AQ183" i="4"/>
  <c r="AO184" i="4"/>
  <c r="AP184" i="4"/>
  <c r="AQ184" i="4"/>
  <c r="AO185" i="4"/>
  <c r="AP185" i="4"/>
  <c r="AQ185" i="4"/>
  <c r="AO186" i="4"/>
  <c r="AP186" i="4"/>
  <c r="AQ186" i="4"/>
  <c r="AO187" i="4"/>
  <c r="AP187" i="4"/>
  <c r="AQ187" i="4"/>
  <c r="AO188" i="4"/>
  <c r="AP188" i="4"/>
  <c r="AQ188" i="4"/>
  <c r="AO189" i="4"/>
  <c r="AP189" i="4"/>
  <c r="AQ189" i="4"/>
  <c r="AO190" i="4"/>
  <c r="AP190" i="4"/>
  <c r="AQ190" i="4"/>
  <c r="AO191" i="4"/>
  <c r="AP191" i="4"/>
  <c r="AQ191" i="4"/>
  <c r="AO192" i="4"/>
  <c r="AP192" i="4"/>
  <c r="AQ192" i="4"/>
  <c r="AO193" i="4"/>
  <c r="AP193" i="4"/>
  <c r="AQ193" i="4"/>
  <c r="AO194" i="4"/>
  <c r="AP194" i="4"/>
  <c r="AQ194" i="4"/>
  <c r="AO195" i="4"/>
  <c r="AP195" i="4"/>
  <c r="AQ195" i="4"/>
  <c r="AO196" i="4"/>
  <c r="AP196" i="4"/>
  <c r="AQ196" i="4"/>
  <c r="AO197" i="4"/>
  <c r="AP197" i="4"/>
  <c r="AQ197" i="4"/>
  <c r="AO198" i="4"/>
  <c r="AP198" i="4"/>
  <c r="AQ198" i="4"/>
  <c r="AO199" i="4"/>
  <c r="AP199" i="4"/>
  <c r="AQ199" i="4"/>
  <c r="AO200" i="4"/>
  <c r="AP200" i="4"/>
  <c r="AQ200" i="4"/>
  <c r="AO201" i="4"/>
  <c r="AP201" i="4"/>
  <c r="AQ201" i="4"/>
  <c r="AL2" i="4"/>
  <c r="AQ2" i="4"/>
  <c r="AK2" i="4"/>
  <c r="AP2" i="4"/>
  <c r="AO2" i="4"/>
  <c r="AJ2" i="4"/>
  <c r="AC2" i="4"/>
  <c r="H3" i="5"/>
  <c r="I3" i="5"/>
  <c r="J3" i="5"/>
  <c r="K3" i="5"/>
  <c r="H4" i="5"/>
  <c r="I4" i="5"/>
  <c r="J4" i="5"/>
  <c r="K4" i="5"/>
  <c r="H5" i="5"/>
  <c r="I5" i="5"/>
  <c r="J5" i="5"/>
  <c r="K5" i="5"/>
  <c r="H6" i="5"/>
  <c r="BF2" i="4"/>
  <c r="BF5" i="4"/>
  <c r="I6" i="5"/>
  <c r="BE2" i="4"/>
  <c r="BG2" i="4"/>
  <c r="BG5" i="4"/>
  <c r="J6" i="5"/>
  <c r="BP2" i="4"/>
  <c r="BP5" i="4"/>
  <c r="K6" i="5"/>
  <c r="H7" i="5"/>
  <c r="I7" i="5"/>
  <c r="J7" i="5"/>
  <c r="K7" i="5"/>
  <c r="H8" i="5"/>
  <c r="I8" i="5"/>
  <c r="J8" i="5"/>
  <c r="K8" i="5"/>
  <c r="H9" i="5"/>
  <c r="I9" i="5"/>
  <c r="J9" i="5"/>
  <c r="K9" i="5"/>
  <c r="H10" i="5"/>
  <c r="I10" i="5"/>
  <c r="J10" i="5"/>
  <c r="K10" i="5"/>
  <c r="H11" i="5"/>
  <c r="I11" i="5"/>
  <c r="J11" i="5"/>
  <c r="K11" i="5"/>
  <c r="H12" i="5"/>
  <c r="BF6" i="4"/>
  <c r="I12" i="5"/>
  <c r="BE6" i="4"/>
  <c r="BG6" i="4"/>
  <c r="J12" i="5"/>
  <c r="BP6" i="4"/>
  <c r="K12" i="5"/>
  <c r="H13" i="5"/>
  <c r="BW7" i="4"/>
  <c r="I13" i="5"/>
  <c r="BW8" i="4"/>
  <c r="J13" i="5"/>
  <c r="K13" i="5"/>
  <c r="H14" i="5"/>
  <c r="I14" i="5"/>
  <c r="J14" i="5"/>
  <c r="K14" i="5"/>
  <c r="H15" i="5"/>
  <c r="I15" i="5"/>
  <c r="J15" i="5"/>
  <c r="K15" i="5"/>
  <c r="H16" i="5"/>
  <c r="I16" i="5"/>
  <c r="J16" i="5"/>
  <c r="K16" i="5"/>
  <c r="H17" i="5"/>
  <c r="I17" i="5"/>
  <c r="J17" i="5"/>
  <c r="K17" i="5"/>
  <c r="H18" i="5"/>
  <c r="I18" i="5"/>
  <c r="J18" i="5"/>
  <c r="K18" i="5"/>
  <c r="H19" i="5"/>
  <c r="I19" i="5"/>
  <c r="J19" i="5"/>
  <c r="K19" i="5"/>
  <c r="H20" i="5"/>
  <c r="I20" i="5"/>
  <c r="J20" i="5"/>
  <c r="K20" i="5"/>
  <c r="H21" i="5"/>
  <c r="I21" i="5"/>
  <c r="J21" i="5"/>
  <c r="K21" i="5"/>
  <c r="H22" i="5"/>
  <c r="I22" i="5"/>
  <c r="J22" i="5"/>
  <c r="K22" i="5"/>
  <c r="H23" i="5"/>
  <c r="I23" i="5"/>
  <c r="J23" i="5"/>
  <c r="K23" i="5"/>
  <c r="H24" i="5"/>
  <c r="I24" i="5"/>
  <c r="J24" i="5"/>
  <c r="K24" i="5"/>
  <c r="H25" i="5"/>
  <c r="I25" i="5"/>
  <c r="J25" i="5"/>
  <c r="K25" i="5"/>
  <c r="H26" i="5"/>
  <c r="I26" i="5"/>
  <c r="J26" i="5"/>
  <c r="K26" i="5"/>
  <c r="H27" i="5"/>
  <c r="I27" i="5"/>
  <c r="J27" i="5"/>
  <c r="K27" i="5"/>
  <c r="H28" i="5"/>
  <c r="I28" i="5"/>
  <c r="J28" i="5"/>
  <c r="K28" i="5"/>
  <c r="H29" i="5"/>
  <c r="I29" i="5"/>
  <c r="J29" i="5"/>
  <c r="K29" i="5"/>
  <c r="H30" i="5"/>
  <c r="I30" i="5"/>
  <c r="J30" i="5"/>
  <c r="K30" i="5"/>
  <c r="H31" i="5"/>
  <c r="I31" i="5"/>
  <c r="J31" i="5"/>
  <c r="K31" i="5"/>
  <c r="H32" i="5"/>
  <c r="I32" i="5"/>
  <c r="J32" i="5"/>
  <c r="K32" i="5"/>
  <c r="H33" i="5"/>
  <c r="I33" i="5"/>
  <c r="J33" i="5"/>
  <c r="K33" i="5"/>
  <c r="H34" i="5"/>
  <c r="I34" i="5"/>
  <c r="J34" i="5"/>
  <c r="K34" i="5"/>
  <c r="H35" i="5"/>
  <c r="I35" i="5"/>
  <c r="J35" i="5"/>
  <c r="K35" i="5"/>
  <c r="H36" i="5"/>
  <c r="I36" i="5"/>
  <c r="J36" i="5"/>
  <c r="K36" i="5"/>
  <c r="H37" i="5"/>
  <c r="I37" i="5"/>
  <c r="J37" i="5"/>
  <c r="K37" i="5"/>
  <c r="H38" i="5"/>
  <c r="I38" i="5"/>
  <c r="J38" i="5"/>
  <c r="K38" i="5"/>
  <c r="H39" i="5"/>
  <c r="I39" i="5"/>
  <c r="J39" i="5"/>
  <c r="K39" i="5"/>
  <c r="H40" i="5"/>
  <c r="I40" i="5"/>
  <c r="J40" i="5"/>
  <c r="K40" i="5"/>
  <c r="H41" i="5"/>
  <c r="I41" i="5"/>
  <c r="J41" i="5"/>
  <c r="K41" i="5"/>
  <c r="H42" i="5"/>
  <c r="I42" i="5"/>
  <c r="J42" i="5"/>
  <c r="K42" i="5"/>
  <c r="H43" i="5"/>
  <c r="I43" i="5"/>
  <c r="J43" i="5"/>
  <c r="K43" i="5"/>
  <c r="H44" i="5"/>
  <c r="I44" i="5"/>
  <c r="J44" i="5"/>
  <c r="K44" i="5"/>
  <c r="H45" i="5"/>
  <c r="I45" i="5"/>
  <c r="J45" i="5"/>
  <c r="K45" i="5"/>
  <c r="H46" i="5"/>
  <c r="I46" i="5"/>
  <c r="J46" i="5"/>
  <c r="K46" i="5"/>
  <c r="H47" i="5"/>
  <c r="I47" i="5"/>
  <c r="J47" i="5"/>
  <c r="K47" i="5"/>
  <c r="H48" i="5"/>
  <c r="I48" i="5"/>
  <c r="J48" i="5"/>
  <c r="K48" i="5"/>
  <c r="H49" i="5"/>
  <c r="I49" i="5"/>
  <c r="J49" i="5"/>
  <c r="K49" i="5"/>
  <c r="H50" i="5"/>
  <c r="I50" i="5"/>
  <c r="J50" i="5"/>
  <c r="K50" i="5"/>
  <c r="H51" i="5"/>
  <c r="I51" i="5"/>
  <c r="J51" i="5"/>
  <c r="K51" i="5"/>
  <c r="H52" i="5"/>
  <c r="I52" i="5"/>
  <c r="J52" i="5"/>
  <c r="K52" i="5"/>
  <c r="H53" i="5"/>
  <c r="I53" i="5"/>
  <c r="J53" i="5"/>
  <c r="K53" i="5"/>
  <c r="H54" i="5"/>
  <c r="I54" i="5"/>
  <c r="J54" i="5"/>
  <c r="K54" i="5"/>
  <c r="H55" i="5"/>
  <c r="I55" i="5"/>
  <c r="J55" i="5"/>
  <c r="K55" i="5"/>
  <c r="H56" i="5"/>
  <c r="I56" i="5"/>
  <c r="J56" i="5"/>
  <c r="K56" i="5"/>
  <c r="H57" i="5"/>
  <c r="I57" i="5"/>
  <c r="J57" i="5"/>
  <c r="K57" i="5"/>
  <c r="H58" i="5"/>
  <c r="I58" i="5"/>
  <c r="J58" i="5"/>
  <c r="K58" i="5"/>
  <c r="H59" i="5"/>
  <c r="I59" i="5"/>
  <c r="J59" i="5"/>
  <c r="K59" i="5"/>
  <c r="H60" i="5"/>
  <c r="I60" i="5"/>
  <c r="J60" i="5"/>
  <c r="K60" i="5"/>
  <c r="H61" i="5"/>
  <c r="I61" i="5"/>
  <c r="J61" i="5"/>
  <c r="K61" i="5"/>
  <c r="H62" i="5"/>
  <c r="I62" i="5"/>
  <c r="J62" i="5"/>
  <c r="K62" i="5"/>
  <c r="H63" i="5"/>
  <c r="I63" i="5"/>
  <c r="J63" i="5"/>
  <c r="K63" i="5"/>
  <c r="H64" i="5"/>
  <c r="I64" i="5"/>
  <c r="J64" i="5"/>
  <c r="K64" i="5"/>
  <c r="H65" i="5"/>
  <c r="I65" i="5"/>
  <c r="J65" i="5"/>
  <c r="K65" i="5"/>
  <c r="H66" i="5"/>
  <c r="I66" i="5"/>
  <c r="J66" i="5"/>
  <c r="K66" i="5"/>
  <c r="H67" i="5"/>
  <c r="I67" i="5"/>
  <c r="J67" i="5"/>
  <c r="K67" i="5"/>
  <c r="H68" i="5"/>
  <c r="I68" i="5"/>
  <c r="J68" i="5"/>
  <c r="K68" i="5"/>
  <c r="H69" i="5"/>
  <c r="I69" i="5"/>
  <c r="J69" i="5"/>
  <c r="K69" i="5"/>
  <c r="H70" i="5"/>
  <c r="I70" i="5"/>
  <c r="J70" i="5"/>
  <c r="K70" i="5"/>
  <c r="H71" i="5"/>
  <c r="I71" i="5"/>
  <c r="J71" i="5"/>
  <c r="K71" i="5"/>
  <c r="H72" i="5"/>
  <c r="I72" i="5"/>
  <c r="J72" i="5"/>
  <c r="K72" i="5"/>
  <c r="H73" i="5"/>
  <c r="I73" i="5"/>
  <c r="J73" i="5"/>
  <c r="K73" i="5"/>
  <c r="H74" i="5"/>
  <c r="I74" i="5"/>
  <c r="J74" i="5"/>
  <c r="K74" i="5"/>
  <c r="H75" i="5"/>
  <c r="I75" i="5"/>
  <c r="J75" i="5"/>
  <c r="K75" i="5"/>
  <c r="H76" i="5"/>
  <c r="I76" i="5"/>
  <c r="J76" i="5"/>
  <c r="K76" i="5"/>
  <c r="H77" i="5"/>
  <c r="I77" i="5"/>
  <c r="J77" i="5"/>
  <c r="K77" i="5"/>
  <c r="H78" i="5"/>
  <c r="I78" i="5"/>
  <c r="J78" i="5"/>
  <c r="K78" i="5"/>
  <c r="H79" i="5"/>
  <c r="I79" i="5"/>
  <c r="J79" i="5"/>
  <c r="K79" i="5"/>
  <c r="H80" i="5"/>
  <c r="I80" i="5"/>
  <c r="J80" i="5"/>
  <c r="K80" i="5"/>
  <c r="H81" i="5"/>
  <c r="I81" i="5"/>
  <c r="J81" i="5"/>
  <c r="K81" i="5"/>
  <c r="H82" i="5"/>
  <c r="I82" i="5"/>
  <c r="J82" i="5"/>
  <c r="K82" i="5"/>
  <c r="H83" i="5"/>
  <c r="I83" i="5"/>
  <c r="J83" i="5"/>
  <c r="K83" i="5"/>
  <c r="H84" i="5"/>
  <c r="I84" i="5"/>
  <c r="J84" i="5"/>
  <c r="K84" i="5"/>
  <c r="H85" i="5"/>
  <c r="I85" i="5"/>
  <c r="J85" i="5"/>
  <c r="K85" i="5"/>
  <c r="H86" i="5"/>
  <c r="I86" i="5"/>
  <c r="J86" i="5"/>
  <c r="K86" i="5"/>
  <c r="H87" i="5"/>
  <c r="I87" i="5"/>
  <c r="J87" i="5"/>
  <c r="K87" i="5"/>
  <c r="H88" i="5"/>
  <c r="I88" i="5"/>
  <c r="J88" i="5"/>
  <c r="K88" i="5"/>
  <c r="H89" i="5"/>
  <c r="I89" i="5"/>
  <c r="J89" i="5"/>
  <c r="K89" i="5"/>
  <c r="H90" i="5"/>
  <c r="I90" i="5"/>
  <c r="J90" i="5"/>
  <c r="K90" i="5"/>
  <c r="H91" i="5"/>
  <c r="I91" i="5"/>
  <c r="J91" i="5"/>
  <c r="K91" i="5"/>
  <c r="H92" i="5"/>
  <c r="I92" i="5"/>
  <c r="J92" i="5"/>
  <c r="K92" i="5"/>
  <c r="H93" i="5"/>
  <c r="I93" i="5"/>
  <c r="J93" i="5"/>
  <c r="K93" i="5"/>
  <c r="H94" i="5"/>
  <c r="I94" i="5"/>
  <c r="J94" i="5"/>
  <c r="K94" i="5"/>
  <c r="H95" i="5"/>
  <c r="I95" i="5"/>
  <c r="J95" i="5"/>
  <c r="K95" i="5"/>
  <c r="H96" i="5"/>
  <c r="I96" i="5"/>
  <c r="J96" i="5"/>
  <c r="K96" i="5"/>
  <c r="H97" i="5"/>
  <c r="I97" i="5"/>
  <c r="J97" i="5"/>
  <c r="K97" i="5"/>
  <c r="H98" i="5"/>
  <c r="I98" i="5"/>
  <c r="J98" i="5"/>
  <c r="K98" i="5"/>
  <c r="H99" i="5"/>
  <c r="I99" i="5"/>
  <c r="J99" i="5"/>
  <c r="K99" i="5"/>
  <c r="H100" i="5"/>
  <c r="I100" i="5"/>
  <c r="J100" i="5"/>
  <c r="K100" i="5"/>
  <c r="H101" i="5"/>
  <c r="I101" i="5"/>
  <c r="J101" i="5"/>
  <c r="K101" i="5"/>
  <c r="H102" i="5"/>
  <c r="I102" i="5"/>
  <c r="J102" i="5"/>
  <c r="K102" i="5"/>
  <c r="H103" i="5"/>
  <c r="I103" i="5"/>
  <c r="J103" i="5"/>
  <c r="K103" i="5"/>
  <c r="H104" i="5"/>
  <c r="I104" i="5"/>
  <c r="J104" i="5"/>
  <c r="K104" i="5"/>
  <c r="H105" i="5"/>
  <c r="I105" i="5"/>
  <c r="J105" i="5"/>
  <c r="K105" i="5"/>
  <c r="H106" i="5"/>
  <c r="I106" i="5"/>
  <c r="J106" i="5"/>
  <c r="K106" i="5"/>
  <c r="H107" i="5"/>
  <c r="I107" i="5"/>
  <c r="J107" i="5"/>
  <c r="K107" i="5"/>
  <c r="H108" i="5"/>
  <c r="I108" i="5"/>
  <c r="J108" i="5"/>
  <c r="K108" i="5"/>
  <c r="H109" i="5"/>
  <c r="I109" i="5"/>
  <c r="J109" i="5"/>
  <c r="K109" i="5"/>
  <c r="H110" i="5"/>
  <c r="I110" i="5"/>
  <c r="J110" i="5"/>
  <c r="K110" i="5"/>
  <c r="H111" i="5"/>
  <c r="I111" i="5"/>
  <c r="J111" i="5"/>
  <c r="K111" i="5"/>
  <c r="H112" i="5"/>
  <c r="I112" i="5"/>
  <c r="J112" i="5"/>
  <c r="K112" i="5"/>
  <c r="H113" i="5"/>
  <c r="I113" i="5"/>
  <c r="J113" i="5"/>
  <c r="K113" i="5"/>
  <c r="H114" i="5"/>
  <c r="I114" i="5"/>
  <c r="J114" i="5"/>
  <c r="K114" i="5"/>
  <c r="H115" i="5"/>
  <c r="I115" i="5"/>
  <c r="J115" i="5"/>
  <c r="K115" i="5"/>
  <c r="H116" i="5"/>
  <c r="I116" i="5"/>
  <c r="J116" i="5"/>
  <c r="K116" i="5"/>
  <c r="H117" i="5"/>
  <c r="I117" i="5"/>
  <c r="J117" i="5"/>
  <c r="K117" i="5"/>
  <c r="H118" i="5"/>
  <c r="I118" i="5"/>
  <c r="J118" i="5"/>
  <c r="K118" i="5"/>
  <c r="H119" i="5"/>
  <c r="I119" i="5"/>
  <c r="J119" i="5"/>
  <c r="K119" i="5"/>
  <c r="H120" i="5"/>
  <c r="I120" i="5"/>
  <c r="J120" i="5"/>
  <c r="K120" i="5"/>
  <c r="H121" i="5"/>
  <c r="I121" i="5"/>
  <c r="J121" i="5"/>
  <c r="K121" i="5"/>
  <c r="H122" i="5"/>
  <c r="I122" i="5"/>
  <c r="J122" i="5"/>
  <c r="K122" i="5"/>
  <c r="H123" i="5"/>
  <c r="I123" i="5"/>
  <c r="J123" i="5"/>
  <c r="K123" i="5"/>
  <c r="H124" i="5"/>
  <c r="I124" i="5"/>
  <c r="J124" i="5"/>
  <c r="K124" i="5"/>
  <c r="H125" i="5"/>
  <c r="I125" i="5"/>
  <c r="J125" i="5"/>
  <c r="K125" i="5"/>
  <c r="H126" i="5"/>
  <c r="I126" i="5"/>
  <c r="J126" i="5"/>
  <c r="K126" i="5"/>
  <c r="H127" i="5"/>
  <c r="I127" i="5"/>
  <c r="J127" i="5"/>
  <c r="K127" i="5"/>
  <c r="H128" i="5"/>
  <c r="I128" i="5"/>
  <c r="J128" i="5"/>
  <c r="K128" i="5"/>
  <c r="H129" i="5"/>
  <c r="I129" i="5"/>
  <c r="J129" i="5"/>
  <c r="K129" i="5"/>
  <c r="H130" i="5"/>
  <c r="I130" i="5"/>
  <c r="J130" i="5"/>
  <c r="K130" i="5"/>
  <c r="H131" i="5"/>
  <c r="I131" i="5"/>
  <c r="J131" i="5"/>
  <c r="K131" i="5"/>
  <c r="H132" i="5"/>
  <c r="I132" i="5"/>
  <c r="J132" i="5"/>
  <c r="K132" i="5"/>
  <c r="H133" i="5"/>
  <c r="I133" i="5"/>
  <c r="J133" i="5"/>
  <c r="K133" i="5"/>
  <c r="H134" i="5"/>
  <c r="I134" i="5"/>
  <c r="J134" i="5"/>
  <c r="K134" i="5"/>
  <c r="H135" i="5"/>
  <c r="I135" i="5"/>
  <c r="J135" i="5"/>
  <c r="K135" i="5"/>
  <c r="H136" i="5"/>
  <c r="I136" i="5"/>
  <c r="J136" i="5"/>
  <c r="K136" i="5"/>
  <c r="H137" i="5"/>
  <c r="I137" i="5"/>
  <c r="J137" i="5"/>
  <c r="K137" i="5"/>
  <c r="H138" i="5"/>
  <c r="I138" i="5"/>
  <c r="J138" i="5"/>
  <c r="K138" i="5"/>
  <c r="H139" i="5"/>
  <c r="I139" i="5"/>
  <c r="J139" i="5"/>
  <c r="K139" i="5"/>
  <c r="H140" i="5"/>
  <c r="I140" i="5"/>
  <c r="J140" i="5"/>
  <c r="K140" i="5"/>
  <c r="H141" i="5"/>
  <c r="I141" i="5"/>
  <c r="J141" i="5"/>
  <c r="K141" i="5"/>
  <c r="H142" i="5"/>
  <c r="I142" i="5"/>
  <c r="J142" i="5"/>
  <c r="K142" i="5"/>
  <c r="H143" i="5"/>
  <c r="I143" i="5"/>
  <c r="J143" i="5"/>
  <c r="K143" i="5"/>
  <c r="H144" i="5"/>
  <c r="I144" i="5"/>
  <c r="J144" i="5"/>
  <c r="K144" i="5"/>
  <c r="H145" i="5"/>
  <c r="I145" i="5"/>
  <c r="J145" i="5"/>
  <c r="K145" i="5"/>
  <c r="H146" i="5"/>
  <c r="I146" i="5"/>
  <c r="J146" i="5"/>
  <c r="K146" i="5"/>
  <c r="H147" i="5"/>
  <c r="I147" i="5"/>
  <c r="J147" i="5"/>
  <c r="K147" i="5"/>
  <c r="H148" i="5"/>
  <c r="I148" i="5"/>
  <c r="J148" i="5"/>
  <c r="K148" i="5"/>
  <c r="H149" i="5"/>
  <c r="I149" i="5"/>
  <c r="J149" i="5"/>
  <c r="K149" i="5"/>
  <c r="H150" i="5"/>
  <c r="I150" i="5"/>
  <c r="J150" i="5"/>
  <c r="K150" i="5"/>
  <c r="H151" i="5"/>
  <c r="I151" i="5"/>
  <c r="J151" i="5"/>
  <c r="K151" i="5"/>
  <c r="H152" i="5"/>
  <c r="I152" i="5"/>
  <c r="J152" i="5"/>
  <c r="K152" i="5"/>
  <c r="H153" i="5"/>
  <c r="I153" i="5"/>
  <c r="J153" i="5"/>
  <c r="K153" i="5"/>
  <c r="H154" i="5"/>
  <c r="I154" i="5"/>
  <c r="J154" i="5"/>
  <c r="K154" i="5"/>
  <c r="H155" i="5"/>
  <c r="I155" i="5"/>
  <c r="J155" i="5"/>
  <c r="K155" i="5"/>
  <c r="H156" i="5"/>
  <c r="I156" i="5"/>
  <c r="J156" i="5"/>
  <c r="K156" i="5"/>
  <c r="H157" i="5"/>
  <c r="I157" i="5"/>
  <c r="J157" i="5"/>
  <c r="K157" i="5"/>
  <c r="H158" i="5"/>
  <c r="I158" i="5"/>
  <c r="J158" i="5"/>
  <c r="K158" i="5"/>
  <c r="H159" i="5"/>
  <c r="I159" i="5"/>
  <c r="J159" i="5"/>
  <c r="K159" i="5"/>
  <c r="H160" i="5"/>
  <c r="I160" i="5"/>
  <c r="J160" i="5"/>
  <c r="K160" i="5"/>
  <c r="H161" i="5"/>
  <c r="I161" i="5"/>
  <c r="J161" i="5"/>
  <c r="K161" i="5"/>
  <c r="H162" i="5"/>
  <c r="I162" i="5"/>
  <c r="J162" i="5"/>
  <c r="K162" i="5"/>
  <c r="H163" i="5"/>
  <c r="I163" i="5"/>
  <c r="J163" i="5"/>
  <c r="K163" i="5"/>
  <c r="H164" i="5"/>
  <c r="I164" i="5"/>
  <c r="J164" i="5"/>
  <c r="K164" i="5"/>
  <c r="H165" i="5"/>
  <c r="I165" i="5"/>
  <c r="J165" i="5"/>
  <c r="K165" i="5"/>
  <c r="H166" i="5"/>
  <c r="I166" i="5"/>
  <c r="J166" i="5"/>
  <c r="K166" i="5"/>
  <c r="H167" i="5"/>
  <c r="I167" i="5"/>
  <c r="J167" i="5"/>
  <c r="K167" i="5"/>
  <c r="H168" i="5"/>
  <c r="I168" i="5"/>
  <c r="J168" i="5"/>
  <c r="K168" i="5"/>
  <c r="H169" i="5"/>
  <c r="I169" i="5"/>
  <c r="J169" i="5"/>
  <c r="K169" i="5"/>
  <c r="H170" i="5"/>
  <c r="I170" i="5"/>
  <c r="J170" i="5"/>
  <c r="K170" i="5"/>
  <c r="H171" i="5"/>
  <c r="I171" i="5"/>
  <c r="J171" i="5"/>
  <c r="K171" i="5"/>
  <c r="H172" i="5"/>
  <c r="I172" i="5"/>
  <c r="J172" i="5"/>
  <c r="K172" i="5"/>
  <c r="H173" i="5"/>
  <c r="I173" i="5"/>
  <c r="J173" i="5"/>
  <c r="K173" i="5"/>
  <c r="H174" i="5"/>
  <c r="I174" i="5"/>
  <c r="J174" i="5"/>
  <c r="K174" i="5"/>
  <c r="H175" i="5"/>
  <c r="I175" i="5"/>
  <c r="J175" i="5"/>
  <c r="K175" i="5"/>
  <c r="H176" i="5"/>
  <c r="I176" i="5"/>
  <c r="J176" i="5"/>
  <c r="K176" i="5"/>
  <c r="H177" i="5"/>
  <c r="I177" i="5"/>
  <c r="J177" i="5"/>
  <c r="K177" i="5"/>
  <c r="H178" i="5"/>
  <c r="I178" i="5"/>
  <c r="J178" i="5"/>
  <c r="K178" i="5"/>
  <c r="H179" i="5"/>
  <c r="I179" i="5"/>
  <c r="J179" i="5"/>
  <c r="K179" i="5"/>
  <c r="H180" i="5"/>
  <c r="I180" i="5"/>
  <c r="J180" i="5"/>
  <c r="K180" i="5"/>
  <c r="H181" i="5"/>
  <c r="I181" i="5"/>
  <c r="J181" i="5"/>
  <c r="K181" i="5"/>
  <c r="H182" i="5"/>
  <c r="I182" i="5"/>
  <c r="J182" i="5"/>
  <c r="K182" i="5"/>
  <c r="H183" i="5"/>
  <c r="I183" i="5"/>
  <c r="J183" i="5"/>
  <c r="K183" i="5"/>
  <c r="H184" i="5"/>
  <c r="I184" i="5"/>
  <c r="J184" i="5"/>
  <c r="K184" i="5"/>
  <c r="H185" i="5"/>
  <c r="I185" i="5"/>
  <c r="J185" i="5"/>
  <c r="K185" i="5"/>
  <c r="H186" i="5"/>
  <c r="I186" i="5"/>
  <c r="J186" i="5"/>
  <c r="K186" i="5"/>
  <c r="H187" i="5"/>
  <c r="I187" i="5"/>
  <c r="J187" i="5"/>
  <c r="K187" i="5"/>
  <c r="H188" i="5"/>
  <c r="I188" i="5"/>
  <c r="J188" i="5"/>
  <c r="K188" i="5"/>
  <c r="H189" i="5"/>
  <c r="I189" i="5"/>
  <c r="J189" i="5"/>
  <c r="K189" i="5"/>
  <c r="H190" i="5"/>
  <c r="I190" i="5"/>
  <c r="J190" i="5"/>
  <c r="K190" i="5"/>
  <c r="H191" i="5"/>
  <c r="I191" i="5"/>
  <c r="J191" i="5"/>
  <c r="K191" i="5"/>
  <c r="H192" i="5"/>
  <c r="I192" i="5"/>
  <c r="J192" i="5"/>
  <c r="K192" i="5"/>
  <c r="H193" i="5"/>
  <c r="I193" i="5"/>
  <c r="J193" i="5"/>
  <c r="K193" i="5"/>
  <c r="H194" i="5"/>
  <c r="I194" i="5"/>
  <c r="J194" i="5"/>
  <c r="K194" i="5"/>
  <c r="H195" i="5"/>
  <c r="I195" i="5"/>
  <c r="J195" i="5"/>
  <c r="K195" i="5"/>
  <c r="H196" i="5"/>
  <c r="I196" i="5"/>
  <c r="J196" i="5"/>
  <c r="K196" i="5"/>
  <c r="H197" i="5"/>
  <c r="I197" i="5"/>
  <c r="J197" i="5"/>
  <c r="K197" i="5"/>
  <c r="H198" i="5"/>
  <c r="I198" i="5"/>
  <c r="J198" i="5"/>
  <c r="K198" i="5"/>
  <c r="H199" i="5"/>
  <c r="I199" i="5"/>
  <c r="J199" i="5"/>
  <c r="K199" i="5"/>
  <c r="H200" i="5"/>
  <c r="I200" i="5"/>
  <c r="J200" i="5"/>
  <c r="K200" i="5"/>
  <c r="H201" i="5"/>
  <c r="I201" i="5"/>
  <c r="J201" i="5"/>
  <c r="K201" i="5"/>
  <c r="K2" i="5"/>
  <c r="J2" i="5"/>
  <c r="I2" i="5"/>
  <c r="H2" i="5"/>
  <c r="G3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45" i="5"/>
  <c r="G146" i="5"/>
  <c r="G147" i="5"/>
  <c r="G148" i="5"/>
  <c r="G149" i="5"/>
  <c r="G150" i="5"/>
  <c r="G151" i="5"/>
  <c r="G152" i="5"/>
  <c r="G153" i="5"/>
  <c r="G154" i="5"/>
  <c r="G155" i="5"/>
  <c r="G156" i="5"/>
  <c r="G157" i="5"/>
  <c r="G158" i="5"/>
  <c r="G159" i="5"/>
  <c r="G160" i="5"/>
  <c r="G161" i="5"/>
  <c r="G162" i="5"/>
  <c r="G163" i="5"/>
  <c r="G164" i="5"/>
  <c r="G165" i="5"/>
  <c r="G166" i="5"/>
  <c r="G167" i="5"/>
  <c r="G168" i="5"/>
  <c r="G169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" i="5"/>
  <c r="AG1" i="4"/>
  <c r="B21" i="5"/>
  <c r="BW13" i="4"/>
  <c r="L16" i="5"/>
  <c r="P201" i="5"/>
  <c r="O201" i="5"/>
  <c r="N201" i="5"/>
  <c r="M201" i="5"/>
  <c r="L201" i="5"/>
  <c r="P200" i="5"/>
  <c r="O200" i="5"/>
  <c r="N200" i="5"/>
  <c r="M200" i="5"/>
  <c r="L200" i="5"/>
  <c r="P199" i="5"/>
  <c r="O199" i="5"/>
  <c r="N199" i="5"/>
  <c r="M199" i="5"/>
  <c r="L199" i="5"/>
  <c r="P198" i="5"/>
  <c r="O198" i="5"/>
  <c r="N198" i="5"/>
  <c r="M198" i="5"/>
  <c r="L198" i="5"/>
  <c r="P197" i="5"/>
  <c r="O197" i="5"/>
  <c r="N197" i="5"/>
  <c r="M197" i="5"/>
  <c r="L197" i="5"/>
  <c r="P196" i="5"/>
  <c r="O196" i="5"/>
  <c r="N196" i="5"/>
  <c r="M196" i="5"/>
  <c r="L196" i="5"/>
  <c r="P195" i="5"/>
  <c r="O195" i="5"/>
  <c r="N195" i="5"/>
  <c r="M195" i="5"/>
  <c r="L195" i="5"/>
  <c r="P194" i="5"/>
  <c r="O194" i="5"/>
  <c r="N194" i="5"/>
  <c r="M194" i="5"/>
  <c r="L194" i="5"/>
  <c r="P193" i="5"/>
  <c r="O193" i="5"/>
  <c r="N193" i="5"/>
  <c r="M193" i="5"/>
  <c r="L193" i="5"/>
  <c r="P192" i="5"/>
  <c r="O192" i="5"/>
  <c r="N192" i="5"/>
  <c r="M192" i="5"/>
  <c r="L192" i="5"/>
  <c r="P191" i="5"/>
  <c r="O191" i="5"/>
  <c r="N191" i="5"/>
  <c r="M191" i="5"/>
  <c r="L191" i="5"/>
  <c r="P190" i="5"/>
  <c r="O190" i="5"/>
  <c r="N190" i="5"/>
  <c r="M190" i="5"/>
  <c r="L190" i="5"/>
  <c r="P189" i="5"/>
  <c r="O189" i="5"/>
  <c r="N189" i="5"/>
  <c r="M189" i="5"/>
  <c r="L189" i="5"/>
  <c r="P188" i="5"/>
  <c r="O188" i="5"/>
  <c r="N188" i="5"/>
  <c r="M188" i="5"/>
  <c r="L188" i="5"/>
  <c r="P187" i="5"/>
  <c r="O187" i="5"/>
  <c r="N187" i="5"/>
  <c r="M187" i="5"/>
  <c r="L187" i="5"/>
  <c r="P186" i="5"/>
  <c r="O186" i="5"/>
  <c r="N186" i="5"/>
  <c r="M186" i="5"/>
  <c r="L186" i="5"/>
  <c r="P185" i="5"/>
  <c r="O185" i="5"/>
  <c r="N185" i="5"/>
  <c r="M185" i="5"/>
  <c r="L185" i="5"/>
  <c r="P184" i="5"/>
  <c r="O184" i="5"/>
  <c r="N184" i="5"/>
  <c r="M184" i="5"/>
  <c r="L184" i="5"/>
  <c r="P183" i="5"/>
  <c r="O183" i="5"/>
  <c r="N183" i="5"/>
  <c r="M183" i="5"/>
  <c r="L183" i="5"/>
  <c r="P182" i="5"/>
  <c r="O182" i="5"/>
  <c r="N182" i="5"/>
  <c r="M182" i="5"/>
  <c r="L182" i="5"/>
  <c r="P181" i="5"/>
  <c r="O181" i="5"/>
  <c r="N181" i="5"/>
  <c r="M181" i="5"/>
  <c r="L181" i="5"/>
  <c r="P180" i="5"/>
  <c r="O180" i="5"/>
  <c r="N180" i="5"/>
  <c r="M180" i="5"/>
  <c r="L180" i="5"/>
  <c r="P179" i="5"/>
  <c r="O179" i="5"/>
  <c r="N179" i="5"/>
  <c r="M179" i="5"/>
  <c r="L179" i="5"/>
  <c r="P178" i="5"/>
  <c r="O178" i="5"/>
  <c r="N178" i="5"/>
  <c r="M178" i="5"/>
  <c r="L178" i="5"/>
  <c r="P177" i="5"/>
  <c r="O177" i="5"/>
  <c r="N177" i="5"/>
  <c r="M177" i="5"/>
  <c r="L177" i="5"/>
  <c r="P176" i="5"/>
  <c r="O176" i="5"/>
  <c r="N176" i="5"/>
  <c r="M176" i="5"/>
  <c r="L176" i="5"/>
  <c r="P175" i="5"/>
  <c r="O175" i="5"/>
  <c r="N175" i="5"/>
  <c r="M175" i="5"/>
  <c r="L175" i="5"/>
  <c r="P174" i="5"/>
  <c r="O174" i="5"/>
  <c r="N174" i="5"/>
  <c r="M174" i="5"/>
  <c r="L174" i="5"/>
  <c r="P173" i="5"/>
  <c r="O173" i="5"/>
  <c r="N173" i="5"/>
  <c r="M173" i="5"/>
  <c r="L173" i="5"/>
  <c r="P172" i="5"/>
  <c r="O172" i="5"/>
  <c r="N172" i="5"/>
  <c r="M172" i="5"/>
  <c r="L172" i="5"/>
  <c r="P171" i="5"/>
  <c r="O171" i="5"/>
  <c r="N171" i="5"/>
  <c r="M171" i="5"/>
  <c r="L171" i="5"/>
  <c r="P170" i="5"/>
  <c r="O170" i="5"/>
  <c r="N170" i="5"/>
  <c r="M170" i="5"/>
  <c r="L170" i="5"/>
  <c r="P169" i="5"/>
  <c r="O169" i="5"/>
  <c r="N169" i="5"/>
  <c r="M169" i="5"/>
  <c r="L169" i="5"/>
  <c r="P168" i="5"/>
  <c r="O168" i="5"/>
  <c r="N168" i="5"/>
  <c r="M168" i="5"/>
  <c r="L168" i="5"/>
  <c r="P167" i="5"/>
  <c r="O167" i="5"/>
  <c r="N167" i="5"/>
  <c r="M167" i="5"/>
  <c r="L167" i="5"/>
  <c r="P166" i="5"/>
  <c r="O166" i="5"/>
  <c r="N166" i="5"/>
  <c r="M166" i="5"/>
  <c r="L166" i="5"/>
  <c r="P165" i="5"/>
  <c r="O165" i="5"/>
  <c r="N165" i="5"/>
  <c r="M165" i="5"/>
  <c r="L165" i="5"/>
  <c r="P164" i="5"/>
  <c r="O164" i="5"/>
  <c r="N164" i="5"/>
  <c r="M164" i="5"/>
  <c r="L164" i="5"/>
  <c r="P163" i="5"/>
  <c r="O163" i="5"/>
  <c r="N163" i="5"/>
  <c r="M163" i="5"/>
  <c r="L163" i="5"/>
  <c r="P162" i="5"/>
  <c r="O162" i="5"/>
  <c r="N162" i="5"/>
  <c r="M162" i="5"/>
  <c r="L162" i="5"/>
  <c r="P161" i="5"/>
  <c r="O161" i="5"/>
  <c r="N161" i="5"/>
  <c r="M161" i="5"/>
  <c r="L161" i="5"/>
  <c r="P160" i="5"/>
  <c r="O160" i="5"/>
  <c r="N160" i="5"/>
  <c r="M160" i="5"/>
  <c r="L160" i="5"/>
  <c r="P159" i="5"/>
  <c r="O159" i="5"/>
  <c r="N159" i="5"/>
  <c r="M159" i="5"/>
  <c r="L159" i="5"/>
  <c r="P158" i="5"/>
  <c r="O158" i="5"/>
  <c r="N158" i="5"/>
  <c r="M158" i="5"/>
  <c r="L158" i="5"/>
  <c r="P157" i="5"/>
  <c r="O157" i="5"/>
  <c r="N157" i="5"/>
  <c r="M157" i="5"/>
  <c r="L157" i="5"/>
  <c r="P156" i="5"/>
  <c r="O156" i="5"/>
  <c r="N156" i="5"/>
  <c r="M156" i="5"/>
  <c r="L156" i="5"/>
  <c r="P155" i="5"/>
  <c r="O155" i="5"/>
  <c r="N155" i="5"/>
  <c r="M155" i="5"/>
  <c r="L155" i="5"/>
  <c r="P154" i="5"/>
  <c r="O154" i="5"/>
  <c r="N154" i="5"/>
  <c r="M154" i="5"/>
  <c r="L154" i="5"/>
  <c r="P153" i="5"/>
  <c r="O153" i="5"/>
  <c r="N153" i="5"/>
  <c r="M153" i="5"/>
  <c r="L153" i="5"/>
  <c r="P152" i="5"/>
  <c r="O152" i="5"/>
  <c r="N152" i="5"/>
  <c r="M152" i="5"/>
  <c r="L152" i="5"/>
  <c r="P151" i="5"/>
  <c r="O151" i="5"/>
  <c r="N151" i="5"/>
  <c r="M151" i="5"/>
  <c r="L151" i="5"/>
  <c r="P150" i="5"/>
  <c r="O150" i="5"/>
  <c r="N150" i="5"/>
  <c r="M150" i="5"/>
  <c r="L150" i="5"/>
  <c r="P149" i="5"/>
  <c r="O149" i="5"/>
  <c r="N149" i="5"/>
  <c r="M149" i="5"/>
  <c r="L149" i="5"/>
  <c r="P148" i="5"/>
  <c r="O148" i="5"/>
  <c r="N148" i="5"/>
  <c r="M148" i="5"/>
  <c r="L148" i="5"/>
  <c r="P147" i="5"/>
  <c r="O147" i="5"/>
  <c r="N147" i="5"/>
  <c r="M147" i="5"/>
  <c r="L147" i="5"/>
  <c r="P146" i="5"/>
  <c r="O146" i="5"/>
  <c r="N146" i="5"/>
  <c r="M146" i="5"/>
  <c r="L146" i="5"/>
  <c r="P145" i="5"/>
  <c r="O145" i="5"/>
  <c r="N145" i="5"/>
  <c r="M145" i="5"/>
  <c r="L145" i="5"/>
  <c r="P144" i="5"/>
  <c r="O144" i="5"/>
  <c r="N144" i="5"/>
  <c r="M144" i="5"/>
  <c r="L144" i="5"/>
  <c r="P143" i="5"/>
  <c r="O143" i="5"/>
  <c r="N143" i="5"/>
  <c r="M143" i="5"/>
  <c r="L143" i="5"/>
  <c r="P142" i="5"/>
  <c r="O142" i="5"/>
  <c r="N142" i="5"/>
  <c r="M142" i="5"/>
  <c r="L142" i="5"/>
  <c r="P141" i="5"/>
  <c r="O141" i="5"/>
  <c r="N141" i="5"/>
  <c r="M141" i="5"/>
  <c r="L141" i="5"/>
  <c r="P140" i="5"/>
  <c r="O140" i="5"/>
  <c r="N140" i="5"/>
  <c r="M140" i="5"/>
  <c r="L140" i="5"/>
  <c r="P139" i="5"/>
  <c r="O139" i="5"/>
  <c r="N139" i="5"/>
  <c r="M139" i="5"/>
  <c r="L139" i="5"/>
  <c r="P138" i="5"/>
  <c r="O138" i="5"/>
  <c r="N138" i="5"/>
  <c r="M138" i="5"/>
  <c r="L138" i="5"/>
  <c r="P137" i="5"/>
  <c r="O137" i="5"/>
  <c r="N137" i="5"/>
  <c r="M137" i="5"/>
  <c r="L137" i="5"/>
  <c r="P136" i="5"/>
  <c r="O136" i="5"/>
  <c r="N136" i="5"/>
  <c r="M136" i="5"/>
  <c r="L136" i="5"/>
  <c r="P135" i="5"/>
  <c r="O135" i="5"/>
  <c r="N135" i="5"/>
  <c r="M135" i="5"/>
  <c r="L135" i="5"/>
  <c r="P134" i="5"/>
  <c r="O134" i="5"/>
  <c r="N134" i="5"/>
  <c r="M134" i="5"/>
  <c r="L134" i="5"/>
  <c r="P133" i="5"/>
  <c r="O133" i="5"/>
  <c r="N133" i="5"/>
  <c r="M133" i="5"/>
  <c r="L133" i="5"/>
  <c r="P132" i="5"/>
  <c r="O132" i="5"/>
  <c r="N132" i="5"/>
  <c r="M132" i="5"/>
  <c r="L132" i="5"/>
  <c r="P131" i="5"/>
  <c r="O131" i="5"/>
  <c r="N131" i="5"/>
  <c r="M131" i="5"/>
  <c r="L131" i="5"/>
  <c r="P130" i="5"/>
  <c r="O130" i="5"/>
  <c r="N130" i="5"/>
  <c r="M130" i="5"/>
  <c r="L130" i="5"/>
  <c r="P129" i="5"/>
  <c r="O129" i="5"/>
  <c r="N129" i="5"/>
  <c r="M129" i="5"/>
  <c r="L129" i="5"/>
  <c r="P128" i="5"/>
  <c r="O128" i="5"/>
  <c r="N128" i="5"/>
  <c r="M128" i="5"/>
  <c r="L128" i="5"/>
  <c r="P127" i="5"/>
  <c r="O127" i="5"/>
  <c r="N127" i="5"/>
  <c r="M127" i="5"/>
  <c r="L127" i="5"/>
  <c r="P126" i="5"/>
  <c r="O126" i="5"/>
  <c r="N126" i="5"/>
  <c r="M126" i="5"/>
  <c r="L126" i="5"/>
  <c r="P125" i="5"/>
  <c r="O125" i="5"/>
  <c r="N125" i="5"/>
  <c r="M125" i="5"/>
  <c r="L125" i="5"/>
  <c r="P124" i="5"/>
  <c r="O124" i="5"/>
  <c r="N124" i="5"/>
  <c r="M124" i="5"/>
  <c r="L124" i="5"/>
  <c r="P123" i="5"/>
  <c r="O123" i="5"/>
  <c r="N123" i="5"/>
  <c r="M123" i="5"/>
  <c r="L123" i="5"/>
  <c r="P122" i="5"/>
  <c r="O122" i="5"/>
  <c r="N122" i="5"/>
  <c r="M122" i="5"/>
  <c r="L122" i="5"/>
  <c r="P121" i="5"/>
  <c r="O121" i="5"/>
  <c r="N121" i="5"/>
  <c r="M121" i="5"/>
  <c r="L121" i="5"/>
  <c r="P120" i="5"/>
  <c r="O120" i="5"/>
  <c r="N120" i="5"/>
  <c r="M120" i="5"/>
  <c r="L120" i="5"/>
  <c r="P119" i="5"/>
  <c r="O119" i="5"/>
  <c r="N119" i="5"/>
  <c r="M119" i="5"/>
  <c r="L119" i="5"/>
  <c r="P118" i="5"/>
  <c r="O118" i="5"/>
  <c r="N118" i="5"/>
  <c r="M118" i="5"/>
  <c r="L118" i="5"/>
  <c r="P117" i="5"/>
  <c r="O117" i="5"/>
  <c r="N117" i="5"/>
  <c r="M117" i="5"/>
  <c r="L117" i="5"/>
  <c r="P116" i="5"/>
  <c r="O116" i="5"/>
  <c r="N116" i="5"/>
  <c r="M116" i="5"/>
  <c r="L116" i="5"/>
  <c r="P115" i="5"/>
  <c r="O115" i="5"/>
  <c r="N115" i="5"/>
  <c r="M115" i="5"/>
  <c r="L115" i="5"/>
  <c r="P114" i="5"/>
  <c r="O114" i="5"/>
  <c r="N114" i="5"/>
  <c r="M114" i="5"/>
  <c r="L114" i="5"/>
  <c r="P113" i="5"/>
  <c r="O113" i="5"/>
  <c r="N113" i="5"/>
  <c r="M113" i="5"/>
  <c r="L113" i="5"/>
  <c r="P112" i="5"/>
  <c r="O112" i="5"/>
  <c r="N112" i="5"/>
  <c r="M112" i="5"/>
  <c r="L112" i="5"/>
  <c r="P111" i="5"/>
  <c r="O111" i="5"/>
  <c r="N111" i="5"/>
  <c r="M111" i="5"/>
  <c r="L111" i="5"/>
  <c r="P110" i="5"/>
  <c r="O110" i="5"/>
  <c r="N110" i="5"/>
  <c r="M110" i="5"/>
  <c r="L110" i="5"/>
  <c r="P109" i="5"/>
  <c r="O109" i="5"/>
  <c r="N109" i="5"/>
  <c r="M109" i="5"/>
  <c r="L109" i="5"/>
  <c r="P108" i="5"/>
  <c r="O108" i="5"/>
  <c r="N108" i="5"/>
  <c r="M108" i="5"/>
  <c r="L108" i="5"/>
  <c r="P107" i="5"/>
  <c r="O107" i="5"/>
  <c r="N107" i="5"/>
  <c r="M107" i="5"/>
  <c r="L107" i="5"/>
  <c r="P106" i="5"/>
  <c r="O106" i="5"/>
  <c r="N106" i="5"/>
  <c r="M106" i="5"/>
  <c r="L106" i="5"/>
  <c r="P105" i="5"/>
  <c r="O105" i="5"/>
  <c r="N105" i="5"/>
  <c r="M105" i="5"/>
  <c r="L105" i="5"/>
  <c r="P104" i="5"/>
  <c r="O104" i="5"/>
  <c r="N104" i="5"/>
  <c r="M104" i="5"/>
  <c r="L104" i="5"/>
  <c r="P103" i="5"/>
  <c r="O103" i="5"/>
  <c r="N103" i="5"/>
  <c r="M103" i="5"/>
  <c r="L103" i="5"/>
  <c r="P102" i="5"/>
  <c r="O102" i="5"/>
  <c r="N102" i="5"/>
  <c r="M102" i="5"/>
  <c r="L102" i="5"/>
  <c r="P101" i="5"/>
  <c r="O101" i="5"/>
  <c r="N101" i="5"/>
  <c r="M101" i="5"/>
  <c r="L101" i="5"/>
  <c r="P100" i="5"/>
  <c r="O100" i="5"/>
  <c r="N100" i="5"/>
  <c r="M100" i="5"/>
  <c r="L100" i="5"/>
  <c r="P99" i="5"/>
  <c r="O99" i="5"/>
  <c r="N99" i="5"/>
  <c r="M99" i="5"/>
  <c r="L99" i="5"/>
  <c r="P98" i="5"/>
  <c r="O98" i="5"/>
  <c r="N98" i="5"/>
  <c r="M98" i="5"/>
  <c r="L98" i="5"/>
  <c r="P97" i="5"/>
  <c r="O97" i="5"/>
  <c r="N97" i="5"/>
  <c r="M97" i="5"/>
  <c r="L97" i="5"/>
  <c r="P96" i="5"/>
  <c r="O96" i="5"/>
  <c r="N96" i="5"/>
  <c r="M96" i="5"/>
  <c r="L96" i="5"/>
  <c r="P95" i="5"/>
  <c r="O95" i="5"/>
  <c r="N95" i="5"/>
  <c r="M95" i="5"/>
  <c r="L95" i="5"/>
  <c r="P94" i="5"/>
  <c r="O94" i="5"/>
  <c r="N94" i="5"/>
  <c r="M94" i="5"/>
  <c r="L94" i="5"/>
  <c r="P93" i="5"/>
  <c r="O93" i="5"/>
  <c r="N93" i="5"/>
  <c r="M93" i="5"/>
  <c r="L93" i="5"/>
  <c r="P92" i="5"/>
  <c r="O92" i="5"/>
  <c r="N92" i="5"/>
  <c r="M92" i="5"/>
  <c r="L92" i="5"/>
  <c r="P91" i="5"/>
  <c r="O91" i="5"/>
  <c r="N91" i="5"/>
  <c r="M91" i="5"/>
  <c r="L91" i="5"/>
  <c r="P90" i="5"/>
  <c r="O90" i="5"/>
  <c r="N90" i="5"/>
  <c r="M90" i="5"/>
  <c r="L90" i="5"/>
  <c r="P89" i="5"/>
  <c r="O89" i="5"/>
  <c r="N89" i="5"/>
  <c r="M89" i="5"/>
  <c r="L89" i="5"/>
  <c r="P88" i="5"/>
  <c r="O88" i="5"/>
  <c r="N88" i="5"/>
  <c r="M88" i="5"/>
  <c r="L88" i="5"/>
  <c r="P87" i="5"/>
  <c r="O87" i="5"/>
  <c r="N87" i="5"/>
  <c r="M87" i="5"/>
  <c r="L87" i="5"/>
  <c r="P86" i="5"/>
  <c r="O86" i="5"/>
  <c r="N86" i="5"/>
  <c r="M86" i="5"/>
  <c r="L86" i="5"/>
  <c r="P85" i="5"/>
  <c r="O85" i="5"/>
  <c r="N85" i="5"/>
  <c r="M85" i="5"/>
  <c r="L85" i="5"/>
  <c r="P84" i="5"/>
  <c r="O84" i="5"/>
  <c r="N84" i="5"/>
  <c r="M84" i="5"/>
  <c r="L84" i="5"/>
  <c r="P83" i="5"/>
  <c r="O83" i="5"/>
  <c r="N83" i="5"/>
  <c r="M83" i="5"/>
  <c r="L83" i="5"/>
  <c r="P82" i="5"/>
  <c r="O82" i="5"/>
  <c r="N82" i="5"/>
  <c r="M82" i="5"/>
  <c r="L82" i="5"/>
  <c r="P81" i="5"/>
  <c r="O81" i="5"/>
  <c r="N81" i="5"/>
  <c r="M81" i="5"/>
  <c r="L81" i="5"/>
  <c r="P80" i="5"/>
  <c r="O80" i="5"/>
  <c r="N80" i="5"/>
  <c r="M80" i="5"/>
  <c r="L80" i="5"/>
  <c r="P79" i="5"/>
  <c r="O79" i="5"/>
  <c r="N79" i="5"/>
  <c r="M79" i="5"/>
  <c r="L79" i="5"/>
  <c r="P78" i="5"/>
  <c r="O78" i="5"/>
  <c r="N78" i="5"/>
  <c r="M78" i="5"/>
  <c r="L78" i="5"/>
  <c r="P77" i="5"/>
  <c r="O77" i="5"/>
  <c r="N77" i="5"/>
  <c r="M77" i="5"/>
  <c r="L77" i="5"/>
  <c r="P76" i="5"/>
  <c r="O76" i="5"/>
  <c r="N76" i="5"/>
  <c r="M76" i="5"/>
  <c r="L76" i="5"/>
  <c r="P75" i="5"/>
  <c r="O75" i="5"/>
  <c r="N75" i="5"/>
  <c r="M75" i="5"/>
  <c r="L75" i="5"/>
  <c r="P74" i="5"/>
  <c r="O74" i="5"/>
  <c r="N74" i="5"/>
  <c r="M74" i="5"/>
  <c r="L74" i="5"/>
  <c r="P73" i="5"/>
  <c r="O73" i="5"/>
  <c r="N73" i="5"/>
  <c r="M73" i="5"/>
  <c r="L73" i="5"/>
  <c r="P72" i="5"/>
  <c r="O72" i="5"/>
  <c r="N72" i="5"/>
  <c r="M72" i="5"/>
  <c r="L72" i="5"/>
  <c r="P71" i="5"/>
  <c r="O71" i="5"/>
  <c r="N71" i="5"/>
  <c r="M71" i="5"/>
  <c r="L71" i="5"/>
  <c r="P70" i="5"/>
  <c r="O70" i="5"/>
  <c r="N70" i="5"/>
  <c r="M70" i="5"/>
  <c r="L70" i="5"/>
  <c r="P69" i="5"/>
  <c r="O69" i="5"/>
  <c r="N69" i="5"/>
  <c r="M69" i="5"/>
  <c r="L69" i="5"/>
  <c r="P68" i="5"/>
  <c r="O68" i="5"/>
  <c r="N68" i="5"/>
  <c r="M68" i="5"/>
  <c r="L68" i="5"/>
  <c r="P67" i="5"/>
  <c r="O67" i="5"/>
  <c r="N67" i="5"/>
  <c r="M67" i="5"/>
  <c r="L67" i="5"/>
  <c r="P66" i="5"/>
  <c r="O66" i="5"/>
  <c r="N66" i="5"/>
  <c r="M66" i="5"/>
  <c r="L66" i="5"/>
  <c r="P65" i="5"/>
  <c r="O65" i="5"/>
  <c r="N65" i="5"/>
  <c r="M65" i="5"/>
  <c r="L65" i="5"/>
  <c r="P64" i="5"/>
  <c r="O64" i="5"/>
  <c r="N64" i="5"/>
  <c r="M64" i="5"/>
  <c r="L64" i="5"/>
  <c r="P63" i="5"/>
  <c r="O63" i="5"/>
  <c r="N63" i="5"/>
  <c r="M63" i="5"/>
  <c r="L63" i="5"/>
  <c r="P62" i="5"/>
  <c r="O62" i="5"/>
  <c r="N62" i="5"/>
  <c r="M62" i="5"/>
  <c r="L62" i="5"/>
  <c r="P61" i="5"/>
  <c r="O61" i="5"/>
  <c r="N61" i="5"/>
  <c r="M61" i="5"/>
  <c r="L61" i="5"/>
  <c r="P60" i="5"/>
  <c r="O60" i="5"/>
  <c r="N60" i="5"/>
  <c r="M60" i="5"/>
  <c r="L60" i="5"/>
  <c r="P59" i="5"/>
  <c r="O59" i="5"/>
  <c r="N59" i="5"/>
  <c r="M59" i="5"/>
  <c r="L59" i="5"/>
  <c r="P58" i="5"/>
  <c r="O58" i="5"/>
  <c r="N58" i="5"/>
  <c r="M58" i="5"/>
  <c r="L58" i="5"/>
  <c r="P57" i="5"/>
  <c r="O57" i="5"/>
  <c r="N57" i="5"/>
  <c r="M57" i="5"/>
  <c r="L57" i="5"/>
  <c r="P56" i="5"/>
  <c r="O56" i="5"/>
  <c r="N56" i="5"/>
  <c r="M56" i="5"/>
  <c r="L56" i="5"/>
  <c r="P55" i="5"/>
  <c r="O55" i="5"/>
  <c r="N55" i="5"/>
  <c r="M55" i="5"/>
  <c r="L55" i="5"/>
  <c r="P54" i="5"/>
  <c r="O54" i="5"/>
  <c r="N54" i="5"/>
  <c r="M54" i="5"/>
  <c r="L54" i="5"/>
  <c r="P53" i="5"/>
  <c r="O53" i="5"/>
  <c r="N53" i="5"/>
  <c r="M53" i="5"/>
  <c r="L53" i="5"/>
  <c r="P52" i="5"/>
  <c r="O52" i="5"/>
  <c r="N52" i="5"/>
  <c r="M52" i="5"/>
  <c r="L52" i="5"/>
  <c r="P51" i="5"/>
  <c r="O51" i="5"/>
  <c r="N51" i="5"/>
  <c r="M51" i="5"/>
  <c r="L51" i="5"/>
  <c r="P50" i="5"/>
  <c r="O50" i="5"/>
  <c r="N50" i="5"/>
  <c r="M50" i="5"/>
  <c r="L50" i="5"/>
  <c r="P49" i="5"/>
  <c r="O49" i="5"/>
  <c r="N49" i="5"/>
  <c r="M49" i="5"/>
  <c r="L49" i="5"/>
  <c r="P48" i="5"/>
  <c r="O48" i="5"/>
  <c r="N48" i="5"/>
  <c r="M48" i="5"/>
  <c r="L48" i="5"/>
  <c r="P47" i="5"/>
  <c r="O47" i="5"/>
  <c r="N47" i="5"/>
  <c r="M47" i="5"/>
  <c r="L47" i="5"/>
  <c r="P46" i="5"/>
  <c r="O46" i="5"/>
  <c r="N46" i="5"/>
  <c r="M46" i="5"/>
  <c r="L46" i="5"/>
  <c r="P45" i="5"/>
  <c r="O45" i="5"/>
  <c r="N45" i="5"/>
  <c r="M45" i="5"/>
  <c r="L45" i="5"/>
  <c r="P44" i="5"/>
  <c r="O44" i="5"/>
  <c r="N44" i="5"/>
  <c r="M44" i="5"/>
  <c r="L44" i="5"/>
  <c r="P43" i="5"/>
  <c r="O43" i="5"/>
  <c r="N43" i="5"/>
  <c r="M43" i="5"/>
  <c r="L43" i="5"/>
  <c r="P42" i="5"/>
  <c r="O42" i="5"/>
  <c r="N42" i="5"/>
  <c r="M42" i="5"/>
  <c r="L42" i="5"/>
  <c r="P41" i="5"/>
  <c r="O41" i="5"/>
  <c r="N41" i="5"/>
  <c r="M41" i="5"/>
  <c r="L41" i="5"/>
  <c r="P40" i="5"/>
  <c r="O40" i="5"/>
  <c r="N40" i="5"/>
  <c r="M40" i="5"/>
  <c r="L40" i="5"/>
  <c r="P39" i="5"/>
  <c r="O39" i="5"/>
  <c r="N39" i="5"/>
  <c r="M39" i="5"/>
  <c r="L39" i="5"/>
  <c r="P38" i="5"/>
  <c r="O38" i="5"/>
  <c r="N38" i="5"/>
  <c r="M38" i="5"/>
  <c r="L38" i="5"/>
  <c r="P37" i="5"/>
  <c r="O37" i="5"/>
  <c r="N37" i="5"/>
  <c r="M37" i="5"/>
  <c r="L37" i="5"/>
  <c r="P36" i="5"/>
  <c r="O36" i="5"/>
  <c r="N36" i="5"/>
  <c r="M36" i="5"/>
  <c r="L36" i="5"/>
  <c r="P35" i="5"/>
  <c r="O35" i="5"/>
  <c r="N35" i="5"/>
  <c r="M35" i="5"/>
  <c r="L35" i="5"/>
  <c r="P34" i="5"/>
  <c r="O34" i="5"/>
  <c r="N34" i="5"/>
  <c r="M34" i="5"/>
  <c r="L34" i="5"/>
  <c r="P33" i="5"/>
  <c r="O33" i="5"/>
  <c r="N33" i="5"/>
  <c r="M33" i="5"/>
  <c r="L33" i="5"/>
  <c r="P32" i="5"/>
  <c r="O32" i="5"/>
  <c r="N32" i="5"/>
  <c r="M32" i="5"/>
  <c r="L32" i="5"/>
  <c r="P31" i="5"/>
  <c r="O31" i="5"/>
  <c r="N31" i="5"/>
  <c r="M31" i="5"/>
  <c r="L31" i="5"/>
  <c r="P30" i="5"/>
  <c r="O30" i="5"/>
  <c r="N30" i="5"/>
  <c r="M30" i="5"/>
  <c r="L30" i="5"/>
  <c r="P29" i="5"/>
  <c r="O29" i="5"/>
  <c r="N29" i="5"/>
  <c r="M29" i="5"/>
  <c r="L29" i="5"/>
  <c r="P28" i="5"/>
  <c r="O28" i="5"/>
  <c r="N28" i="5"/>
  <c r="M28" i="5"/>
  <c r="L28" i="5"/>
  <c r="P27" i="5"/>
  <c r="O27" i="5"/>
  <c r="N27" i="5"/>
  <c r="M27" i="5"/>
  <c r="L27" i="5"/>
  <c r="P26" i="5"/>
  <c r="O26" i="5"/>
  <c r="N26" i="5"/>
  <c r="M26" i="5"/>
  <c r="L26" i="5"/>
  <c r="P25" i="5"/>
  <c r="O25" i="5"/>
  <c r="N25" i="5"/>
  <c r="M25" i="5"/>
  <c r="L25" i="5"/>
  <c r="P24" i="5"/>
  <c r="O24" i="5"/>
  <c r="N24" i="5"/>
  <c r="M24" i="5"/>
  <c r="L24" i="5"/>
  <c r="P23" i="5"/>
  <c r="O23" i="5"/>
  <c r="N23" i="5"/>
  <c r="M23" i="5"/>
  <c r="L23" i="5"/>
  <c r="P22" i="5"/>
  <c r="O22" i="5"/>
  <c r="N22" i="5"/>
  <c r="M22" i="5"/>
  <c r="L22" i="5"/>
  <c r="P21" i="5"/>
  <c r="O21" i="5"/>
  <c r="N21" i="5"/>
  <c r="M21" i="5"/>
  <c r="L21" i="5"/>
  <c r="P20" i="5"/>
  <c r="O20" i="5"/>
  <c r="N20" i="5"/>
  <c r="M20" i="5"/>
  <c r="L20" i="5"/>
  <c r="P19" i="5"/>
  <c r="O19" i="5"/>
  <c r="N19" i="5"/>
  <c r="M19" i="5"/>
  <c r="L19" i="5"/>
  <c r="P18" i="5"/>
  <c r="O18" i="5"/>
  <c r="N18" i="5"/>
  <c r="M18" i="5"/>
  <c r="L18" i="5"/>
  <c r="P17" i="5"/>
  <c r="O17" i="5"/>
  <c r="N17" i="5"/>
  <c r="M17" i="5"/>
  <c r="L17" i="5"/>
  <c r="BW16" i="4"/>
  <c r="BW17" i="4"/>
  <c r="P16" i="5"/>
  <c r="O16" i="5"/>
  <c r="BW15" i="4"/>
  <c r="N16" i="5"/>
  <c r="BW14" i="4"/>
  <c r="M16" i="5"/>
  <c r="BL6" i="4"/>
  <c r="BB6" i="4"/>
  <c r="P15" i="5"/>
  <c r="O15" i="5"/>
  <c r="AY6" i="4"/>
  <c r="N15" i="5"/>
  <c r="AX6" i="4"/>
  <c r="M15" i="5"/>
  <c r="L15" i="5"/>
  <c r="P14" i="5"/>
  <c r="O14" i="5"/>
  <c r="N14" i="5"/>
  <c r="M14" i="5"/>
  <c r="L14" i="5"/>
  <c r="P13" i="5"/>
  <c r="O13" i="5"/>
  <c r="N13" i="5"/>
  <c r="M13" i="5"/>
  <c r="L13" i="5"/>
  <c r="P12" i="5"/>
  <c r="O12" i="5"/>
  <c r="N12" i="5"/>
  <c r="M12" i="5"/>
  <c r="L12" i="5"/>
  <c r="P11" i="5"/>
  <c r="O11" i="5"/>
  <c r="N11" i="5"/>
  <c r="M11" i="5"/>
  <c r="L11" i="5"/>
  <c r="P10" i="5"/>
  <c r="O10" i="5"/>
  <c r="N10" i="5"/>
  <c r="M10" i="5"/>
  <c r="L10" i="5"/>
  <c r="BL2" i="4"/>
  <c r="BB2" i="4"/>
  <c r="P9" i="5"/>
  <c r="O9" i="5"/>
  <c r="AY2" i="4"/>
  <c r="N9" i="5"/>
  <c r="AX2" i="4"/>
  <c r="M9" i="5"/>
  <c r="L9" i="5"/>
  <c r="P8" i="5"/>
  <c r="O8" i="5"/>
  <c r="N8" i="5"/>
  <c r="M8" i="5"/>
  <c r="L8" i="5"/>
  <c r="P7" i="5"/>
  <c r="O7" i="5"/>
  <c r="N7" i="5"/>
  <c r="M7" i="5"/>
  <c r="L7" i="5"/>
  <c r="BL5" i="4"/>
  <c r="BB5" i="4"/>
  <c r="P6" i="5"/>
  <c r="O6" i="5"/>
  <c r="AY5" i="4"/>
  <c r="N6" i="5"/>
  <c r="AX5" i="4"/>
  <c r="M6" i="5"/>
  <c r="L6" i="5"/>
  <c r="P5" i="5"/>
  <c r="O5" i="5"/>
  <c r="N5" i="5"/>
  <c r="M5" i="5"/>
  <c r="L5" i="5"/>
  <c r="P4" i="5"/>
  <c r="O4" i="5"/>
  <c r="N4" i="5"/>
  <c r="M4" i="5"/>
  <c r="L4" i="5"/>
  <c r="P3" i="5"/>
  <c r="O3" i="5"/>
  <c r="N3" i="5"/>
  <c r="M3" i="5"/>
  <c r="L3" i="5"/>
  <c r="M2" i="5"/>
  <c r="L2" i="5"/>
  <c r="BN3" i="4"/>
  <c r="BN4" i="4"/>
  <c r="BN5" i="4"/>
  <c r="BN6" i="4"/>
  <c r="BN7" i="4"/>
  <c r="BN8" i="4"/>
  <c r="BN9" i="4"/>
  <c r="BN10" i="4"/>
  <c r="BN11" i="4"/>
  <c r="BN12" i="4"/>
  <c r="BN13" i="4"/>
  <c r="BN14" i="4"/>
  <c r="BN15" i="4"/>
  <c r="BN16" i="4"/>
  <c r="BN17" i="4"/>
  <c r="BN18" i="4"/>
  <c r="BN19" i="4"/>
  <c r="BN20" i="4"/>
  <c r="BN21" i="4"/>
  <c r="BN22" i="4"/>
  <c r="BN23" i="4"/>
  <c r="BN24" i="4"/>
  <c r="BN25" i="4"/>
  <c r="BN26" i="4"/>
  <c r="BN27" i="4"/>
  <c r="BN28" i="4"/>
  <c r="BN29" i="4"/>
  <c r="BN30" i="4"/>
  <c r="BN31" i="4"/>
  <c r="BN32" i="4"/>
  <c r="BN33" i="4"/>
  <c r="BN34" i="4"/>
  <c r="BN35" i="4"/>
  <c r="BN36" i="4"/>
  <c r="BN37" i="4"/>
  <c r="BN38" i="4"/>
  <c r="BN39" i="4"/>
  <c r="BN40" i="4"/>
  <c r="BN41" i="4"/>
  <c r="BN42" i="4"/>
  <c r="BN43" i="4"/>
  <c r="BN44" i="4"/>
  <c r="BN45" i="4"/>
  <c r="BN46" i="4"/>
  <c r="BN47" i="4"/>
  <c r="BN48" i="4"/>
  <c r="BN49" i="4"/>
  <c r="BN50" i="4"/>
  <c r="BN51" i="4"/>
  <c r="BN52" i="4"/>
  <c r="BN53" i="4"/>
  <c r="BN54" i="4"/>
  <c r="BN55" i="4"/>
  <c r="BN56" i="4"/>
  <c r="BN57" i="4"/>
  <c r="BN58" i="4"/>
  <c r="BN59" i="4"/>
  <c r="BN60" i="4"/>
  <c r="BN61" i="4"/>
  <c r="BN62" i="4"/>
  <c r="BN63" i="4"/>
  <c r="BN64" i="4"/>
  <c r="BN65" i="4"/>
  <c r="BN66" i="4"/>
  <c r="BN67" i="4"/>
  <c r="BN68" i="4"/>
  <c r="BN69" i="4"/>
  <c r="BN70" i="4"/>
  <c r="BN71" i="4"/>
  <c r="BN72" i="4"/>
  <c r="BN73" i="4"/>
  <c r="BN74" i="4"/>
  <c r="BN75" i="4"/>
  <c r="BN76" i="4"/>
  <c r="BN77" i="4"/>
  <c r="BN78" i="4"/>
  <c r="BN79" i="4"/>
  <c r="BN80" i="4"/>
  <c r="BN81" i="4"/>
  <c r="BN82" i="4"/>
  <c r="BN83" i="4"/>
  <c r="BN84" i="4"/>
  <c r="BN85" i="4"/>
  <c r="BN86" i="4"/>
  <c r="BN87" i="4"/>
  <c r="BN88" i="4"/>
  <c r="BN89" i="4"/>
  <c r="BN90" i="4"/>
  <c r="BN91" i="4"/>
  <c r="BN92" i="4"/>
  <c r="BN93" i="4"/>
  <c r="BN94" i="4"/>
  <c r="BN95" i="4"/>
  <c r="BN96" i="4"/>
  <c r="BN97" i="4"/>
  <c r="BN98" i="4"/>
  <c r="BN99" i="4"/>
  <c r="BN100" i="4"/>
  <c r="BN101" i="4"/>
  <c r="BN102" i="4"/>
  <c r="BN103" i="4"/>
  <c r="BN104" i="4"/>
  <c r="BN105" i="4"/>
  <c r="BN106" i="4"/>
  <c r="BN107" i="4"/>
  <c r="BN108" i="4"/>
  <c r="BN109" i="4"/>
  <c r="BN110" i="4"/>
  <c r="BN111" i="4"/>
  <c r="BN112" i="4"/>
  <c r="BN113" i="4"/>
  <c r="BN114" i="4"/>
  <c r="BN115" i="4"/>
  <c r="BN116" i="4"/>
  <c r="BN117" i="4"/>
  <c r="BN118" i="4"/>
  <c r="BN119" i="4"/>
  <c r="BN120" i="4"/>
  <c r="BN121" i="4"/>
  <c r="BN122" i="4"/>
  <c r="BN123" i="4"/>
  <c r="BN124" i="4"/>
  <c r="BN125" i="4"/>
  <c r="BN126" i="4"/>
  <c r="BN127" i="4"/>
  <c r="BN128" i="4"/>
  <c r="BN129" i="4"/>
  <c r="BN130" i="4"/>
  <c r="BN131" i="4"/>
  <c r="BN132" i="4"/>
  <c r="BN133" i="4"/>
  <c r="BN134" i="4"/>
  <c r="BN135" i="4"/>
  <c r="BN136" i="4"/>
  <c r="BN137" i="4"/>
  <c r="BN138" i="4"/>
  <c r="BN139" i="4"/>
  <c r="BN140" i="4"/>
  <c r="BN141" i="4"/>
  <c r="BN142" i="4"/>
  <c r="BN143" i="4"/>
  <c r="BN144" i="4"/>
  <c r="BN145" i="4"/>
  <c r="BN146" i="4"/>
  <c r="BN147" i="4"/>
  <c r="BN148" i="4"/>
  <c r="BN149" i="4"/>
  <c r="BN150" i="4"/>
  <c r="BN151" i="4"/>
  <c r="BN152" i="4"/>
  <c r="BN153" i="4"/>
  <c r="BN154" i="4"/>
  <c r="BN155" i="4"/>
  <c r="BN156" i="4"/>
  <c r="BN157" i="4"/>
  <c r="BN158" i="4"/>
  <c r="BN159" i="4"/>
  <c r="BN160" i="4"/>
  <c r="BN161" i="4"/>
  <c r="BN162" i="4"/>
  <c r="BN163" i="4"/>
  <c r="BN164" i="4"/>
  <c r="BN165" i="4"/>
  <c r="BN166" i="4"/>
  <c r="BN167" i="4"/>
  <c r="BN168" i="4"/>
  <c r="BN169" i="4"/>
  <c r="BN170" i="4"/>
  <c r="BN171" i="4"/>
  <c r="BN172" i="4"/>
  <c r="BN173" i="4"/>
  <c r="BN174" i="4"/>
  <c r="BN175" i="4"/>
  <c r="BN176" i="4"/>
  <c r="BN177" i="4"/>
  <c r="BN178" i="4"/>
  <c r="BN179" i="4"/>
  <c r="BN180" i="4"/>
  <c r="BN181" i="4"/>
  <c r="BN182" i="4"/>
  <c r="BN183" i="4"/>
  <c r="BN184" i="4"/>
  <c r="BN185" i="4"/>
  <c r="BN186" i="4"/>
  <c r="BN187" i="4"/>
  <c r="BN188" i="4"/>
  <c r="BN189" i="4"/>
  <c r="BN190" i="4"/>
  <c r="BN191" i="4"/>
  <c r="BN192" i="4"/>
  <c r="BN193" i="4"/>
  <c r="BN194" i="4"/>
  <c r="BN195" i="4"/>
  <c r="BN196" i="4"/>
  <c r="BN197" i="4"/>
  <c r="BN198" i="4"/>
  <c r="BN199" i="4"/>
  <c r="BN200" i="4"/>
  <c r="BN201" i="4"/>
  <c r="B20" i="5"/>
  <c r="B18" i="5"/>
  <c r="B19" i="5"/>
  <c r="B23" i="5"/>
  <c r="C21" i="5"/>
  <c r="D21" i="5"/>
  <c r="C20" i="5"/>
  <c r="D20" i="5"/>
  <c r="C19" i="5"/>
  <c r="D19" i="5"/>
  <c r="K32" i="7"/>
  <c r="P201" i="4"/>
  <c r="P200" i="4"/>
  <c r="P199" i="4"/>
  <c r="P198" i="4"/>
  <c r="P197" i="4"/>
  <c r="P196" i="4"/>
  <c r="P195" i="4"/>
  <c r="P194" i="4"/>
  <c r="P193" i="4"/>
  <c r="P192" i="4"/>
  <c r="P191" i="4"/>
  <c r="P190" i="4"/>
  <c r="P189" i="4"/>
  <c r="P188" i="4"/>
  <c r="P187" i="4"/>
  <c r="P186" i="4"/>
  <c r="P185" i="4"/>
  <c r="P184" i="4"/>
  <c r="P183" i="4"/>
  <c r="P182" i="4"/>
  <c r="P181" i="4"/>
  <c r="P180" i="4"/>
  <c r="P179" i="4"/>
  <c r="P178" i="4"/>
  <c r="P177" i="4"/>
  <c r="P176" i="4"/>
  <c r="P175" i="4"/>
  <c r="P174" i="4"/>
  <c r="P173" i="4"/>
  <c r="P172" i="4"/>
  <c r="P171" i="4"/>
  <c r="P170" i="4"/>
  <c r="P169" i="4"/>
  <c r="P168" i="4"/>
  <c r="P167" i="4"/>
  <c r="P166" i="4"/>
  <c r="P165" i="4"/>
  <c r="P164" i="4"/>
  <c r="P163" i="4"/>
  <c r="P162" i="4"/>
  <c r="P161" i="4"/>
  <c r="P160" i="4"/>
  <c r="P159" i="4"/>
  <c r="P158" i="4"/>
  <c r="P157" i="4"/>
  <c r="P156" i="4"/>
  <c r="P155" i="4"/>
  <c r="P154" i="4"/>
  <c r="P153" i="4"/>
  <c r="P152" i="4"/>
  <c r="P151" i="4"/>
  <c r="P150" i="4"/>
  <c r="P149" i="4"/>
  <c r="P148" i="4"/>
  <c r="P147" i="4"/>
  <c r="P146" i="4"/>
  <c r="P145" i="4"/>
  <c r="P144" i="4"/>
  <c r="P143" i="4"/>
  <c r="P142" i="4"/>
  <c r="P141" i="4"/>
  <c r="P140" i="4"/>
  <c r="P139" i="4"/>
  <c r="P138" i="4"/>
  <c r="P137" i="4"/>
  <c r="P136" i="4"/>
  <c r="P135" i="4"/>
  <c r="P134" i="4"/>
  <c r="P133" i="4"/>
  <c r="P132" i="4"/>
  <c r="P131" i="4"/>
  <c r="P130" i="4"/>
  <c r="P129" i="4"/>
  <c r="P128" i="4"/>
  <c r="P127" i="4"/>
  <c r="P126" i="4"/>
  <c r="P125" i="4"/>
  <c r="P124" i="4"/>
  <c r="P123" i="4"/>
  <c r="P122" i="4"/>
  <c r="P121" i="4"/>
  <c r="P120" i="4"/>
  <c r="P119" i="4"/>
  <c r="P118" i="4"/>
  <c r="P117" i="4"/>
  <c r="P116" i="4"/>
  <c r="P115" i="4"/>
  <c r="P114" i="4"/>
  <c r="P113" i="4"/>
  <c r="P112" i="4"/>
  <c r="P111" i="4"/>
  <c r="P110" i="4"/>
  <c r="P109" i="4"/>
  <c r="P108" i="4"/>
  <c r="P107" i="4"/>
  <c r="P106" i="4"/>
  <c r="P105" i="4"/>
  <c r="P104" i="4"/>
  <c r="P103" i="4"/>
  <c r="P102" i="4"/>
  <c r="P101" i="4"/>
  <c r="P100" i="4"/>
  <c r="P99" i="4"/>
  <c r="P98" i="4"/>
  <c r="P97" i="4"/>
  <c r="P96" i="4"/>
  <c r="P95" i="4"/>
  <c r="P94" i="4"/>
  <c r="P93" i="4"/>
  <c r="P92" i="4"/>
  <c r="P91" i="4"/>
  <c r="P90" i="4"/>
  <c r="P89" i="4"/>
  <c r="P88" i="4"/>
  <c r="P87" i="4"/>
  <c r="P86" i="4"/>
  <c r="P85" i="4"/>
  <c r="P84" i="4"/>
  <c r="P83" i="4"/>
  <c r="P82" i="4"/>
  <c r="P81" i="4"/>
  <c r="P80" i="4"/>
  <c r="P79" i="4"/>
  <c r="P78" i="4"/>
  <c r="P77" i="4"/>
  <c r="P76" i="4"/>
  <c r="P75" i="4"/>
  <c r="P74" i="4"/>
  <c r="P73" i="4"/>
  <c r="P72" i="4"/>
  <c r="P71" i="4"/>
  <c r="P70" i="4"/>
  <c r="P69" i="4"/>
  <c r="P68" i="4"/>
  <c r="P67" i="4"/>
  <c r="P66" i="4"/>
  <c r="P65" i="4"/>
  <c r="P64" i="4"/>
  <c r="P63" i="4"/>
  <c r="P62" i="4"/>
  <c r="P61" i="4"/>
  <c r="P60" i="4"/>
  <c r="P59" i="4"/>
  <c r="P58" i="4"/>
  <c r="P57" i="4"/>
  <c r="P56" i="4"/>
  <c r="P55" i="4"/>
  <c r="P54" i="4"/>
  <c r="P53" i="4"/>
  <c r="P52" i="4"/>
  <c r="P51" i="4"/>
  <c r="P50" i="4"/>
  <c r="P49" i="4"/>
  <c r="P48" i="4"/>
  <c r="P47" i="4"/>
  <c r="P46" i="4"/>
  <c r="P45" i="4"/>
  <c r="P44" i="4"/>
  <c r="P43" i="4"/>
  <c r="P42" i="4"/>
  <c r="P41" i="4"/>
  <c r="P40" i="4"/>
  <c r="P39" i="4"/>
  <c r="P38" i="4"/>
  <c r="P37" i="4"/>
  <c r="P36" i="4"/>
  <c r="P35" i="4"/>
  <c r="P34" i="4"/>
  <c r="P33" i="4"/>
  <c r="P32" i="4"/>
  <c r="P31" i="4"/>
  <c r="P30" i="4"/>
  <c r="P29" i="4"/>
  <c r="P28" i="4"/>
  <c r="P27" i="4"/>
  <c r="P26" i="4"/>
  <c r="P25" i="4"/>
  <c r="P24" i="4"/>
  <c r="P23" i="4"/>
  <c r="P22" i="4"/>
  <c r="P21" i="4"/>
  <c r="P20" i="4"/>
  <c r="P19" i="4"/>
  <c r="P18" i="4"/>
  <c r="P17" i="4"/>
  <c r="P16" i="4"/>
  <c r="P15" i="4"/>
  <c r="P14" i="4"/>
  <c r="X3" i="4"/>
  <c r="CJ3" i="4"/>
  <c r="CJ4" i="4"/>
  <c r="CJ5" i="4"/>
  <c r="CJ6" i="4"/>
  <c r="CJ7" i="4"/>
  <c r="CJ8" i="4"/>
  <c r="CJ9" i="4"/>
  <c r="CJ10" i="4"/>
  <c r="CJ11" i="4"/>
  <c r="CJ12" i="4"/>
  <c r="CJ13" i="4"/>
  <c r="CJ14" i="4"/>
  <c r="CJ15" i="4"/>
  <c r="CJ16" i="4"/>
  <c r="CJ17" i="4"/>
  <c r="CJ18" i="4"/>
  <c r="CJ19" i="4"/>
  <c r="CJ20" i="4"/>
  <c r="CJ21" i="4"/>
  <c r="CJ22" i="4"/>
  <c r="CJ23" i="4"/>
  <c r="CJ24" i="4"/>
  <c r="CJ25" i="4"/>
  <c r="CJ26" i="4"/>
  <c r="CJ27" i="4"/>
  <c r="CJ28" i="4"/>
  <c r="CJ29" i="4"/>
  <c r="CJ30" i="4"/>
  <c r="CJ31" i="4"/>
  <c r="CJ32" i="4"/>
  <c r="CJ33" i="4"/>
  <c r="CJ34" i="4"/>
  <c r="CJ35" i="4"/>
  <c r="CJ36" i="4"/>
  <c r="CJ37" i="4"/>
  <c r="CJ38" i="4"/>
  <c r="CJ39" i="4"/>
  <c r="CJ40" i="4"/>
  <c r="CJ41" i="4"/>
  <c r="CJ42" i="4"/>
  <c r="CJ43" i="4"/>
  <c r="CJ44" i="4"/>
  <c r="CJ45" i="4"/>
  <c r="CJ46" i="4"/>
  <c r="CJ47" i="4"/>
  <c r="CJ48" i="4"/>
  <c r="CJ49" i="4"/>
  <c r="CJ50" i="4"/>
  <c r="CJ51" i="4"/>
  <c r="CJ52" i="4"/>
  <c r="CJ53" i="4"/>
  <c r="CJ54" i="4"/>
  <c r="CJ55" i="4"/>
  <c r="CJ56" i="4"/>
  <c r="CJ57" i="4"/>
  <c r="CJ58" i="4"/>
  <c r="CJ59" i="4"/>
  <c r="CJ60" i="4"/>
  <c r="CJ61" i="4"/>
  <c r="CJ62" i="4"/>
  <c r="CJ63" i="4"/>
  <c r="CJ64" i="4"/>
  <c r="CJ65" i="4"/>
  <c r="CJ66" i="4"/>
  <c r="CJ67" i="4"/>
  <c r="CJ68" i="4"/>
  <c r="CJ69" i="4"/>
  <c r="CJ70" i="4"/>
  <c r="CJ71" i="4"/>
  <c r="CJ72" i="4"/>
  <c r="CJ73" i="4"/>
  <c r="CJ74" i="4"/>
  <c r="CJ75" i="4"/>
  <c r="CJ76" i="4"/>
  <c r="CJ77" i="4"/>
  <c r="CJ78" i="4"/>
  <c r="CJ79" i="4"/>
  <c r="CJ80" i="4"/>
  <c r="CJ81" i="4"/>
  <c r="CJ82" i="4"/>
  <c r="CJ83" i="4"/>
  <c r="CJ84" i="4"/>
  <c r="CJ85" i="4"/>
  <c r="CJ86" i="4"/>
  <c r="CJ87" i="4"/>
  <c r="CJ88" i="4"/>
  <c r="CJ89" i="4"/>
  <c r="CJ90" i="4"/>
  <c r="CJ91" i="4"/>
  <c r="CJ92" i="4"/>
  <c r="CJ93" i="4"/>
  <c r="CJ94" i="4"/>
  <c r="CJ95" i="4"/>
  <c r="CJ96" i="4"/>
  <c r="CJ97" i="4"/>
  <c r="CJ98" i="4"/>
  <c r="CJ99" i="4"/>
  <c r="CJ100" i="4"/>
  <c r="CJ101" i="4"/>
  <c r="CJ102" i="4"/>
  <c r="CJ103" i="4"/>
  <c r="CJ104" i="4"/>
  <c r="CJ105" i="4"/>
  <c r="CJ106" i="4"/>
  <c r="CJ107" i="4"/>
  <c r="CJ108" i="4"/>
  <c r="CJ109" i="4"/>
  <c r="CJ110" i="4"/>
  <c r="CJ111" i="4"/>
  <c r="CJ112" i="4"/>
  <c r="CJ113" i="4"/>
  <c r="CJ114" i="4"/>
  <c r="CJ115" i="4"/>
  <c r="CJ116" i="4"/>
  <c r="CJ117" i="4"/>
  <c r="CJ118" i="4"/>
  <c r="CJ119" i="4"/>
  <c r="CJ120" i="4"/>
  <c r="CJ121" i="4"/>
  <c r="CJ122" i="4"/>
  <c r="CJ123" i="4"/>
  <c r="CJ124" i="4"/>
  <c r="CJ125" i="4"/>
  <c r="CJ126" i="4"/>
  <c r="CJ127" i="4"/>
  <c r="CJ128" i="4"/>
  <c r="CJ129" i="4"/>
  <c r="CJ130" i="4"/>
  <c r="CJ131" i="4"/>
  <c r="CJ132" i="4"/>
  <c r="CJ133" i="4"/>
  <c r="CJ134" i="4"/>
  <c r="CJ135" i="4"/>
  <c r="CJ136" i="4"/>
  <c r="CJ137" i="4"/>
  <c r="CJ138" i="4"/>
  <c r="CJ139" i="4"/>
  <c r="CJ140" i="4"/>
  <c r="CJ141" i="4"/>
  <c r="CJ142" i="4"/>
  <c r="CJ143" i="4"/>
  <c r="CJ144" i="4"/>
  <c r="CJ145" i="4"/>
  <c r="CJ146" i="4"/>
  <c r="CJ147" i="4"/>
  <c r="CJ148" i="4"/>
  <c r="CJ149" i="4"/>
  <c r="CJ150" i="4"/>
  <c r="CJ151" i="4"/>
  <c r="CJ152" i="4"/>
  <c r="CJ153" i="4"/>
  <c r="CJ154" i="4"/>
  <c r="CJ155" i="4"/>
  <c r="CJ156" i="4"/>
  <c r="CJ157" i="4"/>
  <c r="CJ158" i="4"/>
  <c r="CJ159" i="4"/>
  <c r="CJ160" i="4"/>
  <c r="CJ161" i="4"/>
  <c r="CJ162" i="4"/>
  <c r="CJ163" i="4"/>
  <c r="CJ164" i="4"/>
  <c r="CJ165" i="4"/>
  <c r="CJ166" i="4"/>
  <c r="CJ167" i="4"/>
  <c r="CJ168" i="4"/>
  <c r="CJ169" i="4"/>
  <c r="CJ170" i="4"/>
  <c r="CJ171" i="4"/>
  <c r="CJ172" i="4"/>
  <c r="CJ173" i="4"/>
  <c r="CJ174" i="4"/>
  <c r="CJ175" i="4"/>
  <c r="CJ176" i="4"/>
  <c r="CJ177" i="4"/>
  <c r="CJ178" i="4"/>
  <c r="CJ179" i="4"/>
  <c r="CJ180" i="4"/>
  <c r="CJ181" i="4"/>
  <c r="CJ182" i="4"/>
  <c r="CJ183" i="4"/>
  <c r="CJ184" i="4"/>
  <c r="CJ185" i="4"/>
  <c r="CJ186" i="4"/>
  <c r="CJ187" i="4"/>
  <c r="CJ188" i="4"/>
  <c r="CJ189" i="4"/>
  <c r="CJ190" i="4"/>
  <c r="CJ191" i="4"/>
  <c r="CJ192" i="4"/>
  <c r="CJ193" i="4"/>
  <c r="CJ194" i="4"/>
  <c r="CJ195" i="4"/>
  <c r="CJ196" i="4"/>
  <c r="CJ197" i="4"/>
  <c r="CJ198" i="4"/>
  <c r="CJ199" i="4"/>
  <c r="CJ200" i="4"/>
  <c r="CJ201" i="4"/>
  <c r="K35" i="7"/>
  <c r="K29" i="7"/>
  <c r="CL2" i="4"/>
  <c r="CL3" i="4"/>
  <c r="CL4" i="4"/>
  <c r="CL5" i="4"/>
  <c r="CL6" i="4"/>
  <c r="CL7" i="4"/>
  <c r="CL8" i="4"/>
  <c r="CL9" i="4"/>
  <c r="CL10" i="4"/>
  <c r="CL11" i="4"/>
  <c r="CL12" i="4"/>
  <c r="CL13" i="4"/>
  <c r="CL14" i="4"/>
  <c r="CL15" i="4"/>
  <c r="CL16" i="4"/>
  <c r="CL17" i="4"/>
  <c r="CL18" i="4"/>
  <c r="CL19" i="4"/>
  <c r="CL20" i="4"/>
  <c r="CL21" i="4"/>
  <c r="CL22" i="4"/>
  <c r="CL23" i="4"/>
  <c r="CL24" i="4"/>
  <c r="CL25" i="4"/>
  <c r="CL26" i="4"/>
  <c r="CL27" i="4"/>
  <c r="CL28" i="4"/>
  <c r="CL29" i="4"/>
  <c r="CL30" i="4"/>
  <c r="CL31" i="4"/>
  <c r="CL32" i="4"/>
  <c r="CL33" i="4"/>
  <c r="CL34" i="4"/>
  <c r="CL35" i="4"/>
  <c r="CL36" i="4"/>
  <c r="CL37" i="4"/>
  <c r="CL38" i="4"/>
  <c r="CL39" i="4"/>
  <c r="CL40" i="4"/>
  <c r="CL41" i="4"/>
  <c r="CL42" i="4"/>
  <c r="CL43" i="4"/>
  <c r="CL44" i="4"/>
  <c r="CL45" i="4"/>
  <c r="CL46" i="4"/>
  <c r="CL47" i="4"/>
  <c r="CL48" i="4"/>
  <c r="CL49" i="4"/>
  <c r="CL50" i="4"/>
  <c r="CL51" i="4"/>
  <c r="CL52" i="4"/>
  <c r="CL53" i="4"/>
  <c r="CL54" i="4"/>
  <c r="CL55" i="4"/>
  <c r="CL56" i="4"/>
  <c r="CL57" i="4"/>
  <c r="CL58" i="4"/>
  <c r="CL59" i="4"/>
  <c r="CL60" i="4"/>
  <c r="CL61" i="4"/>
  <c r="CL62" i="4"/>
  <c r="CL63" i="4"/>
  <c r="CL64" i="4"/>
  <c r="CL65" i="4"/>
  <c r="CL66" i="4"/>
  <c r="CL67" i="4"/>
  <c r="CL68" i="4"/>
  <c r="CL69" i="4"/>
  <c r="CL70" i="4"/>
  <c r="CL71" i="4"/>
  <c r="CL72" i="4"/>
  <c r="CL73" i="4"/>
  <c r="CL74" i="4"/>
  <c r="CL75" i="4"/>
  <c r="CL76" i="4"/>
  <c r="CL77" i="4"/>
  <c r="CL78" i="4"/>
  <c r="CL79" i="4"/>
  <c r="CL80" i="4"/>
  <c r="CL81" i="4"/>
  <c r="CL82" i="4"/>
  <c r="CL83" i="4"/>
  <c r="CL84" i="4"/>
  <c r="CL85" i="4"/>
  <c r="CL86" i="4"/>
  <c r="CL87" i="4"/>
  <c r="CL88" i="4"/>
  <c r="CL89" i="4"/>
  <c r="CL90" i="4"/>
  <c r="CL91" i="4"/>
  <c r="CL92" i="4"/>
  <c r="CL93" i="4"/>
  <c r="CL94" i="4"/>
  <c r="CL95" i="4"/>
  <c r="CL96" i="4"/>
  <c r="CL97" i="4"/>
  <c r="CL98" i="4"/>
  <c r="CL99" i="4"/>
  <c r="CL100" i="4"/>
  <c r="CL101" i="4"/>
  <c r="CL102" i="4"/>
  <c r="CL103" i="4"/>
  <c r="CL104" i="4"/>
  <c r="CL105" i="4"/>
  <c r="CL106" i="4"/>
  <c r="CL107" i="4"/>
  <c r="CL108" i="4"/>
  <c r="CL109" i="4"/>
  <c r="CL110" i="4"/>
  <c r="CL111" i="4"/>
  <c r="CL112" i="4"/>
  <c r="CL113" i="4"/>
  <c r="CL114" i="4"/>
  <c r="CL115" i="4"/>
  <c r="CL116" i="4"/>
  <c r="CL117" i="4"/>
  <c r="CL118" i="4"/>
  <c r="CL119" i="4"/>
  <c r="CL120" i="4"/>
  <c r="CL121" i="4"/>
  <c r="CL122" i="4"/>
  <c r="CL123" i="4"/>
  <c r="CL124" i="4"/>
  <c r="CL125" i="4"/>
  <c r="CL126" i="4"/>
  <c r="CL127" i="4"/>
  <c r="CL128" i="4"/>
  <c r="CL129" i="4"/>
  <c r="CL130" i="4"/>
  <c r="CL131" i="4"/>
  <c r="CL132" i="4"/>
  <c r="CL133" i="4"/>
  <c r="CL134" i="4"/>
  <c r="CL135" i="4"/>
  <c r="CL136" i="4"/>
  <c r="CL137" i="4"/>
  <c r="CL138" i="4"/>
  <c r="CL139" i="4"/>
  <c r="CL140" i="4"/>
  <c r="CL141" i="4"/>
  <c r="CL142" i="4"/>
  <c r="CL143" i="4"/>
  <c r="CL144" i="4"/>
  <c r="CL145" i="4"/>
  <c r="CL146" i="4"/>
  <c r="CL147" i="4"/>
  <c r="CL148" i="4"/>
  <c r="CL149" i="4"/>
  <c r="CL150" i="4"/>
  <c r="CL151" i="4"/>
  <c r="CL152" i="4"/>
  <c r="CL153" i="4"/>
  <c r="CL154" i="4"/>
  <c r="CL155" i="4"/>
  <c r="CL156" i="4"/>
  <c r="CL157" i="4"/>
  <c r="CL158" i="4"/>
  <c r="CL159" i="4"/>
  <c r="CL160" i="4"/>
  <c r="CL161" i="4"/>
  <c r="CL162" i="4"/>
  <c r="CL163" i="4"/>
  <c r="CL164" i="4"/>
  <c r="CL165" i="4"/>
  <c r="CL166" i="4"/>
  <c r="CL167" i="4"/>
  <c r="CL168" i="4"/>
  <c r="CL169" i="4"/>
  <c r="CL170" i="4"/>
  <c r="CL171" i="4"/>
  <c r="CL172" i="4"/>
  <c r="CL173" i="4"/>
  <c r="CL174" i="4"/>
  <c r="CL175" i="4"/>
  <c r="CL176" i="4"/>
  <c r="CL177" i="4"/>
  <c r="CL178" i="4"/>
  <c r="CL179" i="4"/>
  <c r="CL180" i="4"/>
  <c r="CL181" i="4"/>
  <c r="CL182" i="4"/>
  <c r="CL183" i="4"/>
  <c r="CL184" i="4"/>
  <c r="CL185" i="4"/>
  <c r="CL186" i="4"/>
  <c r="CL187" i="4"/>
  <c r="CL188" i="4"/>
  <c r="CL189" i="4"/>
  <c r="CL190" i="4"/>
  <c r="CL191" i="4"/>
  <c r="CL192" i="4"/>
  <c r="CL193" i="4"/>
  <c r="CL194" i="4"/>
  <c r="CL195" i="4"/>
  <c r="CL196" i="4"/>
  <c r="CL197" i="4"/>
  <c r="CL198" i="4"/>
  <c r="CL199" i="4"/>
  <c r="CL200" i="4"/>
  <c r="CL201" i="4"/>
  <c r="K34" i="7"/>
  <c r="CK2" i="4"/>
  <c r="CK3" i="4"/>
  <c r="CK4" i="4"/>
  <c r="CK5" i="4"/>
  <c r="CK6" i="4"/>
  <c r="CK7" i="4"/>
  <c r="CK8" i="4"/>
  <c r="CK9" i="4"/>
  <c r="CK10" i="4"/>
  <c r="CK11" i="4"/>
  <c r="CK12" i="4"/>
  <c r="CK13" i="4"/>
  <c r="CK14" i="4"/>
  <c r="CK15" i="4"/>
  <c r="CK16" i="4"/>
  <c r="CK17" i="4"/>
  <c r="CK18" i="4"/>
  <c r="CK19" i="4"/>
  <c r="CK20" i="4"/>
  <c r="CK21" i="4"/>
  <c r="CK22" i="4"/>
  <c r="CK23" i="4"/>
  <c r="CK24" i="4"/>
  <c r="CK25" i="4"/>
  <c r="CK26" i="4"/>
  <c r="CK27" i="4"/>
  <c r="CK28" i="4"/>
  <c r="CK29" i="4"/>
  <c r="CK30" i="4"/>
  <c r="CK31" i="4"/>
  <c r="CK32" i="4"/>
  <c r="CK33" i="4"/>
  <c r="CK34" i="4"/>
  <c r="CK35" i="4"/>
  <c r="CK36" i="4"/>
  <c r="CK37" i="4"/>
  <c r="CK38" i="4"/>
  <c r="CK39" i="4"/>
  <c r="CK40" i="4"/>
  <c r="CK41" i="4"/>
  <c r="CK42" i="4"/>
  <c r="CK43" i="4"/>
  <c r="CK44" i="4"/>
  <c r="CK45" i="4"/>
  <c r="CK46" i="4"/>
  <c r="CK47" i="4"/>
  <c r="CK48" i="4"/>
  <c r="CK49" i="4"/>
  <c r="CK50" i="4"/>
  <c r="CK51" i="4"/>
  <c r="CK52" i="4"/>
  <c r="CK53" i="4"/>
  <c r="CK54" i="4"/>
  <c r="CK55" i="4"/>
  <c r="CK56" i="4"/>
  <c r="CK57" i="4"/>
  <c r="CK58" i="4"/>
  <c r="CK59" i="4"/>
  <c r="CK60" i="4"/>
  <c r="CK61" i="4"/>
  <c r="CK62" i="4"/>
  <c r="CK63" i="4"/>
  <c r="CK64" i="4"/>
  <c r="CK65" i="4"/>
  <c r="CK66" i="4"/>
  <c r="CK67" i="4"/>
  <c r="CK68" i="4"/>
  <c r="CK69" i="4"/>
  <c r="CK70" i="4"/>
  <c r="CK71" i="4"/>
  <c r="CK72" i="4"/>
  <c r="CK73" i="4"/>
  <c r="CK74" i="4"/>
  <c r="CK75" i="4"/>
  <c r="CK76" i="4"/>
  <c r="CK77" i="4"/>
  <c r="CK78" i="4"/>
  <c r="CK79" i="4"/>
  <c r="CK80" i="4"/>
  <c r="CK81" i="4"/>
  <c r="CK82" i="4"/>
  <c r="CK83" i="4"/>
  <c r="CK84" i="4"/>
  <c r="CK85" i="4"/>
  <c r="CK86" i="4"/>
  <c r="CK87" i="4"/>
  <c r="CK88" i="4"/>
  <c r="CK89" i="4"/>
  <c r="CK90" i="4"/>
  <c r="CK91" i="4"/>
  <c r="CK92" i="4"/>
  <c r="CK93" i="4"/>
  <c r="CK94" i="4"/>
  <c r="CK95" i="4"/>
  <c r="CK96" i="4"/>
  <c r="CK97" i="4"/>
  <c r="CK98" i="4"/>
  <c r="CK99" i="4"/>
  <c r="CK100" i="4"/>
  <c r="CK101" i="4"/>
  <c r="CK102" i="4"/>
  <c r="CK103" i="4"/>
  <c r="CK104" i="4"/>
  <c r="CK105" i="4"/>
  <c r="CK106" i="4"/>
  <c r="CK107" i="4"/>
  <c r="CK108" i="4"/>
  <c r="CK109" i="4"/>
  <c r="CK110" i="4"/>
  <c r="CK111" i="4"/>
  <c r="CK112" i="4"/>
  <c r="CK113" i="4"/>
  <c r="CK114" i="4"/>
  <c r="CK115" i="4"/>
  <c r="CK116" i="4"/>
  <c r="CK117" i="4"/>
  <c r="CK118" i="4"/>
  <c r="CK119" i="4"/>
  <c r="CK120" i="4"/>
  <c r="CK121" i="4"/>
  <c r="CK122" i="4"/>
  <c r="CK123" i="4"/>
  <c r="CK124" i="4"/>
  <c r="CK125" i="4"/>
  <c r="CK126" i="4"/>
  <c r="CK127" i="4"/>
  <c r="CK128" i="4"/>
  <c r="CK129" i="4"/>
  <c r="CK130" i="4"/>
  <c r="CK131" i="4"/>
  <c r="CK132" i="4"/>
  <c r="CK133" i="4"/>
  <c r="CK134" i="4"/>
  <c r="CK135" i="4"/>
  <c r="CK136" i="4"/>
  <c r="CK137" i="4"/>
  <c r="CK138" i="4"/>
  <c r="CK139" i="4"/>
  <c r="CK140" i="4"/>
  <c r="CK141" i="4"/>
  <c r="CK142" i="4"/>
  <c r="CK143" i="4"/>
  <c r="CK144" i="4"/>
  <c r="CK145" i="4"/>
  <c r="CK146" i="4"/>
  <c r="CK147" i="4"/>
  <c r="CK148" i="4"/>
  <c r="CK149" i="4"/>
  <c r="CK150" i="4"/>
  <c r="CK151" i="4"/>
  <c r="CK152" i="4"/>
  <c r="CK153" i="4"/>
  <c r="CK154" i="4"/>
  <c r="CK155" i="4"/>
  <c r="CK156" i="4"/>
  <c r="CK157" i="4"/>
  <c r="CK158" i="4"/>
  <c r="CK159" i="4"/>
  <c r="CK160" i="4"/>
  <c r="CK161" i="4"/>
  <c r="CK162" i="4"/>
  <c r="CK163" i="4"/>
  <c r="CK164" i="4"/>
  <c r="CK165" i="4"/>
  <c r="CK166" i="4"/>
  <c r="CK167" i="4"/>
  <c r="CK168" i="4"/>
  <c r="CK169" i="4"/>
  <c r="CK170" i="4"/>
  <c r="CK171" i="4"/>
  <c r="CK172" i="4"/>
  <c r="CK173" i="4"/>
  <c r="CK174" i="4"/>
  <c r="CK175" i="4"/>
  <c r="CK176" i="4"/>
  <c r="CK177" i="4"/>
  <c r="CK178" i="4"/>
  <c r="CK179" i="4"/>
  <c r="CK180" i="4"/>
  <c r="CK181" i="4"/>
  <c r="CK182" i="4"/>
  <c r="CK183" i="4"/>
  <c r="CK184" i="4"/>
  <c r="CK185" i="4"/>
  <c r="CK186" i="4"/>
  <c r="CK187" i="4"/>
  <c r="CK188" i="4"/>
  <c r="CK189" i="4"/>
  <c r="CK190" i="4"/>
  <c r="CK191" i="4"/>
  <c r="CK192" i="4"/>
  <c r="CK193" i="4"/>
  <c r="CK194" i="4"/>
  <c r="CK195" i="4"/>
  <c r="CK196" i="4"/>
  <c r="CK197" i="4"/>
  <c r="CK198" i="4"/>
  <c r="CK199" i="4"/>
  <c r="CK200" i="4"/>
  <c r="CK201" i="4"/>
  <c r="O30" i="7"/>
  <c r="L30" i="7"/>
  <c r="L29" i="7"/>
  <c r="BF3" i="4"/>
  <c r="BF4" i="4"/>
  <c r="AZ3" i="4"/>
  <c r="AZ4" i="4"/>
  <c r="AZ7" i="4"/>
  <c r="AZ8" i="4"/>
  <c r="AZ9" i="4"/>
  <c r="AZ10" i="4"/>
  <c r="AZ11" i="4"/>
  <c r="AZ12" i="4"/>
  <c r="AZ13" i="4"/>
  <c r="AZ14" i="4"/>
  <c r="AZ15" i="4"/>
  <c r="AZ16" i="4"/>
  <c r="AZ17" i="4"/>
  <c r="AZ18" i="4"/>
  <c r="AZ19" i="4"/>
  <c r="AZ20" i="4"/>
  <c r="AZ21" i="4"/>
  <c r="AZ22" i="4"/>
  <c r="AZ23" i="4"/>
  <c r="AZ24" i="4"/>
  <c r="AZ25" i="4"/>
  <c r="AZ26" i="4"/>
  <c r="AZ27" i="4"/>
  <c r="AZ28" i="4"/>
  <c r="AZ29" i="4"/>
  <c r="AZ30" i="4"/>
  <c r="AZ31" i="4"/>
  <c r="AZ32" i="4"/>
  <c r="AZ33" i="4"/>
  <c r="AZ34" i="4"/>
  <c r="AZ35" i="4"/>
  <c r="AZ36" i="4"/>
  <c r="AZ37" i="4"/>
  <c r="AZ38" i="4"/>
  <c r="AZ39" i="4"/>
  <c r="AZ40" i="4"/>
  <c r="AZ41" i="4"/>
  <c r="AZ42" i="4"/>
  <c r="AZ43" i="4"/>
  <c r="AZ44" i="4"/>
  <c r="AZ45" i="4"/>
  <c r="AZ46" i="4"/>
  <c r="AZ47" i="4"/>
  <c r="AZ48" i="4"/>
  <c r="AZ49" i="4"/>
  <c r="AZ50" i="4"/>
  <c r="AZ51" i="4"/>
  <c r="AZ52" i="4"/>
  <c r="AZ53" i="4"/>
  <c r="AZ54" i="4"/>
  <c r="AZ55" i="4"/>
  <c r="AZ56" i="4"/>
  <c r="AZ57" i="4"/>
  <c r="AZ58" i="4"/>
  <c r="AZ59" i="4"/>
  <c r="AZ60" i="4"/>
  <c r="AZ61" i="4"/>
  <c r="AZ62" i="4"/>
  <c r="AZ63" i="4"/>
  <c r="AZ64" i="4"/>
  <c r="AZ65" i="4"/>
  <c r="AZ66" i="4"/>
  <c r="AZ67" i="4"/>
  <c r="AZ68" i="4"/>
  <c r="AZ69" i="4"/>
  <c r="AZ70" i="4"/>
  <c r="AZ71" i="4"/>
  <c r="AZ72" i="4"/>
  <c r="AZ73" i="4"/>
  <c r="AZ74" i="4"/>
  <c r="AZ75" i="4"/>
  <c r="AZ76" i="4"/>
  <c r="AZ77" i="4"/>
  <c r="AZ78" i="4"/>
  <c r="AZ79" i="4"/>
  <c r="AZ80" i="4"/>
  <c r="AZ81" i="4"/>
  <c r="AZ82" i="4"/>
  <c r="AZ83" i="4"/>
  <c r="AZ84" i="4"/>
  <c r="AZ85" i="4"/>
  <c r="AZ86" i="4"/>
  <c r="AZ87" i="4"/>
  <c r="AZ88" i="4"/>
  <c r="AZ89" i="4"/>
  <c r="AZ90" i="4"/>
  <c r="AZ91" i="4"/>
  <c r="AZ92" i="4"/>
  <c r="AZ93" i="4"/>
  <c r="AZ94" i="4"/>
  <c r="AZ95" i="4"/>
  <c r="AZ96" i="4"/>
  <c r="AZ97" i="4"/>
  <c r="AZ98" i="4"/>
  <c r="AZ99" i="4"/>
  <c r="AZ100" i="4"/>
  <c r="AZ101" i="4"/>
  <c r="AZ102" i="4"/>
  <c r="AZ103" i="4"/>
  <c r="AZ104" i="4"/>
  <c r="AZ105" i="4"/>
  <c r="AZ106" i="4"/>
  <c r="AZ107" i="4"/>
  <c r="AZ108" i="4"/>
  <c r="AZ109" i="4"/>
  <c r="AZ110" i="4"/>
  <c r="AZ111" i="4"/>
  <c r="AZ112" i="4"/>
  <c r="AZ113" i="4"/>
  <c r="AZ114" i="4"/>
  <c r="AZ115" i="4"/>
  <c r="AZ116" i="4"/>
  <c r="AZ117" i="4"/>
  <c r="AZ118" i="4"/>
  <c r="AZ119" i="4"/>
  <c r="AZ120" i="4"/>
  <c r="AZ121" i="4"/>
  <c r="AZ122" i="4"/>
  <c r="AZ123" i="4"/>
  <c r="AZ124" i="4"/>
  <c r="AZ125" i="4"/>
  <c r="AZ126" i="4"/>
  <c r="AZ127" i="4"/>
  <c r="AZ128" i="4"/>
  <c r="AZ129" i="4"/>
  <c r="AZ130" i="4"/>
  <c r="AZ131" i="4"/>
  <c r="AZ132" i="4"/>
  <c r="AZ133" i="4"/>
  <c r="AZ134" i="4"/>
  <c r="AZ135" i="4"/>
  <c r="AZ136" i="4"/>
  <c r="AZ137" i="4"/>
  <c r="AZ138" i="4"/>
  <c r="AZ139" i="4"/>
  <c r="AZ140" i="4"/>
  <c r="AZ141" i="4"/>
  <c r="AZ142" i="4"/>
  <c r="AZ143" i="4"/>
  <c r="AZ144" i="4"/>
  <c r="AZ145" i="4"/>
  <c r="AZ146" i="4"/>
  <c r="AZ147" i="4"/>
  <c r="AZ148" i="4"/>
  <c r="AZ149" i="4"/>
  <c r="AZ150" i="4"/>
  <c r="AZ151" i="4"/>
  <c r="AZ152" i="4"/>
  <c r="AZ153" i="4"/>
  <c r="AZ154" i="4"/>
  <c r="AZ155" i="4"/>
  <c r="AZ156" i="4"/>
  <c r="AZ157" i="4"/>
  <c r="AZ158" i="4"/>
  <c r="AZ159" i="4"/>
  <c r="AZ160" i="4"/>
  <c r="AZ161" i="4"/>
  <c r="AZ162" i="4"/>
  <c r="AZ163" i="4"/>
  <c r="AZ164" i="4"/>
  <c r="AZ165" i="4"/>
  <c r="AZ166" i="4"/>
  <c r="AZ167" i="4"/>
  <c r="AZ168" i="4"/>
  <c r="AZ169" i="4"/>
  <c r="AZ170" i="4"/>
  <c r="AZ171" i="4"/>
  <c r="AZ172" i="4"/>
  <c r="AZ173" i="4"/>
  <c r="AZ174" i="4"/>
  <c r="AZ175" i="4"/>
  <c r="AZ176" i="4"/>
  <c r="AZ177" i="4"/>
  <c r="AZ178" i="4"/>
  <c r="AZ179" i="4"/>
  <c r="AZ180" i="4"/>
  <c r="AZ181" i="4"/>
  <c r="AZ182" i="4"/>
  <c r="AZ183" i="4"/>
  <c r="AZ184" i="4"/>
  <c r="AZ185" i="4"/>
  <c r="AZ186" i="4"/>
  <c r="AZ187" i="4"/>
  <c r="AZ188" i="4"/>
  <c r="AZ189" i="4"/>
  <c r="AZ190" i="4"/>
  <c r="AZ191" i="4"/>
  <c r="AZ192" i="4"/>
  <c r="AZ193" i="4"/>
  <c r="AZ194" i="4"/>
  <c r="AZ195" i="4"/>
  <c r="AZ196" i="4"/>
  <c r="AZ197" i="4"/>
  <c r="AZ198" i="4"/>
  <c r="AZ199" i="4"/>
  <c r="AZ200" i="4"/>
  <c r="AZ201" i="4"/>
  <c r="BF7" i="4"/>
  <c r="BF8" i="4"/>
  <c r="BF9" i="4"/>
  <c r="BF10" i="4"/>
  <c r="BF11" i="4"/>
  <c r="BF12" i="4"/>
  <c r="BF13" i="4"/>
  <c r="BF14" i="4"/>
  <c r="BF15" i="4"/>
  <c r="BF16" i="4"/>
  <c r="BF17" i="4"/>
  <c r="BF18" i="4"/>
  <c r="BF19" i="4"/>
  <c r="BF20" i="4"/>
  <c r="BF21" i="4"/>
  <c r="BF22" i="4"/>
  <c r="BF23" i="4"/>
  <c r="BF24" i="4"/>
  <c r="BF25" i="4"/>
  <c r="BF26" i="4"/>
  <c r="BF27" i="4"/>
  <c r="BF28" i="4"/>
  <c r="BF29" i="4"/>
  <c r="BF30" i="4"/>
  <c r="BF31" i="4"/>
  <c r="BF32" i="4"/>
  <c r="BF33" i="4"/>
  <c r="BF34" i="4"/>
  <c r="BF35" i="4"/>
  <c r="BF36" i="4"/>
  <c r="BF37" i="4"/>
  <c r="BF38" i="4"/>
  <c r="BF39" i="4"/>
  <c r="BF40" i="4"/>
  <c r="BF41" i="4"/>
  <c r="BF42" i="4"/>
  <c r="BF43" i="4"/>
  <c r="BF44" i="4"/>
  <c r="BF45" i="4"/>
  <c r="BF46" i="4"/>
  <c r="BF47" i="4"/>
  <c r="BF48" i="4"/>
  <c r="BF49" i="4"/>
  <c r="BF50" i="4"/>
  <c r="BF51" i="4"/>
  <c r="BF52" i="4"/>
  <c r="BF53" i="4"/>
  <c r="BF54" i="4"/>
  <c r="BF55" i="4"/>
  <c r="BF56" i="4"/>
  <c r="BF57" i="4"/>
  <c r="BF58" i="4"/>
  <c r="BF59" i="4"/>
  <c r="BF60" i="4"/>
  <c r="BF61" i="4"/>
  <c r="BF62" i="4"/>
  <c r="BF63" i="4"/>
  <c r="BF64" i="4"/>
  <c r="BF65" i="4"/>
  <c r="BF66" i="4"/>
  <c r="BF67" i="4"/>
  <c r="BF68" i="4"/>
  <c r="BF69" i="4"/>
  <c r="BF70" i="4"/>
  <c r="BF71" i="4"/>
  <c r="BF72" i="4"/>
  <c r="BF73" i="4"/>
  <c r="BF74" i="4"/>
  <c r="BF75" i="4"/>
  <c r="BF76" i="4"/>
  <c r="BF77" i="4"/>
  <c r="BF78" i="4"/>
  <c r="BF79" i="4"/>
  <c r="BF80" i="4"/>
  <c r="BF81" i="4"/>
  <c r="BF82" i="4"/>
  <c r="BF83" i="4"/>
  <c r="BF84" i="4"/>
  <c r="BF85" i="4"/>
  <c r="BF86" i="4"/>
  <c r="BF87" i="4"/>
  <c r="BF88" i="4"/>
  <c r="BF89" i="4"/>
  <c r="BF90" i="4"/>
  <c r="BF91" i="4"/>
  <c r="BF92" i="4"/>
  <c r="BF93" i="4"/>
  <c r="BF94" i="4"/>
  <c r="BF95" i="4"/>
  <c r="BF96" i="4"/>
  <c r="BF97" i="4"/>
  <c r="BF98" i="4"/>
  <c r="BF99" i="4"/>
  <c r="BF100" i="4"/>
  <c r="BF101" i="4"/>
  <c r="BF102" i="4"/>
  <c r="BF103" i="4"/>
  <c r="BF104" i="4"/>
  <c r="BF105" i="4"/>
  <c r="BF106" i="4"/>
  <c r="BF107" i="4"/>
  <c r="BF108" i="4"/>
  <c r="BF109" i="4"/>
  <c r="BF110" i="4"/>
  <c r="BF111" i="4"/>
  <c r="BF112" i="4"/>
  <c r="BF113" i="4"/>
  <c r="BF114" i="4"/>
  <c r="BF115" i="4"/>
  <c r="BF116" i="4"/>
  <c r="BF117" i="4"/>
  <c r="BF118" i="4"/>
  <c r="BF119" i="4"/>
  <c r="BF120" i="4"/>
  <c r="BF121" i="4"/>
  <c r="BF122" i="4"/>
  <c r="BF123" i="4"/>
  <c r="BF124" i="4"/>
  <c r="BF125" i="4"/>
  <c r="BF126" i="4"/>
  <c r="BF127" i="4"/>
  <c r="BF128" i="4"/>
  <c r="BF129" i="4"/>
  <c r="BF130" i="4"/>
  <c r="BF131" i="4"/>
  <c r="BF132" i="4"/>
  <c r="BF133" i="4"/>
  <c r="BF134" i="4"/>
  <c r="BF135" i="4"/>
  <c r="BF136" i="4"/>
  <c r="BF137" i="4"/>
  <c r="BF138" i="4"/>
  <c r="BF139" i="4"/>
  <c r="BF140" i="4"/>
  <c r="BF141" i="4"/>
  <c r="BF142" i="4"/>
  <c r="BF143" i="4"/>
  <c r="BF144" i="4"/>
  <c r="BF145" i="4"/>
  <c r="BF146" i="4"/>
  <c r="BF147" i="4"/>
  <c r="BF148" i="4"/>
  <c r="BF149" i="4"/>
  <c r="BF150" i="4"/>
  <c r="BF151" i="4"/>
  <c r="BF152" i="4"/>
  <c r="BF153" i="4"/>
  <c r="BF154" i="4"/>
  <c r="BF155" i="4"/>
  <c r="BF156" i="4"/>
  <c r="BF157" i="4"/>
  <c r="BF158" i="4"/>
  <c r="BF159" i="4"/>
  <c r="BF160" i="4"/>
  <c r="BF161" i="4"/>
  <c r="BF162" i="4"/>
  <c r="BF163" i="4"/>
  <c r="BF164" i="4"/>
  <c r="BF165" i="4"/>
  <c r="BF166" i="4"/>
  <c r="BF167" i="4"/>
  <c r="BF168" i="4"/>
  <c r="BF169" i="4"/>
  <c r="BF170" i="4"/>
  <c r="BF171" i="4"/>
  <c r="BF172" i="4"/>
  <c r="BF173" i="4"/>
  <c r="BF174" i="4"/>
  <c r="BF175" i="4"/>
  <c r="BF176" i="4"/>
  <c r="BF177" i="4"/>
  <c r="BF178" i="4"/>
  <c r="BF179" i="4"/>
  <c r="BF180" i="4"/>
  <c r="BF181" i="4"/>
  <c r="BF182" i="4"/>
  <c r="BF183" i="4"/>
  <c r="BF184" i="4"/>
  <c r="BF185" i="4"/>
  <c r="BF186" i="4"/>
  <c r="BF187" i="4"/>
  <c r="BF188" i="4"/>
  <c r="BF189" i="4"/>
  <c r="BF190" i="4"/>
  <c r="BF191" i="4"/>
  <c r="BF192" i="4"/>
  <c r="BF193" i="4"/>
  <c r="BF194" i="4"/>
  <c r="BF195" i="4"/>
  <c r="BF196" i="4"/>
  <c r="BF197" i="4"/>
  <c r="BF198" i="4"/>
  <c r="BF199" i="4"/>
  <c r="BF200" i="4"/>
  <c r="BF201" i="4"/>
  <c r="BG3" i="4"/>
  <c r="BG4" i="4"/>
  <c r="BG7" i="4"/>
  <c r="BG8" i="4"/>
  <c r="BG9" i="4"/>
  <c r="BG10" i="4"/>
  <c r="BG11" i="4"/>
  <c r="BG12" i="4"/>
  <c r="BG13" i="4"/>
  <c r="BG14" i="4"/>
  <c r="BG15" i="4"/>
  <c r="BG16" i="4"/>
  <c r="BG17" i="4"/>
  <c r="BG18" i="4"/>
  <c r="BG19" i="4"/>
  <c r="BG20" i="4"/>
  <c r="BG21" i="4"/>
  <c r="BG22" i="4"/>
  <c r="BG23" i="4"/>
  <c r="BG24" i="4"/>
  <c r="BG25" i="4"/>
  <c r="BG26" i="4"/>
  <c r="BG27" i="4"/>
  <c r="BG28" i="4"/>
  <c r="BG29" i="4"/>
  <c r="BG30" i="4"/>
  <c r="BG31" i="4"/>
  <c r="BG32" i="4"/>
  <c r="BG33" i="4"/>
  <c r="BG34" i="4"/>
  <c r="BG35" i="4"/>
  <c r="BG36" i="4"/>
  <c r="BG37" i="4"/>
  <c r="BG38" i="4"/>
  <c r="BG39" i="4"/>
  <c r="BG40" i="4"/>
  <c r="BG41" i="4"/>
  <c r="BG42" i="4"/>
  <c r="BG43" i="4"/>
  <c r="BG44" i="4"/>
  <c r="BG45" i="4"/>
  <c r="BG46" i="4"/>
  <c r="BG47" i="4"/>
  <c r="BG48" i="4"/>
  <c r="BG49" i="4"/>
  <c r="BG50" i="4"/>
  <c r="BG51" i="4"/>
  <c r="BG52" i="4"/>
  <c r="BG53" i="4"/>
  <c r="BG54" i="4"/>
  <c r="BG55" i="4"/>
  <c r="BG56" i="4"/>
  <c r="BG57" i="4"/>
  <c r="BG58" i="4"/>
  <c r="BG59" i="4"/>
  <c r="BG60" i="4"/>
  <c r="BG61" i="4"/>
  <c r="BG62" i="4"/>
  <c r="BG63" i="4"/>
  <c r="BG64" i="4"/>
  <c r="BG65" i="4"/>
  <c r="BG66" i="4"/>
  <c r="BG67" i="4"/>
  <c r="BG68" i="4"/>
  <c r="BG69" i="4"/>
  <c r="BG70" i="4"/>
  <c r="BG71" i="4"/>
  <c r="BG72" i="4"/>
  <c r="BG73" i="4"/>
  <c r="BG74" i="4"/>
  <c r="BG75" i="4"/>
  <c r="BG76" i="4"/>
  <c r="BG77" i="4"/>
  <c r="BG78" i="4"/>
  <c r="BG79" i="4"/>
  <c r="BG80" i="4"/>
  <c r="BG81" i="4"/>
  <c r="BG82" i="4"/>
  <c r="BG83" i="4"/>
  <c r="BG84" i="4"/>
  <c r="BG85" i="4"/>
  <c r="BG86" i="4"/>
  <c r="BG87" i="4"/>
  <c r="BG88" i="4"/>
  <c r="BG89" i="4"/>
  <c r="BG90" i="4"/>
  <c r="BG91" i="4"/>
  <c r="BG92" i="4"/>
  <c r="BG93" i="4"/>
  <c r="BG94" i="4"/>
  <c r="BG95" i="4"/>
  <c r="BG96" i="4"/>
  <c r="BG97" i="4"/>
  <c r="BG98" i="4"/>
  <c r="BG99" i="4"/>
  <c r="BG100" i="4"/>
  <c r="BG101" i="4"/>
  <c r="BG102" i="4"/>
  <c r="BG103" i="4"/>
  <c r="BG104" i="4"/>
  <c r="BG105" i="4"/>
  <c r="BG106" i="4"/>
  <c r="BG107" i="4"/>
  <c r="BG108" i="4"/>
  <c r="BG109" i="4"/>
  <c r="BG110" i="4"/>
  <c r="BG111" i="4"/>
  <c r="BG112" i="4"/>
  <c r="BG113" i="4"/>
  <c r="BG114" i="4"/>
  <c r="BG115" i="4"/>
  <c r="BG116" i="4"/>
  <c r="BG117" i="4"/>
  <c r="BG118" i="4"/>
  <c r="BG119" i="4"/>
  <c r="BG120" i="4"/>
  <c r="BG121" i="4"/>
  <c r="BG122" i="4"/>
  <c r="BG123" i="4"/>
  <c r="BG124" i="4"/>
  <c r="BG125" i="4"/>
  <c r="BG126" i="4"/>
  <c r="BG127" i="4"/>
  <c r="BG128" i="4"/>
  <c r="BG129" i="4"/>
  <c r="BG130" i="4"/>
  <c r="BG131" i="4"/>
  <c r="BG132" i="4"/>
  <c r="BG133" i="4"/>
  <c r="BG134" i="4"/>
  <c r="BG135" i="4"/>
  <c r="BG136" i="4"/>
  <c r="BG137" i="4"/>
  <c r="BG138" i="4"/>
  <c r="BG139" i="4"/>
  <c r="BG140" i="4"/>
  <c r="BG141" i="4"/>
  <c r="BG142" i="4"/>
  <c r="BG143" i="4"/>
  <c r="BG144" i="4"/>
  <c r="BG145" i="4"/>
  <c r="BG146" i="4"/>
  <c r="BG147" i="4"/>
  <c r="BG148" i="4"/>
  <c r="BG149" i="4"/>
  <c r="BG150" i="4"/>
  <c r="BG151" i="4"/>
  <c r="BG152" i="4"/>
  <c r="BG153" i="4"/>
  <c r="BG154" i="4"/>
  <c r="BG155" i="4"/>
  <c r="BG156" i="4"/>
  <c r="BG157" i="4"/>
  <c r="BG158" i="4"/>
  <c r="BG159" i="4"/>
  <c r="BG160" i="4"/>
  <c r="BG161" i="4"/>
  <c r="BG162" i="4"/>
  <c r="BG163" i="4"/>
  <c r="BG164" i="4"/>
  <c r="BG165" i="4"/>
  <c r="BG166" i="4"/>
  <c r="BG167" i="4"/>
  <c r="BG168" i="4"/>
  <c r="BG169" i="4"/>
  <c r="BG170" i="4"/>
  <c r="BG171" i="4"/>
  <c r="BG172" i="4"/>
  <c r="BG173" i="4"/>
  <c r="BG174" i="4"/>
  <c r="BG175" i="4"/>
  <c r="BG176" i="4"/>
  <c r="BG177" i="4"/>
  <c r="BG178" i="4"/>
  <c r="BG179" i="4"/>
  <c r="BG180" i="4"/>
  <c r="BG181" i="4"/>
  <c r="BG182" i="4"/>
  <c r="BG183" i="4"/>
  <c r="BG184" i="4"/>
  <c r="BG185" i="4"/>
  <c r="BG186" i="4"/>
  <c r="BG187" i="4"/>
  <c r="BG188" i="4"/>
  <c r="BG189" i="4"/>
  <c r="BG190" i="4"/>
  <c r="BG191" i="4"/>
  <c r="BG192" i="4"/>
  <c r="BG193" i="4"/>
  <c r="BG194" i="4"/>
  <c r="BG195" i="4"/>
  <c r="BG196" i="4"/>
  <c r="BG197" i="4"/>
  <c r="BG198" i="4"/>
  <c r="BG199" i="4"/>
  <c r="BG200" i="4"/>
  <c r="BG201" i="4"/>
  <c r="BD1" i="4"/>
  <c r="H44" i="4"/>
  <c r="I44" i="4"/>
  <c r="H45" i="4"/>
  <c r="I45" i="4"/>
  <c r="H46" i="4"/>
  <c r="I46" i="4"/>
  <c r="H47" i="4"/>
  <c r="I47" i="4"/>
  <c r="H48" i="4"/>
  <c r="I48" i="4"/>
  <c r="H49" i="4"/>
  <c r="I49" i="4"/>
  <c r="H50" i="4"/>
  <c r="I50" i="4"/>
  <c r="H51" i="4"/>
  <c r="I51" i="4"/>
  <c r="H52" i="4"/>
  <c r="I52" i="4"/>
  <c r="H53" i="4"/>
  <c r="I53" i="4"/>
  <c r="H54" i="4"/>
  <c r="I54" i="4"/>
  <c r="H55" i="4"/>
  <c r="I55" i="4"/>
  <c r="H56" i="4"/>
  <c r="I56" i="4"/>
  <c r="H57" i="4"/>
  <c r="I57" i="4"/>
  <c r="H58" i="4"/>
  <c r="I58" i="4"/>
  <c r="H59" i="4"/>
  <c r="I59" i="4"/>
  <c r="H60" i="4"/>
  <c r="I60" i="4"/>
  <c r="H61" i="4"/>
  <c r="I61" i="4"/>
  <c r="H62" i="4"/>
  <c r="I62" i="4"/>
  <c r="H63" i="4"/>
  <c r="I63" i="4"/>
  <c r="H64" i="4"/>
  <c r="I64" i="4"/>
  <c r="H65" i="4"/>
  <c r="I65" i="4"/>
  <c r="H66" i="4"/>
  <c r="I66" i="4"/>
  <c r="H67" i="4"/>
  <c r="I67" i="4"/>
  <c r="H68" i="4"/>
  <c r="I68" i="4"/>
  <c r="H69" i="4"/>
  <c r="I69" i="4"/>
  <c r="H70" i="4"/>
  <c r="I70" i="4"/>
  <c r="H71" i="4"/>
  <c r="I71" i="4"/>
  <c r="H72" i="4"/>
  <c r="I72" i="4"/>
  <c r="H73" i="4"/>
  <c r="I73" i="4"/>
  <c r="H74" i="4"/>
  <c r="I74" i="4"/>
  <c r="H75" i="4"/>
  <c r="I75" i="4"/>
  <c r="H76" i="4"/>
  <c r="I76" i="4"/>
  <c r="H77" i="4"/>
  <c r="I77" i="4"/>
  <c r="H78" i="4"/>
  <c r="I78" i="4"/>
  <c r="H79" i="4"/>
  <c r="I79" i="4"/>
  <c r="H80" i="4"/>
  <c r="I80" i="4"/>
  <c r="H81" i="4"/>
  <c r="I81" i="4"/>
  <c r="H82" i="4"/>
  <c r="I82" i="4"/>
  <c r="H83" i="4"/>
  <c r="I83" i="4"/>
  <c r="H84" i="4"/>
  <c r="I84" i="4"/>
  <c r="H85" i="4"/>
  <c r="I85" i="4"/>
  <c r="H86" i="4"/>
  <c r="I86" i="4"/>
  <c r="H87" i="4"/>
  <c r="I87" i="4"/>
  <c r="H88" i="4"/>
  <c r="I88" i="4"/>
  <c r="H89" i="4"/>
  <c r="I89" i="4"/>
  <c r="H90" i="4"/>
  <c r="I90" i="4"/>
  <c r="H91" i="4"/>
  <c r="I91" i="4"/>
  <c r="H92" i="4"/>
  <c r="I92" i="4"/>
  <c r="H93" i="4"/>
  <c r="I93" i="4"/>
  <c r="H94" i="4"/>
  <c r="I94" i="4"/>
  <c r="H95" i="4"/>
  <c r="I95" i="4"/>
  <c r="H96" i="4"/>
  <c r="I96" i="4"/>
  <c r="H97" i="4"/>
  <c r="I97" i="4"/>
  <c r="H98" i="4"/>
  <c r="I98" i="4"/>
  <c r="H99" i="4"/>
  <c r="I99" i="4"/>
  <c r="H100" i="4"/>
  <c r="I100" i="4"/>
  <c r="H101" i="4"/>
  <c r="I101" i="4"/>
  <c r="H102" i="4"/>
  <c r="I102" i="4"/>
  <c r="H103" i="4"/>
  <c r="I103" i="4"/>
  <c r="H104" i="4"/>
  <c r="I104" i="4"/>
  <c r="H105" i="4"/>
  <c r="I105" i="4"/>
  <c r="H106" i="4"/>
  <c r="I106" i="4"/>
  <c r="H107" i="4"/>
  <c r="I107" i="4"/>
  <c r="H108" i="4"/>
  <c r="I108" i="4"/>
  <c r="H109" i="4"/>
  <c r="I109" i="4"/>
  <c r="H110" i="4"/>
  <c r="I110" i="4"/>
  <c r="H111" i="4"/>
  <c r="I111" i="4"/>
  <c r="H112" i="4"/>
  <c r="I112" i="4"/>
  <c r="H113" i="4"/>
  <c r="I113" i="4"/>
  <c r="H114" i="4"/>
  <c r="I114" i="4"/>
  <c r="H115" i="4"/>
  <c r="I115" i="4"/>
  <c r="H116" i="4"/>
  <c r="I116" i="4"/>
  <c r="H117" i="4"/>
  <c r="I117" i="4"/>
  <c r="H118" i="4"/>
  <c r="I118" i="4"/>
  <c r="H119" i="4"/>
  <c r="I119" i="4"/>
  <c r="H120" i="4"/>
  <c r="I120" i="4"/>
  <c r="H121" i="4"/>
  <c r="I121" i="4"/>
  <c r="H122" i="4"/>
  <c r="I122" i="4"/>
  <c r="H123" i="4"/>
  <c r="I123" i="4"/>
  <c r="H124" i="4"/>
  <c r="I124" i="4"/>
  <c r="H125" i="4"/>
  <c r="I125" i="4"/>
  <c r="H126" i="4"/>
  <c r="I126" i="4"/>
  <c r="H127" i="4"/>
  <c r="I127" i="4"/>
  <c r="H128" i="4"/>
  <c r="I128" i="4"/>
  <c r="H129" i="4"/>
  <c r="I129" i="4"/>
  <c r="H130" i="4"/>
  <c r="I130" i="4"/>
  <c r="H131" i="4"/>
  <c r="I131" i="4"/>
  <c r="H132" i="4"/>
  <c r="I132" i="4"/>
  <c r="H133" i="4"/>
  <c r="I133" i="4"/>
  <c r="H134" i="4"/>
  <c r="I134" i="4"/>
  <c r="H135" i="4"/>
  <c r="I135" i="4"/>
  <c r="H136" i="4"/>
  <c r="I136" i="4"/>
  <c r="H137" i="4"/>
  <c r="I137" i="4"/>
  <c r="H138" i="4"/>
  <c r="I138" i="4"/>
  <c r="H139" i="4"/>
  <c r="I139" i="4"/>
  <c r="H140" i="4"/>
  <c r="I140" i="4"/>
  <c r="H141" i="4"/>
  <c r="I141" i="4"/>
  <c r="H142" i="4"/>
  <c r="I142" i="4"/>
  <c r="H143" i="4"/>
  <c r="I143" i="4"/>
  <c r="H144" i="4"/>
  <c r="I144" i="4"/>
  <c r="H145" i="4"/>
  <c r="I145" i="4"/>
  <c r="H146" i="4"/>
  <c r="I146" i="4"/>
  <c r="H147" i="4"/>
  <c r="I147" i="4"/>
  <c r="H148" i="4"/>
  <c r="I148" i="4"/>
  <c r="H149" i="4"/>
  <c r="I149" i="4"/>
  <c r="H150" i="4"/>
  <c r="I150" i="4"/>
  <c r="H151" i="4"/>
  <c r="I151" i="4"/>
  <c r="H152" i="4"/>
  <c r="I152" i="4"/>
  <c r="H153" i="4"/>
  <c r="I153" i="4"/>
  <c r="H154" i="4"/>
  <c r="I154" i="4"/>
  <c r="H155" i="4"/>
  <c r="I155" i="4"/>
  <c r="H156" i="4"/>
  <c r="I156" i="4"/>
  <c r="H157" i="4"/>
  <c r="I157" i="4"/>
  <c r="H158" i="4"/>
  <c r="I158" i="4"/>
  <c r="H159" i="4"/>
  <c r="I159" i="4"/>
  <c r="H160" i="4"/>
  <c r="I160" i="4"/>
  <c r="H161" i="4"/>
  <c r="I161" i="4"/>
  <c r="H162" i="4"/>
  <c r="I162" i="4"/>
  <c r="H163" i="4"/>
  <c r="I163" i="4"/>
  <c r="H164" i="4"/>
  <c r="I164" i="4"/>
  <c r="H165" i="4"/>
  <c r="I165" i="4"/>
  <c r="H166" i="4"/>
  <c r="I166" i="4"/>
  <c r="H167" i="4"/>
  <c r="I167" i="4"/>
  <c r="H168" i="4"/>
  <c r="I168" i="4"/>
  <c r="H169" i="4"/>
  <c r="I169" i="4"/>
  <c r="H170" i="4"/>
  <c r="I170" i="4"/>
  <c r="H171" i="4"/>
  <c r="I171" i="4"/>
  <c r="H172" i="4"/>
  <c r="I172" i="4"/>
  <c r="H173" i="4"/>
  <c r="I173" i="4"/>
  <c r="H174" i="4"/>
  <c r="I174" i="4"/>
  <c r="H175" i="4"/>
  <c r="I175" i="4"/>
  <c r="H176" i="4"/>
  <c r="I176" i="4"/>
  <c r="H177" i="4"/>
  <c r="I177" i="4"/>
  <c r="H178" i="4"/>
  <c r="I178" i="4"/>
  <c r="H179" i="4"/>
  <c r="I179" i="4"/>
  <c r="H180" i="4"/>
  <c r="I180" i="4"/>
  <c r="H181" i="4"/>
  <c r="I181" i="4"/>
  <c r="H182" i="4"/>
  <c r="I182" i="4"/>
  <c r="H183" i="4"/>
  <c r="I183" i="4"/>
  <c r="H184" i="4"/>
  <c r="I184" i="4"/>
  <c r="H185" i="4"/>
  <c r="I185" i="4"/>
  <c r="H186" i="4"/>
  <c r="I186" i="4"/>
  <c r="H187" i="4"/>
  <c r="I187" i="4"/>
  <c r="H188" i="4"/>
  <c r="I188" i="4"/>
  <c r="H189" i="4"/>
  <c r="I189" i="4"/>
  <c r="H190" i="4"/>
  <c r="I190" i="4"/>
  <c r="H191" i="4"/>
  <c r="I191" i="4"/>
  <c r="H192" i="4"/>
  <c r="I192" i="4"/>
  <c r="H193" i="4"/>
  <c r="I193" i="4"/>
  <c r="H194" i="4"/>
  <c r="I194" i="4"/>
  <c r="H195" i="4"/>
  <c r="I195" i="4"/>
  <c r="H196" i="4"/>
  <c r="I196" i="4"/>
  <c r="H197" i="4"/>
  <c r="I197" i="4"/>
  <c r="H198" i="4"/>
  <c r="I198" i="4"/>
  <c r="H199" i="4"/>
  <c r="I199" i="4"/>
  <c r="H200" i="4"/>
  <c r="I200" i="4"/>
  <c r="H201" i="4"/>
  <c r="I201" i="4"/>
  <c r="I3" i="4"/>
  <c r="I4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2" i="4"/>
  <c r="H3" i="4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2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L188" i="1"/>
  <c r="L186" i="1"/>
  <c r="L184" i="1"/>
  <c r="L182" i="1"/>
  <c r="L180" i="1"/>
  <c r="L178" i="1"/>
  <c r="L176" i="1"/>
  <c r="L174" i="1"/>
  <c r="L172" i="1"/>
  <c r="L170" i="1"/>
  <c r="L168" i="1"/>
  <c r="L166" i="1"/>
  <c r="L164" i="1"/>
  <c r="L162" i="1"/>
  <c r="L160" i="1"/>
  <c r="L158" i="1"/>
  <c r="L156" i="1"/>
  <c r="L154" i="1"/>
  <c r="L152" i="1"/>
  <c r="L150" i="1"/>
  <c r="L148" i="1"/>
  <c r="L146" i="1"/>
  <c r="L144" i="1"/>
  <c r="L142" i="1"/>
  <c r="L140" i="1"/>
  <c r="L138" i="1"/>
  <c r="L136" i="1"/>
  <c r="L134" i="1"/>
  <c r="L132" i="1"/>
  <c r="L130" i="1"/>
  <c r="L128" i="1"/>
  <c r="L126" i="1"/>
  <c r="L124" i="1"/>
  <c r="L122" i="1"/>
  <c r="L120" i="1"/>
  <c r="L118" i="1"/>
  <c r="L116" i="1"/>
  <c r="L114" i="1"/>
  <c r="L112" i="1"/>
  <c r="L110" i="1"/>
  <c r="L108" i="1"/>
  <c r="L106" i="1"/>
  <c r="L104" i="1"/>
  <c r="L102" i="1"/>
  <c r="L100" i="1"/>
  <c r="L98" i="1"/>
  <c r="L96" i="1"/>
  <c r="L94" i="1"/>
  <c r="L92" i="1"/>
  <c r="L90" i="1"/>
  <c r="L88" i="1"/>
  <c r="L86" i="1"/>
  <c r="L84" i="1"/>
  <c r="L82" i="1"/>
  <c r="L80" i="1"/>
  <c r="L78" i="1"/>
  <c r="L76" i="1"/>
  <c r="L74" i="1"/>
  <c r="L72" i="1"/>
  <c r="L70" i="1"/>
  <c r="L68" i="1"/>
  <c r="L66" i="1"/>
  <c r="L64" i="1"/>
  <c r="L62" i="1"/>
  <c r="L60" i="1"/>
  <c r="L58" i="1"/>
  <c r="L56" i="1"/>
  <c r="L54" i="1"/>
  <c r="L189" i="1"/>
  <c r="L187" i="1"/>
  <c r="L185" i="1"/>
  <c r="L183" i="1"/>
  <c r="L181" i="1"/>
  <c r="L179" i="1"/>
  <c r="L177" i="1"/>
  <c r="L175" i="1"/>
  <c r="L173" i="1"/>
  <c r="L171" i="1"/>
  <c r="L169" i="1"/>
  <c r="L167" i="1"/>
  <c r="L165" i="1"/>
  <c r="L163" i="1"/>
  <c r="L161" i="1"/>
  <c r="L159" i="1"/>
  <c r="L157" i="1"/>
  <c r="L155" i="1"/>
  <c r="L153" i="1"/>
  <c r="L151" i="1"/>
  <c r="L149" i="1"/>
  <c r="L147" i="1"/>
  <c r="L145" i="1"/>
  <c r="L143" i="1"/>
  <c r="L141" i="1"/>
  <c r="L139" i="1"/>
  <c r="L137" i="1"/>
  <c r="L135" i="1"/>
  <c r="L133" i="1"/>
  <c r="L131" i="1"/>
  <c r="L129" i="1"/>
  <c r="L127" i="1"/>
  <c r="L125" i="1"/>
  <c r="L123" i="1"/>
  <c r="L121" i="1"/>
  <c r="L119" i="1"/>
  <c r="L117" i="1"/>
  <c r="L115" i="1"/>
  <c r="L113" i="1"/>
  <c r="L111" i="1"/>
  <c r="L109" i="1"/>
  <c r="L107" i="1"/>
  <c r="L105" i="1"/>
  <c r="L103" i="1"/>
  <c r="L101" i="1"/>
  <c r="L99" i="1"/>
  <c r="L97" i="1"/>
  <c r="L95" i="1"/>
  <c r="L93" i="1"/>
  <c r="L91" i="1"/>
  <c r="L89" i="1"/>
  <c r="L87" i="1"/>
  <c r="L85" i="1"/>
  <c r="L83" i="1"/>
  <c r="L81" i="1"/>
  <c r="L79" i="1"/>
  <c r="L77" i="1"/>
  <c r="L75" i="1"/>
  <c r="L73" i="1"/>
  <c r="L71" i="1"/>
  <c r="L69" i="1"/>
  <c r="L67" i="1"/>
  <c r="L65" i="1"/>
  <c r="L63" i="1"/>
  <c r="L61" i="1"/>
  <c r="L59" i="1"/>
  <c r="L57" i="1"/>
  <c r="L55" i="1"/>
  <c r="O162" i="4"/>
  <c r="N162" i="4"/>
  <c r="O200" i="4"/>
  <c r="N200" i="4"/>
  <c r="O188" i="4"/>
  <c r="N188" i="4"/>
  <c r="N169" i="4"/>
  <c r="O169" i="4"/>
  <c r="O144" i="4"/>
  <c r="N144" i="4"/>
  <c r="O124" i="4"/>
  <c r="N124" i="4"/>
  <c r="N112" i="4"/>
  <c r="O112" i="4"/>
  <c r="N98" i="4"/>
  <c r="O98" i="4"/>
  <c r="N82" i="4"/>
  <c r="O82" i="4"/>
  <c r="O65" i="4"/>
  <c r="N65" i="4"/>
  <c r="N191" i="4"/>
  <c r="O191" i="4"/>
  <c r="O174" i="4"/>
  <c r="N174" i="4"/>
  <c r="N161" i="4"/>
  <c r="O161" i="4"/>
  <c r="O148" i="4"/>
  <c r="N148" i="4"/>
  <c r="O136" i="4"/>
  <c r="N136" i="4"/>
  <c r="N122" i="4"/>
  <c r="O122" i="4"/>
  <c r="N110" i="4"/>
  <c r="O110" i="4"/>
  <c r="O97" i="4"/>
  <c r="N97" i="4"/>
  <c r="N86" i="4"/>
  <c r="O86" i="4"/>
  <c r="O75" i="4"/>
  <c r="N75" i="4"/>
  <c r="O57" i="4"/>
  <c r="N57" i="4"/>
  <c r="N18" i="4"/>
  <c r="O18" i="4"/>
  <c r="N26" i="4"/>
  <c r="O26" i="4"/>
  <c r="N34" i="4"/>
  <c r="O34" i="4"/>
  <c r="N42" i="4"/>
  <c r="O42" i="4"/>
  <c r="O192" i="4"/>
  <c r="N192" i="4"/>
  <c r="O176" i="4"/>
  <c r="N176" i="4"/>
  <c r="O150" i="4"/>
  <c r="N150" i="4"/>
  <c r="O130" i="4"/>
  <c r="N130" i="4"/>
  <c r="O103" i="4"/>
  <c r="N103" i="4"/>
  <c r="O87" i="4"/>
  <c r="N87" i="4"/>
  <c r="N70" i="4"/>
  <c r="O70" i="4"/>
  <c r="N30" i="4"/>
  <c r="O30" i="4"/>
  <c r="N199" i="4"/>
  <c r="O199" i="4"/>
  <c r="O186" i="4"/>
  <c r="N186" i="4"/>
  <c r="O168" i="4"/>
  <c r="N168" i="4"/>
  <c r="O154" i="4"/>
  <c r="N154" i="4"/>
  <c r="O142" i="4"/>
  <c r="N142" i="4"/>
  <c r="N129" i="4"/>
  <c r="O129" i="4"/>
  <c r="N116" i="4"/>
  <c r="O116" i="4"/>
  <c r="N102" i="4"/>
  <c r="O102" i="4"/>
  <c r="O91" i="4"/>
  <c r="N91" i="4"/>
  <c r="O81" i="4"/>
  <c r="N81" i="4"/>
  <c r="O69" i="4"/>
  <c r="N69" i="4"/>
  <c r="N62" i="4"/>
  <c r="O62" i="4"/>
  <c r="O198" i="4"/>
  <c r="N198" i="4"/>
  <c r="O194" i="4"/>
  <c r="N194" i="4"/>
  <c r="O190" i="4"/>
  <c r="N190" i="4"/>
  <c r="N185" i="4"/>
  <c r="O185" i="4"/>
  <c r="O178" i="4"/>
  <c r="N178" i="4"/>
  <c r="O172" i="4"/>
  <c r="N172" i="4"/>
  <c r="O166" i="4"/>
  <c r="N166" i="4"/>
  <c r="O160" i="4"/>
  <c r="N160" i="4"/>
  <c r="N153" i="4"/>
  <c r="O153" i="4"/>
  <c r="O146" i="4"/>
  <c r="N146" i="4"/>
  <c r="O140" i="4"/>
  <c r="N140" i="4"/>
  <c r="O134" i="4"/>
  <c r="N134" i="4"/>
  <c r="O128" i="4"/>
  <c r="N128" i="4"/>
  <c r="O121" i="4"/>
  <c r="N121" i="4"/>
  <c r="N114" i="4"/>
  <c r="O114" i="4"/>
  <c r="N108" i="4"/>
  <c r="O108" i="4"/>
  <c r="O101" i="4"/>
  <c r="N101" i="4"/>
  <c r="O95" i="4"/>
  <c r="N95" i="4"/>
  <c r="N90" i="4"/>
  <c r="O90" i="4"/>
  <c r="O85" i="4"/>
  <c r="N85" i="4"/>
  <c r="O79" i="4"/>
  <c r="N79" i="4"/>
  <c r="N74" i="4"/>
  <c r="O74" i="4"/>
  <c r="N68" i="4"/>
  <c r="O68" i="4"/>
  <c r="O61" i="4"/>
  <c r="N61" i="4"/>
  <c r="N54" i="4"/>
  <c r="O54" i="4"/>
  <c r="N50" i="4"/>
  <c r="O50" i="4"/>
  <c r="O196" i="4"/>
  <c r="N196" i="4"/>
  <c r="O182" i="4"/>
  <c r="N182" i="4"/>
  <c r="O156" i="4"/>
  <c r="N156" i="4"/>
  <c r="N137" i="4"/>
  <c r="O137" i="4"/>
  <c r="N118" i="4"/>
  <c r="O118" i="4"/>
  <c r="O93" i="4"/>
  <c r="N93" i="4"/>
  <c r="O77" i="4"/>
  <c r="N77" i="4"/>
  <c r="N58" i="4"/>
  <c r="O58" i="4"/>
  <c r="N195" i="4"/>
  <c r="O195" i="4"/>
  <c r="O180" i="4"/>
  <c r="N180" i="4"/>
  <c r="N201" i="4"/>
  <c r="O201" i="4"/>
  <c r="N197" i="4"/>
  <c r="O197" i="4"/>
  <c r="N193" i="4"/>
  <c r="O193" i="4"/>
  <c r="N189" i="4"/>
  <c r="O189" i="4"/>
  <c r="O184" i="4"/>
  <c r="N184" i="4"/>
  <c r="N177" i="4"/>
  <c r="O177" i="4"/>
  <c r="O170" i="4"/>
  <c r="N170" i="4"/>
  <c r="O164" i="4"/>
  <c r="N164" i="4"/>
  <c r="O158" i="4"/>
  <c r="N158" i="4"/>
  <c r="O152" i="4"/>
  <c r="N152" i="4"/>
  <c r="N145" i="4"/>
  <c r="O145" i="4"/>
  <c r="O138" i="4"/>
  <c r="N138" i="4"/>
  <c r="O132" i="4"/>
  <c r="N132" i="4"/>
  <c r="O126" i="4"/>
  <c r="N126" i="4"/>
  <c r="N120" i="4"/>
  <c r="O120" i="4"/>
  <c r="O113" i="4"/>
  <c r="N113" i="4"/>
  <c r="O105" i="4"/>
  <c r="N105" i="4"/>
  <c r="O99" i="4"/>
  <c r="N99" i="4"/>
  <c r="N94" i="4"/>
  <c r="O94" i="4"/>
  <c r="O89" i="4"/>
  <c r="N89" i="4"/>
  <c r="O83" i="4"/>
  <c r="N83" i="4"/>
  <c r="N78" i="4"/>
  <c r="O78" i="4"/>
  <c r="O73" i="4"/>
  <c r="N73" i="4"/>
  <c r="N66" i="4"/>
  <c r="O66" i="4"/>
  <c r="N60" i="4"/>
  <c r="O60" i="4"/>
  <c r="N46" i="4"/>
  <c r="O46" i="4"/>
  <c r="N14" i="4"/>
  <c r="O14" i="4"/>
  <c r="N22" i="4"/>
  <c r="O22" i="4"/>
  <c r="N38" i="4"/>
  <c r="O38" i="4"/>
  <c r="AF14" i="6"/>
  <c r="AF30" i="6"/>
  <c r="AF18" i="6"/>
  <c r="AF22" i="6"/>
  <c r="AF26" i="6"/>
  <c r="L3" i="1"/>
  <c r="L7" i="1"/>
  <c r="L11" i="1"/>
  <c r="L15" i="1"/>
  <c r="L19" i="1"/>
  <c r="L23" i="1"/>
  <c r="L27" i="1"/>
  <c r="L31" i="1"/>
  <c r="L35" i="1"/>
  <c r="L39" i="1"/>
  <c r="L43" i="1"/>
  <c r="L47" i="1"/>
  <c r="L51" i="1"/>
  <c r="L4" i="1"/>
  <c r="L8" i="1"/>
  <c r="L12" i="1"/>
  <c r="L16" i="1"/>
  <c r="L20" i="1"/>
  <c r="L24" i="1"/>
  <c r="L28" i="1"/>
  <c r="L32" i="1"/>
  <c r="L36" i="1"/>
  <c r="L40" i="1"/>
  <c r="L44" i="1"/>
  <c r="L48" i="1"/>
  <c r="L52" i="1"/>
  <c r="L5" i="1"/>
  <c r="L9" i="1"/>
  <c r="L13" i="1"/>
  <c r="L17" i="1"/>
  <c r="L21" i="1"/>
  <c r="L25" i="1"/>
  <c r="L29" i="1"/>
  <c r="L33" i="1"/>
  <c r="L37" i="1"/>
  <c r="L41" i="1"/>
  <c r="L45" i="1"/>
  <c r="L49" i="1"/>
  <c r="L53" i="1"/>
  <c r="L6" i="1"/>
  <c r="L10" i="1"/>
  <c r="L14" i="1"/>
  <c r="L18" i="1"/>
  <c r="L22" i="1"/>
  <c r="L26" i="1"/>
  <c r="L30" i="1"/>
  <c r="L34" i="1"/>
  <c r="L38" i="1"/>
  <c r="L42" i="1"/>
  <c r="L46" i="1"/>
  <c r="L50" i="1"/>
  <c r="L2" i="1"/>
  <c r="U201" i="4"/>
  <c r="T201" i="4"/>
  <c r="U197" i="4"/>
  <c r="T197" i="4"/>
  <c r="U191" i="4"/>
  <c r="T191" i="4"/>
  <c r="U200" i="4"/>
  <c r="T200" i="4"/>
  <c r="U198" i="4"/>
  <c r="T198" i="4"/>
  <c r="U196" i="4"/>
  <c r="T196" i="4"/>
  <c r="U194" i="4"/>
  <c r="T194" i="4"/>
  <c r="U192" i="4"/>
  <c r="U190" i="4"/>
  <c r="T190" i="4"/>
  <c r="U188" i="4"/>
  <c r="T188" i="4"/>
  <c r="U186" i="4"/>
  <c r="T186" i="4"/>
  <c r="U184" i="4"/>
  <c r="T184" i="4"/>
  <c r="U182" i="4"/>
  <c r="T182" i="4"/>
  <c r="U180" i="4"/>
  <c r="T180" i="4"/>
  <c r="U178" i="4"/>
  <c r="T178" i="4"/>
  <c r="U176" i="4"/>
  <c r="T176" i="4"/>
  <c r="U174" i="4"/>
  <c r="T174" i="4"/>
  <c r="U172" i="4"/>
  <c r="T172" i="4"/>
  <c r="U170" i="4"/>
  <c r="T170" i="4"/>
  <c r="U168" i="4"/>
  <c r="T168" i="4"/>
  <c r="U166" i="4"/>
  <c r="T166" i="4"/>
  <c r="U164" i="4"/>
  <c r="T164" i="4"/>
  <c r="U162" i="4"/>
  <c r="T162" i="4"/>
  <c r="U160" i="4"/>
  <c r="T160" i="4"/>
  <c r="U158" i="4"/>
  <c r="T158" i="4"/>
  <c r="U156" i="4"/>
  <c r="T156" i="4"/>
  <c r="U154" i="4"/>
  <c r="T154" i="4"/>
  <c r="U152" i="4"/>
  <c r="T152" i="4"/>
  <c r="U150" i="4"/>
  <c r="T150" i="4"/>
  <c r="U148" i="4"/>
  <c r="T148" i="4"/>
  <c r="U146" i="4"/>
  <c r="T146" i="4"/>
  <c r="U144" i="4"/>
  <c r="T144" i="4"/>
  <c r="U142" i="4"/>
  <c r="T142" i="4"/>
  <c r="U140" i="4"/>
  <c r="T140" i="4"/>
  <c r="U138" i="4"/>
  <c r="T138" i="4"/>
  <c r="U136" i="4"/>
  <c r="T136" i="4"/>
  <c r="U134" i="4"/>
  <c r="T134" i="4"/>
  <c r="U132" i="4"/>
  <c r="T132" i="4"/>
  <c r="U130" i="4"/>
  <c r="T130" i="4"/>
  <c r="U128" i="4"/>
  <c r="T128" i="4"/>
  <c r="U126" i="4"/>
  <c r="T126" i="4"/>
  <c r="U124" i="4"/>
  <c r="T124" i="4"/>
  <c r="U122" i="4"/>
  <c r="T122" i="4"/>
  <c r="U120" i="4"/>
  <c r="T120" i="4"/>
  <c r="U118" i="4"/>
  <c r="T118" i="4"/>
  <c r="U116" i="4"/>
  <c r="T116" i="4"/>
  <c r="U114" i="4"/>
  <c r="T114" i="4"/>
  <c r="U112" i="4"/>
  <c r="T112" i="4"/>
  <c r="U110" i="4"/>
  <c r="T110" i="4"/>
  <c r="U108" i="4"/>
  <c r="T108" i="4"/>
  <c r="U199" i="4"/>
  <c r="T199" i="4"/>
  <c r="U195" i="4"/>
  <c r="T195" i="4"/>
  <c r="U193" i="4"/>
  <c r="T193" i="4"/>
  <c r="U189" i="4"/>
  <c r="T189" i="4"/>
  <c r="U185" i="4"/>
  <c r="T185" i="4"/>
  <c r="U177" i="4"/>
  <c r="T177" i="4"/>
  <c r="U169" i="4"/>
  <c r="T169" i="4"/>
  <c r="U161" i="4"/>
  <c r="T161" i="4"/>
  <c r="U153" i="4"/>
  <c r="T153" i="4"/>
  <c r="U145" i="4"/>
  <c r="T145" i="4"/>
  <c r="U137" i="4"/>
  <c r="T137" i="4"/>
  <c r="U129" i="4"/>
  <c r="T129" i="4"/>
  <c r="U121" i="4"/>
  <c r="T121" i="4"/>
  <c r="U113" i="4"/>
  <c r="T113" i="4"/>
  <c r="T192" i="4"/>
  <c r="N20" i="4"/>
  <c r="O20" i="4"/>
  <c r="U20" i="4"/>
  <c r="O53" i="4"/>
  <c r="N53" i="4"/>
  <c r="T53" i="4"/>
  <c r="O71" i="4"/>
  <c r="N71" i="4"/>
  <c r="N80" i="4"/>
  <c r="O80" i="4"/>
  <c r="U80" i="4"/>
  <c r="N127" i="4"/>
  <c r="O127" i="4"/>
  <c r="U127" i="4"/>
  <c r="N175" i="4"/>
  <c r="O175" i="4"/>
  <c r="U175" i="4"/>
  <c r="O39" i="4"/>
  <c r="N39" i="4"/>
  <c r="T39" i="4"/>
  <c r="T9" i="4"/>
  <c r="O17" i="4"/>
  <c r="N17" i="4"/>
  <c r="O25" i="4"/>
  <c r="N25" i="4"/>
  <c r="N106" i="4"/>
  <c r="T106" i="4"/>
  <c r="O106" i="4"/>
  <c r="U106" i="4"/>
  <c r="N16" i="4"/>
  <c r="O16" i="4"/>
  <c r="U16" i="4"/>
  <c r="O31" i="4"/>
  <c r="N31" i="4"/>
  <c r="T31" i="4"/>
  <c r="O47" i="4"/>
  <c r="N47" i="4"/>
  <c r="T47" i="4"/>
  <c r="O45" i="4"/>
  <c r="N45" i="4"/>
  <c r="T45" i="4"/>
  <c r="O33" i="4"/>
  <c r="N33" i="4"/>
  <c r="O41" i="4"/>
  <c r="N41" i="4"/>
  <c r="O67" i="4"/>
  <c r="N67" i="4"/>
  <c r="T67" i="4"/>
  <c r="N36" i="4"/>
  <c r="O36" i="4"/>
  <c r="N52" i="4"/>
  <c r="O52" i="4"/>
  <c r="U52" i="4"/>
  <c r="N76" i="4"/>
  <c r="O76" i="4"/>
  <c r="U76" i="4"/>
  <c r="N92" i="4"/>
  <c r="O92" i="4"/>
  <c r="U92" i="4"/>
  <c r="O107" i="4"/>
  <c r="N107" i="4"/>
  <c r="N123" i="4"/>
  <c r="O123" i="4"/>
  <c r="U123" i="4"/>
  <c r="N139" i="4"/>
  <c r="T139" i="4"/>
  <c r="O139" i="4"/>
  <c r="N155" i="4"/>
  <c r="O155" i="4"/>
  <c r="N171" i="4"/>
  <c r="O171" i="4"/>
  <c r="N187" i="4"/>
  <c r="O187" i="4"/>
  <c r="O117" i="4"/>
  <c r="U117" i="4"/>
  <c r="N117" i="4"/>
  <c r="T117" i="4"/>
  <c r="N149" i="4"/>
  <c r="T149" i="4"/>
  <c r="O149" i="4"/>
  <c r="U149" i="4"/>
  <c r="N181" i="4"/>
  <c r="T181" i="4"/>
  <c r="O181" i="4"/>
  <c r="U181" i="4"/>
  <c r="U6" i="4"/>
  <c r="O35" i="4"/>
  <c r="N35" i="4"/>
  <c r="O55" i="4"/>
  <c r="N55" i="4"/>
  <c r="N56" i="4"/>
  <c r="O56" i="4"/>
  <c r="U56" i="4"/>
  <c r="O111" i="4"/>
  <c r="N111" i="4"/>
  <c r="T111" i="4"/>
  <c r="N159" i="4"/>
  <c r="O159" i="4"/>
  <c r="N157" i="4"/>
  <c r="O157" i="4"/>
  <c r="O21" i="4"/>
  <c r="U21" i="4"/>
  <c r="N21" i="4"/>
  <c r="N24" i="4"/>
  <c r="O24" i="4"/>
  <c r="O59" i="4"/>
  <c r="N59" i="4"/>
  <c r="N28" i="4"/>
  <c r="O28" i="4"/>
  <c r="N44" i="4"/>
  <c r="O44" i="4"/>
  <c r="N64" i="4"/>
  <c r="O64" i="4"/>
  <c r="N84" i="4"/>
  <c r="O84" i="4"/>
  <c r="N100" i="4"/>
  <c r="O100" i="4"/>
  <c r="O115" i="4"/>
  <c r="N115" i="4"/>
  <c r="N131" i="4"/>
  <c r="T131" i="4"/>
  <c r="O131" i="4"/>
  <c r="N147" i="4"/>
  <c r="T147" i="4"/>
  <c r="O147" i="4"/>
  <c r="N163" i="4"/>
  <c r="T163" i="4"/>
  <c r="O163" i="4"/>
  <c r="N179" i="4"/>
  <c r="T179" i="4"/>
  <c r="O179" i="4"/>
  <c r="N133" i="4"/>
  <c r="T133" i="4"/>
  <c r="O133" i="4"/>
  <c r="U133" i="4"/>
  <c r="N165" i="4"/>
  <c r="T165" i="4"/>
  <c r="O165" i="4"/>
  <c r="U165" i="4"/>
  <c r="O19" i="4"/>
  <c r="N19" i="4"/>
  <c r="O51" i="4"/>
  <c r="U51" i="4"/>
  <c r="N51" i="4"/>
  <c r="N40" i="4"/>
  <c r="O40" i="4"/>
  <c r="N96" i="4"/>
  <c r="T96" i="4"/>
  <c r="O96" i="4"/>
  <c r="N143" i="4"/>
  <c r="T143" i="4"/>
  <c r="O143" i="4"/>
  <c r="N125" i="4"/>
  <c r="O125" i="4"/>
  <c r="O29" i="4"/>
  <c r="N29" i="4"/>
  <c r="O15" i="4"/>
  <c r="N15" i="4"/>
  <c r="O23" i="4"/>
  <c r="N23" i="4"/>
  <c r="T12" i="4"/>
  <c r="O27" i="4"/>
  <c r="U27" i="4"/>
  <c r="N27" i="4"/>
  <c r="O43" i="4"/>
  <c r="U43" i="4"/>
  <c r="N43" i="4"/>
  <c r="O37" i="4"/>
  <c r="U37" i="4"/>
  <c r="N37" i="4"/>
  <c r="O49" i="4"/>
  <c r="U49" i="4"/>
  <c r="N49" i="4"/>
  <c r="O63" i="4"/>
  <c r="U63" i="4"/>
  <c r="N63" i="4"/>
  <c r="N32" i="4"/>
  <c r="O32" i="4"/>
  <c r="N48" i="4"/>
  <c r="O48" i="4"/>
  <c r="N72" i="4"/>
  <c r="O72" i="4"/>
  <c r="N88" i="4"/>
  <c r="T88" i="4"/>
  <c r="O88" i="4"/>
  <c r="N104" i="4"/>
  <c r="T104" i="4"/>
  <c r="O104" i="4"/>
  <c r="O119" i="4"/>
  <c r="U119" i="4"/>
  <c r="N119" i="4"/>
  <c r="N135" i="4"/>
  <c r="O135" i="4"/>
  <c r="N151" i="4"/>
  <c r="O151" i="4"/>
  <c r="N167" i="4"/>
  <c r="O167" i="4"/>
  <c r="N183" i="4"/>
  <c r="O183" i="4"/>
  <c r="O109" i="4"/>
  <c r="N109" i="4"/>
  <c r="T109" i="4"/>
  <c r="N141" i="4"/>
  <c r="T141" i="4"/>
  <c r="O141" i="4"/>
  <c r="N173" i="4"/>
  <c r="T173" i="4"/>
  <c r="O173" i="4"/>
  <c r="T107" i="4"/>
  <c r="T171" i="4"/>
  <c r="U9" i="4"/>
  <c r="U135" i="4"/>
  <c r="U167" i="4"/>
  <c r="T115" i="4"/>
  <c r="T123" i="4"/>
  <c r="T155" i="4"/>
  <c r="T187" i="4"/>
  <c r="U125" i="4"/>
  <c r="U157" i="4"/>
  <c r="AF13" i="6"/>
  <c r="AF17" i="6"/>
  <c r="AF21" i="6"/>
  <c r="AF25" i="6"/>
  <c r="U3" i="4"/>
  <c r="AF20" i="6"/>
  <c r="AF27" i="6"/>
  <c r="AF32" i="6"/>
  <c r="U151" i="4"/>
  <c r="U183" i="4"/>
  <c r="U7" i="4"/>
  <c r="AF15" i="6"/>
  <c r="AF19" i="6"/>
  <c r="AF23" i="6"/>
  <c r="AF16" i="6"/>
  <c r="AF24" i="6"/>
  <c r="AF31" i="6"/>
  <c r="AF29" i="6"/>
  <c r="AF33" i="6"/>
  <c r="AF28" i="6"/>
  <c r="U109" i="4"/>
  <c r="T125" i="4"/>
  <c r="U141" i="4"/>
  <c r="T157" i="4"/>
  <c r="U173" i="4"/>
  <c r="U111" i="4"/>
  <c r="U143" i="4"/>
  <c r="U159" i="4"/>
  <c r="U107" i="4"/>
  <c r="U115" i="4"/>
  <c r="U131" i="4"/>
  <c r="U139" i="4"/>
  <c r="U147" i="4"/>
  <c r="U155" i="4"/>
  <c r="U163" i="4"/>
  <c r="U171" i="4"/>
  <c r="U179" i="4"/>
  <c r="U187" i="4"/>
  <c r="T119" i="4"/>
  <c r="T127" i="4"/>
  <c r="T135" i="4"/>
  <c r="T151" i="4"/>
  <c r="T159" i="4"/>
  <c r="T167" i="4"/>
  <c r="T175" i="4"/>
  <c r="T183" i="4"/>
  <c r="U55" i="4"/>
  <c r="U57" i="4"/>
  <c r="U59" i="4"/>
  <c r="U61" i="4"/>
  <c r="U65" i="4"/>
  <c r="U67" i="4"/>
  <c r="U69" i="4"/>
  <c r="U71" i="4"/>
  <c r="U73" i="4"/>
  <c r="U75" i="4"/>
  <c r="U77" i="4"/>
  <c r="U79" i="4"/>
  <c r="U81" i="4"/>
  <c r="U83" i="4"/>
  <c r="U85" i="4"/>
  <c r="U87" i="4"/>
  <c r="U89" i="4"/>
  <c r="U91" i="4"/>
  <c r="U93" i="4"/>
  <c r="U95" i="4"/>
  <c r="U97" i="4"/>
  <c r="U101" i="4"/>
  <c r="U103" i="4"/>
  <c r="U105" i="4"/>
  <c r="U54" i="4"/>
  <c r="U58" i="4"/>
  <c r="U60" i="4"/>
  <c r="U62" i="4"/>
  <c r="U64" i="4"/>
  <c r="U66" i="4"/>
  <c r="U68" i="4"/>
  <c r="U70" i="4"/>
  <c r="U72" i="4"/>
  <c r="U74" i="4"/>
  <c r="U78" i="4"/>
  <c r="U82" i="4"/>
  <c r="U84" i="4"/>
  <c r="U86" i="4"/>
  <c r="U88" i="4"/>
  <c r="U90" i="4"/>
  <c r="U94" i="4"/>
  <c r="U96" i="4"/>
  <c r="U98" i="4"/>
  <c r="U100" i="4"/>
  <c r="U102" i="4"/>
  <c r="U104" i="4"/>
  <c r="T55" i="4"/>
  <c r="T57" i="4"/>
  <c r="T61" i="4"/>
  <c r="T63" i="4"/>
  <c r="T65" i="4"/>
  <c r="T69" i="4"/>
  <c r="T71" i="4"/>
  <c r="T73" i="4"/>
  <c r="T75" i="4"/>
  <c r="T77" i="4"/>
  <c r="T79" i="4"/>
  <c r="T81" i="4"/>
  <c r="T83" i="4"/>
  <c r="T85" i="4"/>
  <c r="T87" i="4"/>
  <c r="T89" i="4"/>
  <c r="T91" i="4"/>
  <c r="T93" i="4"/>
  <c r="T95" i="4"/>
  <c r="T97" i="4"/>
  <c r="T99" i="4"/>
  <c r="T101" i="4"/>
  <c r="T103" i="4"/>
  <c r="T105" i="4"/>
  <c r="T54" i="4"/>
  <c r="T56" i="4"/>
  <c r="T58" i="4"/>
  <c r="T60" i="4"/>
  <c r="T64" i="4"/>
  <c r="T66" i="4"/>
  <c r="T68" i="4"/>
  <c r="T72" i="4"/>
  <c r="T74" i="4"/>
  <c r="T76" i="4"/>
  <c r="T80" i="4"/>
  <c r="T82" i="4"/>
  <c r="T84" i="4"/>
  <c r="T86" i="4"/>
  <c r="T90" i="4"/>
  <c r="T92" i="4"/>
  <c r="T94" i="4"/>
  <c r="T98" i="4"/>
  <c r="T100" i="4"/>
  <c r="T102" i="4"/>
  <c r="U17" i="4"/>
  <c r="T21" i="4"/>
  <c r="U25" i="4"/>
  <c r="T25" i="4"/>
  <c r="T20" i="4"/>
  <c r="U24" i="4"/>
  <c r="T29" i="4"/>
  <c r="U31" i="4"/>
  <c r="T33" i="4"/>
  <c r="U35" i="4"/>
  <c r="T37" i="4"/>
  <c r="U39" i="4"/>
  <c r="T41" i="4"/>
  <c r="U47" i="4"/>
  <c r="T49" i="4"/>
  <c r="T6" i="4"/>
  <c r="U10" i="4"/>
  <c r="T14" i="4"/>
  <c r="U18" i="4"/>
  <c r="T22" i="4"/>
  <c r="U26" i="4"/>
  <c r="T28" i="4"/>
  <c r="U30" i="4"/>
  <c r="T32" i="4"/>
  <c r="U34" i="4"/>
  <c r="T36" i="4"/>
  <c r="U38" i="4"/>
  <c r="T40" i="4"/>
  <c r="U42" i="4"/>
  <c r="T44" i="4"/>
  <c r="U46" i="4"/>
  <c r="T48" i="4"/>
  <c r="U50" i="4"/>
  <c r="U15" i="4"/>
  <c r="T15" i="4"/>
  <c r="U19" i="4"/>
  <c r="U23" i="4"/>
  <c r="T23" i="4"/>
  <c r="T16" i="4"/>
  <c r="T24" i="4"/>
  <c r="U29" i="4"/>
  <c r="U33" i="4"/>
  <c r="T35" i="4"/>
  <c r="U41" i="4"/>
  <c r="T43" i="4"/>
  <c r="U45" i="4"/>
  <c r="U53" i="4"/>
  <c r="T10" i="4"/>
  <c r="U14" i="4"/>
  <c r="T18" i="4"/>
  <c r="U22" i="4"/>
  <c r="T26" i="4"/>
  <c r="U28" i="4"/>
  <c r="T30" i="4"/>
  <c r="U32" i="4"/>
  <c r="T34" i="4"/>
  <c r="U36" i="4"/>
  <c r="T38" i="4"/>
  <c r="U40" i="4"/>
  <c r="T42" i="4"/>
  <c r="U44" i="4"/>
  <c r="T46" i="4"/>
  <c r="U48" i="4"/>
  <c r="T50" i="4"/>
  <c r="T52" i="4"/>
  <c r="T62" i="4"/>
  <c r="T70" i="4"/>
  <c r="T78" i="4"/>
  <c r="T59" i="4"/>
  <c r="U99" i="4"/>
  <c r="H38" i="6"/>
  <c r="H30" i="6"/>
  <c r="DH1" i="4"/>
  <c r="EF1" i="4"/>
  <c r="T3" i="4"/>
  <c r="T5" i="4"/>
  <c r="U11" i="4"/>
  <c r="U13" i="4"/>
  <c r="U4" i="4"/>
  <c r="T11" i="4"/>
  <c r="T13" i="4"/>
  <c r="T17" i="4"/>
  <c r="U12" i="4"/>
  <c r="T7" i="4"/>
  <c r="T8" i="4"/>
  <c r="U5" i="4"/>
  <c r="T4" i="4"/>
  <c r="U8" i="4"/>
  <c r="T51" i="4"/>
  <c r="T27" i="4"/>
  <c r="T19" i="4"/>
  <c r="DY17" i="4"/>
  <c r="H29" i="6"/>
  <c r="H37" i="6"/>
  <c r="EM1" i="4"/>
  <c r="EL1" i="4"/>
  <c r="DY10" i="4"/>
  <c r="K4" i="3"/>
  <c r="K3" i="3"/>
  <c r="K2" i="3"/>
  <c r="BV6" i="4"/>
  <c r="BV3" i="4"/>
  <c r="BV2" i="4"/>
  <c r="W3" i="4"/>
  <c r="W2" i="4"/>
  <c r="AF37" i="6"/>
  <c r="BE53" i="4"/>
  <c r="BE51" i="4"/>
  <c r="BE31" i="4"/>
  <c r="BE41" i="4"/>
  <c r="BE11" i="4"/>
  <c r="AF12" i="6"/>
  <c r="AF3" i="6"/>
  <c r="BE21" i="4"/>
  <c r="AF47" i="6"/>
  <c r="AF39" i="6"/>
  <c r="AF8" i="6"/>
  <c r="AF40" i="6"/>
  <c r="AF4" i="6"/>
  <c r="AF43" i="6"/>
  <c r="AF44" i="6"/>
  <c r="AF10" i="6"/>
  <c r="AF5" i="6"/>
  <c r="AF6" i="6"/>
  <c r="AF38" i="6"/>
  <c r="AF9" i="6"/>
  <c r="AF34" i="6"/>
  <c r="AF45" i="6"/>
  <c r="AF36" i="6"/>
  <c r="AF35" i="6"/>
  <c r="AF42" i="6"/>
  <c r="AF41" i="6"/>
  <c r="AF7" i="6"/>
  <c r="AF11" i="6"/>
  <c r="AF52" i="6"/>
  <c r="AF50" i="6"/>
  <c r="AF53" i="6"/>
  <c r="AF46" i="6"/>
  <c r="AU51" i="4"/>
  <c r="AF51" i="6"/>
  <c r="AU41" i="4"/>
  <c r="AF48" i="6"/>
  <c r="AF49" i="6"/>
  <c r="AU11" i="4"/>
  <c r="AU53" i="4"/>
  <c r="AU31" i="4"/>
  <c r="AU21" i="4"/>
  <c r="AG117" i="6"/>
  <c r="AH117" i="6"/>
  <c r="FU117" i="4"/>
  <c r="AF117" i="6"/>
  <c r="BE117" i="4"/>
  <c r="FU189" i="4"/>
  <c r="AG189" i="6"/>
  <c r="AF189" i="6"/>
  <c r="AH189" i="6"/>
  <c r="BE189" i="4"/>
  <c r="AF164" i="6"/>
  <c r="AG164" i="6"/>
  <c r="AH164" i="6"/>
  <c r="FU164" i="4"/>
  <c r="BE164" i="4"/>
  <c r="AH170" i="6"/>
  <c r="AG170" i="6"/>
  <c r="AF170" i="6"/>
  <c r="FU170" i="4"/>
  <c r="BE170" i="4"/>
  <c r="AG144" i="6"/>
  <c r="AH144" i="6"/>
  <c r="AF144" i="6"/>
  <c r="FU144" i="4"/>
  <c r="BE144" i="4"/>
  <c r="AF193" i="6"/>
  <c r="AG193" i="6"/>
  <c r="AH193" i="6"/>
  <c r="FU193" i="4"/>
  <c r="BE193" i="4"/>
  <c r="AF77" i="6"/>
  <c r="BE77" i="4"/>
  <c r="AF91" i="6"/>
  <c r="BE91" i="4"/>
  <c r="AF100" i="6"/>
  <c r="BE100" i="4"/>
  <c r="FU115" i="4"/>
  <c r="AG115" i="6"/>
  <c r="AF115" i="6"/>
  <c r="AH115" i="6"/>
  <c r="BE115" i="4"/>
  <c r="AF110" i="6"/>
  <c r="AG110" i="6"/>
  <c r="AH110" i="6"/>
  <c r="FU110" i="4"/>
  <c r="BE110" i="4"/>
  <c r="AG138" i="6"/>
  <c r="AH138" i="6"/>
  <c r="AF138" i="6"/>
  <c r="FU138" i="4"/>
  <c r="BE138" i="4"/>
  <c r="AG176" i="6"/>
  <c r="AF176" i="6"/>
  <c r="AH176" i="6"/>
  <c r="FU176" i="4"/>
  <c r="BE176" i="4"/>
  <c r="AH168" i="6"/>
  <c r="AG168" i="6"/>
  <c r="AF168" i="6"/>
  <c r="FU168" i="4"/>
  <c r="BE168" i="4"/>
  <c r="AF75" i="6"/>
  <c r="BE75" i="4"/>
  <c r="AF104" i="6"/>
  <c r="BE104" i="4"/>
  <c r="AF55" i="6"/>
  <c r="BE55" i="4"/>
  <c r="AH112" i="6"/>
  <c r="AF112" i="6"/>
  <c r="AG112" i="6"/>
  <c r="FU112" i="4"/>
  <c r="BE112" i="4"/>
  <c r="AF180" i="6"/>
  <c r="AH180" i="6"/>
  <c r="AG180" i="6"/>
  <c r="FU180" i="4"/>
  <c r="BE180" i="4"/>
  <c r="AG121" i="6"/>
  <c r="FU121" i="4"/>
  <c r="AF121" i="6"/>
  <c r="AH121" i="6"/>
  <c r="BE121" i="4"/>
  <c r="AF122" i="6"/>
  <c r="AH122" i="6"/>
  <c r="FU122" i="4"/>
  <c r="AG122" i="6"/>
  <c r="BE122" i="4"/>
  <c r="AF80" i="6"/>
  <c r="AG80" i="6"/>
  <c r="BE80" i="4"/>
  <c r="AF151" i="6"/>
  <c r="AH151" i="6"/>
  <c r="AG151" i="6"/>
  <c r="FU151" i="4"/>
  <c r="BE151" i="4"/>
  <c r="AF57" i="6"/>
  <c r="BE57" i="4"/>
  <c r="AH118" i="6"/>
  <c r="AF118" i="6"/>
  <c r="AG118" i="6"/>
  <c r="FU118" i="4"/>
  <c r="BE118" i="4"/>
  <c r="AF74" i="6"/>
  <c r="AG74" i="6"/>
  <c r="BE74" i="4"/>
  <c r="AH163" i="6"/>
  <c r="AF163" i="6"/>
  <c r="AG163" i="6"/>
  <c r="FU163" i="4"/>
  <c r="BE163" i="4"/>
  <c r="AF98" i="6"/>
  <c r="BE98" i="4"/>
  <c r="AF63" i="6"/>
  <c r="BE63" i="4"/>
  <c r="AF66" i="6"/>
  <c r="BE66" i="4"/>
  <c r="AF102" i="6"/>
  <c r="BE102" i="4"/>
  <c r="AF177" i="6"/>
  <c r="AG177" i="6"/>
  <c r="FU177" i="4"/>
  <c r="AH177" i="6"/>
  <c r="BE177" i="4"/>
  <c r="AF92" i="6"/>
  <c r="BE92" i="4"/>
  <c r="AF97" i="6"/>
  <c r="BE97" i="4"/>
  <c r="AH160" i="6"/>
  <c r="AF160" i="6"/>
  <c r="AG160" i="6"/>
  <c r="FU160" i="4"/>
  <c r="BE160" i="4"/>
  <c r="AF184" i="6"/>
  <c r="AG184" i="6"/>
  <c r="AH184" i="6"/>
  <c r="FU184" i="4"/>
  <c r="BE184" i="4"/>
  <c r="AF82" i="6"/>
  <c r="BE82" i="4"/>
  <c r="AF60" i="6"/>
  <c r="BE60" i="4"/>
  <c r="AG132" i="6"/>
  <c r="FU132" i="4"/>
  <c r="AF132" i="6"/>
  <c r="AH132" i="6"/>
  <c r="BE132" i="4"/>
  <c r="AF61" i="6"/>
  <c r="BE61" i="4"/>
  <c r="AH128" i="6"/>
  <c r="AG128" i="6"/>
  <c r="AF128" i="6"/>
  <c r="FU128" i="4"/>
  <c r="BE128" i="4"/>
  <c r="AH113" i="6"/>
  <c r="AG113" i="6"/>
  <c r="FU113" i="4"/>
  <c r="AF113" i="6"/>
  <c r="BE113" i="4"/>
  <c r="AH166" i="6"/>
  <c r="AG166" i="6"/>
  <c r="AF166" i="6"/>
  <c r="FU166" i="4"/>
  <c r="BE166" i="4"/>
  <c r="AF54" i="6"/>
  <c r="BE54" i="4"/>
  <c r="AH183" i="6"/>
  <c r="AF183" i="6"/>
  <c r="FU183" i="4"/>
  <c r="AG183" i="6"/>
  <c r="BE183" i="4"/>
  <c r="AF88" i="6"/>
  <c r="BE88" i="4"/>
  <c r="AH156" i="6"/>
  <c r="AF156" i="6"/>
  <c r="AG156" i="6"/>
  <c r="FU156" i="4"/>
  <c r="BE156" i="4"/>
  <c r="AF68" i="6"/>
  <c r="BE68" i="4"/>
  <c r="AF139" i="6"/>
  <c r="AG139" i="6"/>
  <c r="AH139" i="6"/>
  <c r="FU139" i="4"/>
  <c r="BE139" i="4"/>
  <c r="AF200" i="6"/>
  <c r="AG200" i="6"/>
  <c r="AH200" i="6"/>
  <c r="FU200" i="4"/>
  <c r="BE200" i="4"/>
  <c r="AF71" i="6"/>
  <c r="BE71" i="4"/>
  <c r="AF191" i="6"/>
  <c r="FU191" i="4"/>
  <c r="AG191" i="6"/>
  <c r="AH191" i="6"/>
  <c r="BE191" i="4"/>
  <c r="AF84" i="6"/>
  <c r="BE84" i="4"/>
  <c r="AF111" i="6"/>
  <c r="AG111" i="6"/>
  <c r="FU111" i="4"/>
  <c r="AH111" i="6"/>
  <c r="BE111" i="4"/>
  <c r="AG175" i="6"/>
  <c r="AH175" i="6"/>
  <c r="FU175" i="4"/>
  <c r="AF175" i="6"/>
  <c r="BE175" i="4"/>
  <c r="AF198" i="6"/>
  <c r="FU198" i="4"/>
  <c r="AG198" i="6"/>
  <c r="AH198" i="6"/>
  <c r="BE198" i="4"/>
  <c r="AH109" i="6"/>
  <c r="AF109" i="6"/>
  <c r="AG109" i="6"/>
  <c r="FU109" i="4"/>
  <c r="BE109" i="4"/>
  <c r="AH141" i="6"/>
  <c r="AG141" i="6"/>
  <c r="FU141" i="4"/>
  <c r="AF141" i="6"/>
  <c r="BE141" i="4"/>
  <c r="AF150" i="6"/>
  <c r="AG150" i="6"/>
  <c r="AH150" i="6"/>
  <c r="FU150" i="4"/>
  <c r="BE150" i="4"/>
  <c r="AH114" i="6"/>
  <c r="AF114" i="6"/>
  <c r="AG114" i="6"/>
  <c r="FU114" i="4"/>
  <c r="BE114" i="4"/>
  <c r="AH159" i="6"/>
  <c r="AF159" i="6"/>
  <c r="AG159" i="6"/>
  <c r="FU159" i="4"/>
  <c r="BE159" i="4"/>
  <c r="AH194" i="6"/>
  <c r="AG194" i="6"/>
  <c r="FU194" i="4"/>
  <c r="AF194" i="6"/>
  <c r="BE194" i="4"/>
  <c r="AG197" i="6"/>
  <c r="AH197" i="6"/>
  <c r="AF197" i="6"/>
  <c r="FU197" i="4"/>
  <c r="BE197" i="4"/>
  <c r="AH131" i="6"/>
  <c r="AG131" i="6"/>
  <c r="AF131" i="6"/>
  <c r="FU131" i="4"/>
  <c r="BE131" i="4"/>
  <c r="AH196" i="6"/>
  <c r="AF196" i="6"/>
  <c r="AG196" i="6"/>
  <c r="FU196" i="4"/>
  <c r="BE196" i="4"/>
  <c r="AF155" i="6"/>
  <c r="AG155" i="6"/>
  <c r="AH155" i="6"/>
  <c r="FU155" i="4"/>
  <c r="BE155" i="4"/>
  <c r="AG116" i="6"/>
  <c r="AF116" i="6"/>
  <c r="AH116" i="6"/>
  <c r="FU116" i="4"/>
  <c r="BE116" i="4"/>
  <c r="AH182" i="6"/>
  <c r="AF182" i="6"/>
  <c r="AG182" i="6"/>
  <c r="FU182" i="4"/>
  <c r="BE182" i="4"/>
  <c r="AG127" i="6"/>
  <c r="AH127" i="6"/>
  <c r="AF127" i="6"/>
  <c r="FU127" i="4"/>
  <c r="BE127" i="4"/>
  <c r="AF83" i="6"/>
  <c r="BE83" i="4"/>
  <c r="AG157" i="6"/>
  <c r="AH157" i="6"/>
  <c r="AF157" i="6"/>
  <c r="FU157" i="4"/>
  <c r="BE157" i="4"/>
  <c r="AG146" i="6"/>
  <c r="FU146" i="4"/>
  <c r="AF146" i="6"/>
  <c r="AH146" i="6"/>
  <c r="BE146" i="4"/>
  <c r="AF153" i="6"/>
  <c r="AH153" i="6"/>
  <c r="AG153" i="6"/>
  <c r="FU153" i="4"/>
  <c r="BE153" i="4"/>
  <c r="AG179" i="6"/>
  <c r="AF179" i="6"/>
  <c r="AH179" i="6"/>
  <c r="FU179" i="4"/>
  <c r="BE179" i="4"/>
  <c r="AF90" i="6"/>
  <c r="BE90" i="4"/>
  <c r="AH181" i="6"/>
  <c r="AF181" i="6"/>
  <c r="AG181" i="6"/>
  <c r="FU181" i="4"/>
  <c r="BE181" i="4"/>
  <c r="AF81" i="6"/>
  <c r="BE81" i="4"/>
  <c r="AG126" i="6"/>
  <c r="AH126" i="6"/>
  <c r="FU126" i="4"/>
  <c r="AF126" i="6"/>
  <c r="BE126" i="4"/>
  <c r="AF195" i="6"/>
  <c r="AH195" i="6"/>
  <c r="AG195" i="6"/>
  <c r="FU195" i="4"/>
  <c r="BE195" i="4"/>
  <c r="AF169" i="6"/>
  <c r="AH169" i="6"/>
  <c r="AG169" i="6"/>
  <c r="FU169" i="4"/>
  <c r="BE169" i="4"/>
  <c r="AF107" i="6"/>
  <c r="AG107" i="6"/>
  <c r="AH107" i="6"/>
  <c r="FU107" i="4"/>
  <c r="BE107" i="4"/>
  <c r="AG125" i="6"/>
  <c r="AF125" i="6"/>
  <c r="AH125" i="6"/>
  <c r="FU125" i="4"/>
  <c r="BE125" i="4"/>
  <c r="AG123" i="6"/>
  <c r="AH123" i="6"/>
  <c r="AF123" i="6"/>
  <c r="FU123" i="4"/>
  <c r="BE123" i="4"/>
  <c r="AF119" i="6"/>
  <c r="AG119" i="6"/>
  <c r="AH119" i="6"/>
  <c r="FU119" i="4"/>
  <c r="BE119" i="4"/>
  <c r="AH147" i="6"/>
  <c r="AG147" i="6"/>
  <c r="AF147" i="6"/>
  <c r="FU147" i="4"/>
  <c r="BE147" i="4"/>
  <c r="AF78" i="6"/>
  <c r="BE78" i="4"/>
  <c r="AH145" i="6"/>
  <c r="AF145" i="6"/>
  <c r="AG145" i="6"/>
  <c r="FU145" i="4"/>
  <c r="BE145" i="4"/>
  <c r="AF56" i="6"/>
  <c r="BE56" i="4"/>
  <c r="AG143" i="6"/>
  <c r="AH143" i="6"/>
  <c r="AF143" i="6"/>
  <c r="FU143" i="4"/>
  <c r="BE143" i="4"/>
  <c r="AF64" i="6"/>
  <c r="BE64" i="4"/>
  <c r="AF89" i="6"/>
  <c r="BE89" i="4"/>
  <c r="AF199" i="6"/>
  <c r="AG199" i="6"/>
  <c r="AH199" i="6"/>
  <c r="FU199" i="4"/>
  <c r="BE199" i="4"/>
  <c r="AF93" i="6"/>
  <c r="BE93" i="4"/>
  <c r="AG185" i="6"/>
  <c r="AH185" i="6"/>
  <c r="AF185" i="6"/>
  <c r="FU185" i="4"/>
  <c r="BE185" i="4"/>
  <c r="AH165" i="6"/>
  <c r="AF165" i="6"/>
  <c r="AG165" i="6"/>
  <c r="FU165" i="4"/>
  <c r="BE165" i="4"/>
  <c r="AG188" i="6"/>
  <c r="FU188" i="4"/>
  <c r="AF188" i="6"/>
  <c r="AH188" i="6"/>
  <c r="BE188" i="4"/>
  <c r="AF70" i="6"/>
  <c r="BE70" i="4"/>
  <c r="AH133" i="6"/>
  <c r="AF133" i="6"/>
  <c r="AG133" i="6"/>
  <c r="FU133" i="4"/>
  <c r="BE133" i="4"/>
  <c r="AH137" i="6"/>
  <c r="AG137" i="6"/>
  <c r="AF137" i="6"/>
  <c r="FU137" i="4"/>
  <c r="BE137" i="4"/>
  <c r="AG178" i="6"/>
  <c r="AH178" i="6"/>
  <c r="AF178" i="6"/>
  <c r="FU178" i="4"/>
  <c r="BE178" i="4"/>
  <c r="AF187" i="6"/>
  <c r="FU187" i="4"/>
  <c r="AH187" i="6"/>
  <c r="AG187" i="6"/>
  <c r="BE187" i="4"/>
  <c r="AG162" i="6"/>
  <c r="AF162" i="6"/>
  <c r="AH162" i="6"/>
  <c r="FU162" i="4"/>
  <c r="BE162" i="4"/>
  <c r="AF99" i="6"/>
  <c r="BE99" i="4"/>
  <c r="AF106" i="6"/>
  <c r="BE106" i="4"/>
  <c r="AG149" i="6"/>
  <c r="AH149" i="6"/>
  <c r="AF149" i="6"/>
  <c r="FU149" i="4"/>
  <c r="BE149" i="4"/>
  <c r="AF152" i="6"/>
  <c r="FU152" i="4"/>
  <c r="AG152" i="6"/>
  <c r="AH152" i="6"/>
  <c r="BE152" i="4"/>
  <c r="AG172" i="6"/>
  <c r="AF172" i="6"/>
  <c r="AH172" i="6"/>
  <c r="FU172" i="4"/>
  <c r="BE172" i="4"/>
  <c r="AG67" i="6"/>
  <c r="AF67" i="6"/>
  <c r="BE67" i="4"/>
  <c r="AH108" i="6"/>
  <c r="AF108" i="6"/>
  <c r="AG108" i="6"/>
  <c r="FU108" i="4"/>
  <c r="BE108" i="4"/>
  <c r="AF190" i="6"/>
  <c r="AG190" i="6"/>
  <c r="AH190" i="6"/>
  <c r="FU190" i="4"/>
  <c r="BE190" i="4"/>
  <c r="AF103" i="6"/>
  <c r="BE103" i="4"/>
  <c r="AG142" i="6"/>
  <c r="AF142" i="6"/>
  <c r="AH142" i="6"/>
  <c r="FU142" i="4"/>
  <c r="BE142" i="4"/>
  <c r="AH192" i="6"/>
  <c r="AG192" i="6"/>
  <c r="FU192" i="4"/>
  <c r="AF192" i="6"/>
  <c r="BE192" i="4"/>
  <c r="AF69" i="6"/>
  <c r="BE69" i="4"/>
  <c r="AF85" i="6"/>
  <c r="BE85" i="4"/>
  <c r="AF87" i="6"/>
  <c r="BE87" i="4"/>
  <c r="AH129" i="6"/>
  <c r="AG129" i="6"/>
  <c r="AF129" i="6"/>
  <c r="FU129" i="4"/>
  <c r="BE129" i="4"/>
  <c r="AF65" i="6"/>
  <c r="BE65" i="4"/>
  <c r="AF62" i="6"/>
  <c r="BE62" i="4"/>
  <c r="AF174" i="6"/>
  <c r="AH174" i="6"/>
  <c r="FU174" i="4"/>
  <c r="AG174" i="6"/>
  <c r="BE174" i="4"/>
  <c r="AF79" i="6"/>
  <c r="BE79" i="4"/>
  <c r="AF171" i="6"/>
  <c r="AH171" i="6"/>
  <c r="AG171" i="6"/>
  <c r="FU171" i="4"/>
  <c r="BE171" i="4"/>
  <c r="AG136" i="6"/>
  <c r="AF136" i="6"/>
  <c r="AH136" i="6"/>
  <c r="FU136" i="4"/>
  <c r="BE136" i="4"/>
  <c r="AF72" i="6"/>
  <c r="BE72" i="4"/>
  <c r="AF95" i="6"/>
  <c r="BE95" i="4"/>
  <c r="AG135" i="6"/>
  <c r="AH135" i="6"/>
  <c r="AF135" i="6"/>
  <c r="FU135" i="4"/>
  <c r="BE135" i="4"/>
  <c r="AG173" i="6"/>
  <c r="AH173" i="6"/>
  <c r="AF173" i="6"/>
  <c r="FU173" i="4"/>
  <c r="BE173" i="4"/>
  <c r="AF94" i="6"/>
  <c r="BE94" i="4"/>
  <c r="AF101" i="6"/>
  <c r="BE101" i="4"/>
  <c r="AF120" i="6"/>
  <c r="FU120" i="4"/>
  <c r="AH120" i="6"/>
  <c r="AG120" i="6"/>
  <c r="BE120" i="4"/>
  <c r="AG186" i="6"/>
  <c r="AF186" i="6"/>
  <c r="AH186" i="6"/>
  <c r="FU186" i="4"/>
  <c r="BE186" i="4"/>
  <c r="AG140" i="6"/>
  <c r="FU140" i="4"/>
  <c r="AH140" i="6"/>
  <c r="AF140" i="6"/>
  <c r="BE140" i="4"/>
  <c r="AG161" i="6"/>
  <c r="AH161" i="6"/>
  <c r="AF161" i="6"/>
  <c r="FU161" i="4"/>
  <c r="BE161" i="4"/>
  <c r="AG130" i="6"/>
  <c r="AH130" i="6"/>
  <c r="AF130" i="6"/>
  <c r="FU130" i="4"/>
  <c r="BE130" i="4"/>
  <c r="AG124" i="6"/>
  <c r="AH124" i="6"/>
  <c r="AF124" i="6"/>
  <c r="FU124" i="4"/>
  <c r="BE124" i="4"/>
  <c r="AH201" i="6"/>
  <c r="AG201" i="6"/>
  <c r="AF201" i="6"/>
  <c r="FU201" i="4"/>
  <c r="BE201" i="4"/>
  <c r="AF58" i="6"/>
  <c r="BE58" i="4"/>
  <c r="AF158" i="6"/>
  <c r="FU158" i="4"/>
  <c r="AH158" i="6"/>
  <c r="AG158" i="6"/>
  <c r="BE158" i="4"/>
  <c r="AF76" i="6"/>
  <c r="BE76" i="4"/>
  <c r="AF86" i="6"/>
  <c r="BE86" i="4"/>
  <c r="AG134" i="6"/>
  <c r="AH134" i="6"/>
  <c r="AF134" i="6"/>
  <c r="FU134" i="4"/>
  <c r="BE134" i="4"/>
  <c r="AF73" i="6"/>
  <c r="BE73" i="4"/>
  <c r="AF59" i="6"/>
  <c r="BE59" i="4"/>
  <c r="AF96" i="6"/>
  <c r="BE96" i="4"/>
  <c r="AG154" i="6"/>
  <c r="AH154" i="6"/>
  <c r="FU154" i="4"/>
  <c r="AF154" i="6"/>
  <c r="BE154" i="4"/>
  <c r="AH167" i="6"/>
  <c r="AG167" i="6"/>
  <c r="AF167" i="6"/>
  <c r="FU167" i="4"/>
  <c r="BE167" i="4"/>
  <c r="AH148" i="6"/>
  <c r="AF148" i="6"/>
  <c r="AG148" i="6"/>
  <c r="FU148" i="4"/>
  <c r="BE148" i="4"/>
  <c r="AF105" i="6"/>
  <c r="BE105" i="4"/>
  <c r="AG106" i="6"/>
  <c r="AH100" i="6"/>
  <c r="AG100" i="6"/>
  <c r="AH67" i="6"/>
  <c r="AG81" i="6"/>
  <c r="AH95" i="6"/>
  <c r="AG95" i="6"/>
  <c r="AG89" i="6"/>
  <c r="AH83" i="6"/>
  <c r="AG92" i="6"/>
  <c r="AG105" i="6"/>
  <c r="AG96" i="6"/>
  <c r="AH59" i="6"/>
  <c r="AH94" i="6"/>
  <c r="AG62" i="6"/>
  <c r="AG87" i="6"/>
  <c r="AH54" i="6"/>
  <c r="AG102" i="6"/>
  <c r="AH55" i="6"/>
  <c r="AH105" i="6"/>
  <c r="AG59" i="6"/>
  <c r="AG65" i="6"/>
  <c r="AG85" i="6"/>
  <c r="AG69" i="6"/>
  <c r="AG103" i="6"/>
  <c r="AG58" i="6"/>
  <c r="AH70" i="6"/>
  <c r="AG93" i="6"/>
  <c r="AG83" i="6"/>
  <c r="AG71" i="6"/>
  <c r="AH90" i="6"/>
  <c r="AG84" i="6"/>
  <c r="AG61" i="6"/>
  <c r="AG98" i="6"/>
  <c r="AH57" i="6"/>
  <c r="AG77" i="6"/>
  <c r="AU105" i="4"/>
  <c r="AU148" i="4"/>
  <c r="AU96" i="4"/>
  <c r="AU73" i="4"/>
  <c r="AU134" i="4"/>
  <c r="AU58" i="4"/>
  <c r="AU201" i="4"/>
  <c r="AU161" i="4"/>
  <c r="AU140" i="4"/>
  <c r="AU120" i="4"/>
  <c r="AU135" i="4"/>
  <c r="AU72" i="4"/>
  <c r="AU136" i="4"/>
  <c r="AU171" i="4"/>
  <c r="AU87" i="4"/>
  <c r="AU69" i="4"/>
  <c r="AU142" i="4"/>
  <c r="AU190" i="4"/>
  <c r="AU67" i="4"/>
  <c r="AU106" i="4"/>
  <c r="AU162" i="4"/>
  <c r="AU178" i="4"/>
  <c r="AU133" i="4"/>
  <c r="AU188" i="4"/>
  <c r="AU185" i="4"/>
  <c r="AU199" i="4"/>
  <c r="AU64" i="4"/>
  <c r="AU78" i="4"/>
  <c r="AU119" i="4"/>
  <c r="AU125" i="4"/>
  <c r="AU169" i="4"/>
  <c r="AU126" i="4"/>
  <c r="AU181" i="4"/>
  <c r="AU179" i="4"/>
  <c r="AU146" i="4"/>
  <c r="AU83" i="4"/>
  <c r="AU182" i="4"/>
  <c r="AU155" i="4"/>
  <c r="AU131" i="4"/>
  <c r="AU194" i="4"/>
  <c r="AU114" i="4"/>
  <c r="AU141" i="4"/>
  <c r="AU198" i="4"/>
  <c r="AU111" i="4"/>
  <c r="AU191" i="4"/>
  <c r="AU200" i="4"/>
  <c r="AU68" i="4"/>
  <c r="AU88" i="4"/>
  <c r="AU113" i="4"/>
  <c r="AU184" i="4"/>
  <c r="AU97" i="4"/>
  <c r="AU177" i="4"/>
  <c r="AU66" i="4"/>
  <c r="AU98" i="4"/>
  <c r="AU74" i="4"/>
  <c r="AU80" i="4"/>
  <c r="AU121" i="4"/>
  <c r="AU112" i="4"/>
  <c r="AU104" i="4"/>
  <c r="AU168" i="4"/>
  <c r="AU138" i="4"/>
  <c r="AU115" i="4"/>
  <c r="AU91" i="4"/>
  <c r="AU193" i="4"/>
  <c r="AU170" i="4"/>
  <c r="AU189" i="4"/>
  <c r="AU167" i="4"/>
  <c r="AU154" i="4"/>
  <c r="AU59" i="4"/>
  <c r="AU86" i="4"/>
  <c r="AU76" i="4"/>
  <c r="AU158" i="4"/>
  <c r="AU124" i="4"/>
  <c r="AU130" i="4"/>
  <c r="AU186" i="4"/>
  <c r="AU101" i="4"/>
  <c r="AU94" i="4"/>
  <c r="AU173" i="4"/>
  <c r="AU95" i="4"/>
  <c r="AU79" i="4"/>
  <c r="AU174" i="4"/>
  <c r="AU62" i="4"/>
  <c r="AU65" i="4"/>
  <c r="AU129" i="4"/>
  <c r="AU85" i="4"/>
  <c r="AU192" i="4"/>
  <c r="AU103" i="4"/>
  <c r="AU108" i="4"/>
  <c r="AU172" i="4"/>
  <c r="AU152" i="4"/>
  <c r="AU149" i="4"/>
  <c r="AU99" i="4"/>
  <c r="AU187" i="4"/>
  <c r="AU137" i="4"/>
  <c r="AU70" i="4"/>
  <c r="AU165" i="4"/>
  <c r="AU93" i="4"/>
  <c r="AU89" i="4"/>
  <c r="AU143" i="4"/>
  <c r="AU145" i="4"/>
  <c r="AU147" i="4"/>
  <c r="AU123" i="4"/>
  <c r="AU107" i="4"/>
  <c r="AU195" i="4"/>
  <c r="AU81" i="4"/>
  <c r="AU90" i="4"/>
  <c r="AU153" i="4"/>
  <c r="AU157" i="4"/>
  <c r="AU127" i="4"/>
  <c r="AU116" i="4"/>
  <c r="AU196" i="4"/>
  <c r="AU197" i="4"/>
  <c r="AU159" i="4"/>
  <c r="AU150" i="4"/>
  <c r="AU109" i="4"/>
  <c r="AU175" i="4"/>
  <c r="AU84" i="4"/>
  <c r="AU71" i="4"/>
  <c r="AU139" i="4"/>
  <c r="AU156" i="4"/>
  <c r="AU183" i="4"/>
  <c r="AU166" i="4"/>
  <c r="AU128" i="4"/>
  <c r="AU132" i="4"/>
  <c r="AU60" i="4"/>
  <c r="AU82" i="4"/>
  <c r="AU160" i="4"/>
  <c r="AU92" i="4"/>
  <c r="AU102" i="4"/>
  <c r="AU63" i="4"/>
  <c r="AU163" i="4"/>
  <c r="AU118" i="4"/>
  <c r="AU151" i="4"/>
  <c r="AU122" i="4"/>
  <c r="AU180" i="4"/>
  <c r="AU75" i="4"/>
  <c r="AU176" i="4"/>
  <c r="AU110" i="4"/>
  <c r="AU100" i="4"/>
  <c r="AU77" i="4"/>
  <c r="AU144" i="4"/>
  <c r="AU164" i="4"/>
  <c r="AU117" i="4"/>
  <c r="BJ164" i="4"/>
  <c r="BK164" i="4"/>
  <c r="BJ160" i="4"/>
  <c r="BK160" i="4"/>
  <c r="BK77" i="4"/>
  <c r="BJ77" i="4"/>
  <c r="BJ110" i="4"/>
  <c r="BK110" i="4"/>
  <c r="BJ122" i="4"/>
  <c r="BK122" i="4"/>
  <c r="BJ118" i="4"/>
  <c r="BK118" i="4"/>
  <c r="BJ102" i="4"/>
  <c r="BK102" i="4"/>
  <c r="BK41" i="4"/>
  <c r="BJ41" i="4"/>
  <c r="BK127" i="4"/>
  <c r="BJ127" i="4"/>
  <c r="BK81" i="4"/>
  <c r="BJ81" i="4"/>
  <c r="BK143" i="4"/>
  <c r="BJ143" i="4"/>
  <c r="BK93" i="4"/>
  <c r="BJ93" i="4"/>
  <c r="BK165" i="4"/>
  <c r="BJ165" i="4"/>
  <c r="BK99" i="4"/>
  <c r="BJ99" i="4"/>
  <c r="BJ152" i="4"/>
  <c r="BK152" i="4"/>
  <c r="BK95" i="4"/>
  <c r="BJ95" i="4"/>
  <c r="BJ94" i="4"/>
  <c r="BK94" i="4"/>
  <c r="BJ86" i="4"/>
  <c r="BK86" i="4"/>
  <c r="BJ189" i="4"/>
  <c r="BK189" i="4"/>
  <c r="BJ193" i="4"/>
  <c r="BK193" i="4"/>
  <c r="BJ138" i="4"/>
  <c r="BK138" i="4"/>
  <c r="BJ80" i="4"/>
  <c r="BK80" i="4"/>
  <c r="BJ177" i="4"/>
  <c r="BK177" i="4"/>
  <c r="BJ191" i="4"/>
  <c r="BK191" i="4"/>
  <c r="BK141" i="4"/>
  <c r="BJ141" i="4"/>
  <c r="BJ114" i="4"/>
  <c r="BK114" i="4"/>
  <c r="BJ182" i="4"/>
  <c r="BK182" i="4"/>
  <c r="BJ146" i="4"/>
  <c r="BK146" i="4"/>
  <c r="BJ126" i="4"/>
  <c r="BK126" i="4"/>
  <c r="BJ78" i="4"/>
  <c r="BK78" i="4"/>
  <c r="BJ64" i="4"/>
  <c r="BK64" i="4"/>
  <c r="BJ178" i="4"/>
  <c r="BK178" i="4"/>
  <c r="BK105" i="4"/>
  <c r="BJ105" i="4"/>
  <c r="BK117" i="4"/>
  <c r="BJ117" i="4"/>
  <c r="BJ100" i="4"/>
  <c r="BK100" i="4"/>
  <c r="BK75" i="4"/>
  <c r="BJ75" i="4"/>
  <c r="BJ180" i="4"/>
  <c r="BK180" i="4"/>
  <c r="BJ82" i="4"/>
  <c r="BK82" i="4"/>
  <c r="BJ132" i="4"/>
  <c r="BK132" i="4"/>
  <c r="BJ166" i="4"/>
  <c r="BK166" i="4"/>
  <c r="BK31" i="4"/>
  <c r="BJ31" i="4"/>
  <c r="BJ183" i="4"/>
  <c r="BK183" i="4"/>
  <c r="BK109" i="4"/>
  <c r="BJ109" i="4"/>
  <c r="BJ150" i="4"/>
  <c r="BK150" i="4"/>
  <c r="BJ116" i="4"/>
  <c r="BK116" i="4"/>
  <c r="BK137" i="4"/>
  <c r="BJ137" i="4"/>
  <c r="BJ187" i="4"/>
  <c r="BK187" i="4"/>
  <c r="BJ108" i="4"/>
  <c r="BK108" i="4"/>
  <c r="BJ158" i="4"/>
  <c r="BK158" i="4"/>
  <c r="BJ154" i="4"/>
  <c r="BK154" i="4"/>
  <c r="BJ170" i="4"/>
  <c r="BK170" i="4"/>
  <c r="BK91" i="4"/>
  <c r="BJ91" i="4"/>
  <c r="BJ104" i="4"/>
  <c r="BK104" i="4"/>
  <c r="BJ74" i="4"/>
  <c r="BK74" i="4"/>
  <c r="BJ98" i="4"/>
  <c r="BK98" i="4"/>
  <c r="BJ88" i="4"/>
  <c r="BK88" i="4"/>
  <c r="BJ198" i="4"/>
  <c r="BK198" i="4"/>
  <c r="BK155" i="4"/>
  <c r="BJ155" i="4"/>
  <c r="BJ181" i="4"/>
  <c r="BK181" i="4"/>
  <c r="BJ185" i="4"/>
  <c r="BK185" i="4"/>
  <c r="BK133" i="4"/>
  <c r="BJ133" i="4"/>
  <c r="BJ120" i="4"/>
  <c r="BK120" i="4"/>
  <c r="BJ96" i="4"/>
  <c r="BK96" i="4"/>
  <c r="BJ144" i="4"/>
  <c r="BK144" i="4"/>
  <c r="BK151" i="4"/>
  <c r="BJ151" i="4"/>
  <c r="BK163" i="4"/>
  <c r="BJ163" i="4"/>
  <c r="BJ92" i="4"/>
  <c r="BK92" i="4"/>
  <c r="BJ60" i="4"/>
  <c r="BK60" i="4"/>
  <c r="BK21" i="4"/>
  <c r="BJ21" i="4"/>
  <c r="BK11" i="4"/>
  <c r="BJ11" i="4"/>
  <c r="BK139" i="4"/>
  <c r="BJ139" i="4"/>
  <c r="BK71" i="4"/>
  <c r="BJ71" i="4"/>
  <c r="BJ84" i="4"/>
  <c r="BK84" i="4"/>
  <c r="BJ175" i="4"/>
  <c r="BK175" i="4"/>
  <c r="BJ197" i="4"/>
  <c r="BK197" i="4"/>
  <c r="BJ196" i="4"/>
  <c r="BK196" i="4"/>
  <c r="BK157" i="4"/>
  <c r="BJ157" i="4"/>
  <c r="BJ90" i="4"/>
  <c r="BK90" i="4"/>
  <c r="BK123" i="4"/>
  <c r="BJ123" i="4"/>
  <c r="BK145" i="4"/>
  <c r="BJ145" i="4"/>
  <c r="BK89" i="4"/>
  <c r="BJ89" i="4"/>
  <c r="BJ70" i="4"/>
  <c r="BK70" i="4"/>
  <c r="BJ62" i="4"/>
  <c r="BK62" i="4"/>
  <c r="BJ174" i="4"/>
  <c r="BK174" i="4"/>
  <c r="BK101" i="4"/>
  <c r="BJ101" i="4"/>
  <c r="BJ130" i="4"/>
  <c r="BK130" i="4"/>
  <c r="BJ76" i="4"/>
  <c r="BK76" i="4"/>
  <c r="BK121" i="4"/>
  <c r="BJ121" i="4"/>
  <c r="BJ66" i="4"/>
  <c r="BK66" i="4"/>
  <c r="BK97" i="4"/>
  <c r="BJ97" i="4"/>
  <c r="BK113" i="4"/>
  <c r="BJ113" i="4"/>
  <c r="BJ200" i="4"/>
  <c r="BK200" i="4"/>
  <c r="BK111" i="4"/>
  <c r="BJ111" i="4"/>
  <c r="BJ194" i="4"/>
  <c r="BK194" i="4"/>
  <c r="BK131" i="4"/>
  <c r="BJ131" i="4"/>
  <c r="BK83" i="4"/>
  <c r="BJ83" i="4"/>
  <c r="BK125" i="4"/>
  <c r="BJ125" i="4"/>
  <c r="BK119" i="4"/>
  <c r="BJ119" i="4"/>
  <c r="BK135" i="4"/>
  <c r="BJ135" i="4"/>
  <c r="BJ176" i="4"/>
  <c r="BK176" i="4"/>
  <c r="BK63" i="4"/>
  <c r="BJ63" i="4"/>
  <c r="BJ128" i="4"/>
  <c r="BK128" i="4"/>
  <c r="BK51" i="4"/>
  <c r="BJ51" i="4"/>
  <c r="BK53" i="4"/>
  <c r="BJ53" i="4"/>
  <c r="BJ156" i="4"/>
  <c r="BK156" i="4"/>
  <c r="BK159" i="4"/>
  <c r="BJ159" i="4"/>
  <c r="BK153" i="4"/>
  <c r="BJ153" i="4"/>
  <c r="BJ195" i="4"/>
  <c r="BK195" i="4"/>
  <c r="BK107" i="4"/>
  <c r="BJ107" i="4"/>
  <c r="BK147" i="4"/>
  <c r="BJ147" i="4"/>
  <c r="BK149" i="4"/>
  <c r="BJ149" i="4"/>
  <c r="BJ172" i="4"/>
  <c r="BK172" i="4"/>
  <c r="BK103" i="4"/>
  <c r="BJ103" i="4"/>
  <c r="BJ192" i="4"/>
  <c r="BK192" i="4"/>
  <c r="BK85" i="4"/>
  <c r="BJ85" i="4"/>
  <c r="BK129" i="4"/>
  <c r="BJ129" i="4"/>
  <c r="BK65" i="4"/>
  <c r="BJ65" i="4"/>
  <c r="BK79" i="4"/>
  <c r="BJ79" i="4"/>
  <c r="BJ173" i="4"/>
  <c r="BK173" i="4"/>
  <c r="BJ186" i="4"/>
  <c r="BK186" i="4"/>
  <c r="BJ124" i="4"/>
  <c r="BK124" i="4"/>
  <c r="BK59" i="4"/>
  <c r="BJ59" i="4"/>
  <c r="BK167" i="4"/>
  <c r="BJ167" i="4"/>
  <c r="BK115" i="4"/>
  <c r="BJ115" i="4"/>
  <c r="BJ168" i="4"/>
  <c r="BK168" i="4"/>
  <c r="BJ112" i="4"/>
  <c r="BK112" i="4"/>
  <c r="BJ184" i="4"/>
  <c r="BK184" i="4"/>
  <c r="BJ68" i="4"/>
  <c r="BK68" i="4"/>
  <c r="BJ179" i="4"/>
  <c r="BK179" i="4"/>
  <c r="BJ169" i="4"/>
  <c r="BK169" i="4"/>
  <c r="BJ199" i="4"/>
  <c r="BK199" i="4"/>
  <c r="BJ106" i="4"/>
  <c r="BK106" i="4"/>
  <c r="BJ190" i="4"/>
  <c r="BK190" i="4"/>
  <c r="BJ136" i="4"/>
  <c r="BK136" i="4"/>
  <c r="BJ201" i="4"/>
  <c r="BK201" i="4"/>
  <c r="BP144" i="4"/>
  <c r="BP92" i="4"/>
  <c r="BP164" i="4"/>
  <c r="BP110" i="4"/>
  <c r="BP118" i="4"/>
  <c r="BP41" i="4"/>
  <c r="BP81" i="4"/>
  <c r="BP100" i="4"/>
  <c r="BP75" i="4"/>
  <c r="BP180" i="4"/>
  <c r="BP82" i="4"/>
  <c r="BP132" i="4"/>
  <c r="BP166" i="4"/>
  <c r="BP31" i="4"/>
  <c r="BP183" i="4"/>
  <c r="BP109" i="4"/>
  <c r="BP150" i="4"/>
  <c r="BP116" i="4"/>
  <c r="BP137" i="4"/>
  <c r="BP187" i="4"/>
  <c r="BP108" i="4"/>
  <c r="BP158" i="4"/>
  <c r="BP154" i="4"/>
  <c r="BP170" i="4"/>
  <c r="BP91" i="4"/>
  <c r="BP104" i="4"/>
  <c r="BP74" i="4"/>
  <c r="BP98" i="4"/>
  <c r="BP88" i="4"/>
  <c r="BP198" i="4"/>
  <c r="BP155" i="4"/>
  <c r="BP181" i="4"/>
  <c r="BP185" i="4"/>
  <c r="BP178" i="4"/>
  <c r="BP106" i="4"/>
  <c r="BP120" i="4"/>
  <c r="BP201" i="4"/>
  <c r="BP96" i="4"/>
  <c r="BP105" i="4"/>
  <c r="BP21" i="4"/>
  <c r="BP139" i="4"/>
  <c r="BP71" i="4"/>
  <c r="BP84" i="4"/>
  <c r="BP175" i="4"/>
  <c r="BP197" i="4"/>
  <c r="BP196" i="4"/>
  <c r="BP157" i="4"/>
  <c r="BP90" i="4"/>
  <c r="BP123" i="4"/>
  <c r="BP145" i="4"/>
  <c r="BP89" i="4"/>
  <c r="BP70" i="4"/>
  <c r="BP62" i="4"/>
  <c r="BP174" i="4"/>
  <c r="BP101" i="4"/>
  <c r="BP130" i="4"/>
  <c r="BP76" i="4"/>
  <c r="BP121" i="4"/>
  <c r="BP66" i="4"/>
  <c r="BP97" i="4"/>
  <c r="BP113" i="4"/>
  <c r="BP200" i="4"/>
  <c r="BP111" i="4"/>
  <c r="BP194" i="4"/>
  <c r="BP131" i="4"/>
  <c r="BP83" i="4"/>
  <c r="BP125" i="4"/>
  <c r="BP119" i="4"/>
  <c r="BP133" i="4"/>
  <c r="BP190" i="4"/>
  <c r="BP136" i="4"/>
  <c r="BP135" i="4"/>
  <c r="BP58" i="4"/>
  <c r="BP148" i="4"/>
  <c r="BP163" i="4"/>
  <c r="BP11" i="4"/>
  <c r="BP176" i="4"/>
  <c r="BP63" i="4"/>
  <c r="BP160" i="4"/>
  <c r="BP128" i="4"/>
  <c r="BP51" i="4"/>
  <c r="BP53" i="4"/>
  <c r="BP156" i="4"/>
  <c r="BP159" i="4"/>
  <c r="BP153" i="4"/>
  <c r="BP195" i="4"/>
  <c r="BP107" i="4"/>
  <c r="BP147" i="4"/>
  <c r="BP149" i="4"/>
  <c r="BP172" i="4"/>
  <c r="BP103" i="4"/>
  <c r="BP192" i="4"/>
  <c r="BP85" i="4"/>
  <c r="BP129" i="4"/>
  <c r="BP65" i="4"/>
  <c r="BP79" i="4"/>
  <c r="BP173" i="4"/>
  <c r="BP186" i="4"/>
  <c r="BP124" i="4"/>
  <c r="BP59" i="4"/>
  <c r="BP167" i="4"/>
  <c r="BP115" i="4"/>
  <c r="BP168" i="4"/>
  <c r="BP112" i="4"/>
  <c r="BP184" i="4"/>
  <c r="BP68" i="4"/>
  <c r="BP179" i="4"/>
  <c r="BP169" i="4"/>
  <c r="BP199" i="4"/>
  <c r="BP151" i="4"/>
  <c r="BP60" i="4"/>
  <c r="BP117" i="4"/>
  <c r="BP77" i="4"/>
  <c r="BP122" i="4"/>
  <c r="BP102" i="4"/>
  <c r="BP127" i="4"/>
  <c r="BP143" i="4"/>
  <c r="BP93" i="4"/>
  <c r="BP165" i="4"/>
  <c r="BP99" i="4"/>
  <c r="BP152" i="4"/>
  <c r="BP95" i="4"/>
  <c r="BP94" i="4"/>
  <c r="BP86" i="4"/>
  <c r="BP189" i="4"/>
  <c r="BP193" i="4"/>
  <c r="BP138" i="4"/>
  <c r="BP80" i="4"/>
  <c r="BP177" i="4"/>
  <c r="BP191" i="4"/>
  <c r="BP141" i="4"/>
  <c r="BP114" i="4"/>
  <c r="BP182" i="4"/>
  <c r="BP146" i="4"/>
  <c r="BP126" i="4"/>
  <c r="BP78" i="4"/>
  <c r="BP64" i="4"/>
  <c r="BP188" i="4"/>
  <c r="BP162" i="4"/>
  <c r="BP69" i="4"/>
  <c r="BP87" i="4"/>
  <c r="BP161" i="4"/>
  <c r="BO144" i="4"/>
  <c r="BA144" i="4"/>
  <c r="AY144" i="4"/>
  <c r="BO110" i="4"/>
  <c r="BA110" i="4"/>
  <c r="AY110" i="4"/>
  <c r="BO122" i="4"/>
  <c r="BA122" i="4"/>
  <c r="AY122" i="4"/>
  <c r="BO118" i="4"/>
  <c r="BA118" i="4"/>
  <c r="AY118" i="4"/>
  <c r="BO102" i="4"/>
  <c r="BA102" i="4"/>
  <c r="AY102" i="4"/>
  <c r="BO60" i="4"/>
  <c r="BA60" i="4"/>
  <c r="AY60" i="4"/>
  <c r="BO41" i="4"/>
  <c r="BA41" i="4"/>
  <c r="AY41" i="4"/>
  <c r="BO71" i="4"/>
  <c r="BA71" i="4"/>
  <c r="AY71" i="4"/>
  <c r="BO84" i="4"/>
  <c r="BA84" i="4"/>
  <c r="AY84" i="4"/>
  <c r="BO175" i="4"/>
  <c r="BA175" i="4"/>
  <c r="AY175" i="4"/>
  <c r="BO197" i="4"/>
  <c r="BA197" i="4"/>
  <c r="AY197" i="4"/>
  <c r="BO196" i="4"/>
  <c r="BA196" i="4"/>
  <c r="AY196" i="4"/>
  <c r="BO127" i="4"/>
  <c r="BA127" i="4"/>
  <c r="AY127" i="4"/>
  <c r="BO157" i="4"/>
  <c r="BA157" i="4"/>
  <c r="AY157" i="4"/>
  <c r="BO90" i="4"/>
  <c r="BA90" i="4"/>
  <c r="AY90" i="4"/>
  <c r="BO81" i="4"/>
  <c r="BA81" i="4"/>
  <c r="AY81" i="4"/>
  <c r="BO123" i="4"/>
  <c r="BA123" i="4"/>
  <c r="AY123" i="4"/>
  <c r="BO145" i="4"/>
  <c r="BA145" i="4"/>
  <c r="AY145" i="4"/>
  <c r="BO143" i="4"/>
  <c r="BA143" i="4"/>
  <c r="AY143" i="4"/>
  <c r="BO89" i="4"/>
  <c r="BA89" i="4"/>
  <c r="AY89" i="4"/>
  <c r="BO93" i="4"/>
  <c r="BA93" i="4"/>
  <c r="AY93" i="4"/>
  <c r="BO165" i="4"/>
  <c r="BA165" i="4"/>
  <c r="AY165" i="4"/>
  <c r="BO70" i="4"/>
  <c r="BA70" i="4"/>
  <c r="AY70" i="4"/>
  <c r="BO99" i="4"/>
  <c r="BA99" i="4"/>
  <c r="AY99" i="4"/>
  <c r="BO152" i="4"/>
  <c r="BA152" i="4"/>
  <c r="AY152" i="4"/>
  <c r="BO62" i="4"/>
  <c r="BA62" i="4"/>
  <c r="AY62" i="4"/>
  <c r="BO174" i="4"/>
  <c r="BA174" i="4"/>
  <c r="AY174" i="4"/>
  <c r="BO95" i="4"/>
  <c r="BA95" i="4"/>
  <c r="AY95" i="4"/>
  <c r="BO94" i="4"/>
  <c r="BA94" i="4"/>
  <c r="AY94" i="4"/>
  <c r="BO101" i="4"/>
  <c r="BA101" i="4"/>
  <c r="AY101" i="4"/>
  <c r="BO130" i="4"/>
  <c r="BA130" i="4"/>
  <c r="AY130" i="4"/>
  <c r="BO76" i="4"/>
  <c r="BA76" i="4"/>
  <c r="AY76" i="4"/>
  <c r="BO86" i="4"/>
  <c r="BA86" i="4"/>
  <c r="AY86" i="4"/>
  <c r="BO189" i="4"/>
  <c r="BA189" i="4"/>
  <c r="AY189" i="4"/>
  <c r="BO193" i="4"/>
  <c r="BA193" i="4"/>
  <c r="AY193" i="4"/>
  <c r="BO138" i="4"/>
  <c r="BA138" i="4"/>
  <c r="AY138" i="4"/>
  <c r="BO121" i="4"/>
  <c r="BA121" i="4"/>
  <c r="AY121" i="4"/>
  <c r="BO80" i="4"/>
  <c r="BA80" i="4"/>
  <c r="AY80" i="4"/>
  <c r="BO66" i="4"/>
  <c r="BA66" i="4"/>
  <c r="AY66" i="4"/>
  <c r="BO177" i="4"/>
  <c r="BA177" i="4"/>
  <c r="AY177" i="4"/>
  <c r="BO97" i="4"/>
  <c r="BA97" i="4"/>
  <c r="AY97" i="4"/>
  <c r="BO113" i="4"/>
  <c r="BA113" i="4"/>
  <c r="AY113" i="4"/>
  <c r="BO200" i="4"/>
  <c r="BA200" i="4"/>
  <c r="AY200" i="4"/>
  <c r="BO191" i="4"/>
  <c r="BA191" i="4"/>
  <c r="AY191" i="4"/>
  <c r="BO111" i="4"/>
  <c r="BA111" i="4"/>
  <c r="AY111" i="4"/>
  <c r="BO141" i="4"/>
  <c r="BA141" i="4"/>
  <c r="AY141" i="4"/>
  <c r="BO114" i="4"/>
  <c r="BA114" i="4"/>
  <c r="AY114" i="4"/>
  <c r="BO194" i="4"/>
  <c r="BA194" i="4"/>
  <c r="AY194" i="4"/>
  <c r="BO131" i="4"/>
  <c r="BA131" i="4"/>
  <c r="AY131" i="4"/>
  <c r="BO182" i="4"/>
  <c r="BA182" i="4"/>
  <c r="AY182" i="4"/>
  <c r="BO83" i="4"/>
  <c r="BA83" i="4"/>
  <c r="AY83" i="4"/>
  <c r="BO146" i="4"/>
  <c r="BA146" i="4"/>
  <c r="AY146" i="4"/>
  <c r="BO126" i="4"/>
  <c r="BA126" i="4"/>
  <c r="AY126" i="4"/>
  <c r="BO125" i="4"/>
  <c r="BA125" i="4"/>
  <c r="AY125" i="4"/>
  <c r="BO119" i="4"/>
  <c r="BA119" i="4"/>
  <c r="AY119" i="4"/>
  <c r="BO78" i="4"/>
  <c r="BA78" i="4"/>
  <c r="AY78" i="4"/>
  <c r="BO64" i="4"/>
  <c r="BA64" i="4"/>
  <c r="AY64" i="4"/>
  <c r="BO188" i="4"/>
  <c r="BA188" i="4"/>
  <c r="AY188" i="4"/>
  <c r="BO133" i="4"/>
  <c r="BA133" i="4"/>
  <c r="AY133" i="4"/>
  <c r="BO162" i="4"/>
  <c r="BA162" i="4"/>
  <c r="AY162" i="4"/>
  <c r="BO190" i="4"/>
  <c r="BA190" i="4"/>
  <c r="AY190" i="4"/>
  <c r="BA142" i="4"/>
  <c r="AY142" i="4"/>
  <c r="BO69" i="4"/>
  <c r="BA69" i="4"/>
  <c r="AY69" i="4"/>
  <c r="BO87" i="4"/>
  <c r="BA87" i="4"/>
  <c r="AY87" i="4"/>
  <c r="BO171" i="4"/>
  <c r="BO136" i="4"/>
  <c r="BA136" i="4"/>
  <c r="AY136" i="4"/>
  <c r="BO72" i="4"/>
  <c r="BA72" i="4"/>
  <c r="BO135" i="4"/>
  <c r="BA135" i="4"/>
  <c r="AY135" i="4"/>
  <c r="BO161" i="4"/>
  <c r="BA161" i="4"/>
  <c r="AY161" i="4"/>
  <c r="BO58" i="4"/>
  <c r="BA58" i="4"/>
  <c r="AY58" i="4"/>
  <c r="BO134" i="4"/>
  <c r="BA134" i="4"/>
  <c r="AY134" i="4"/>
  <c r="BO96" i="4"/>
  <c r="BA96" i="4"/>
  <c r="AY96" i="4"/>
  <c r="BO105" i="4"/>
  <c r="BA105" i="4"/>
  <c r="AY105" i="4"/>
  <c r="BO117" i="4"/>
  <c r="BA117" i="4"/>
  <c r="AY117" i="4"/>
  <c r="BO77" i="4"/>
  <c r="BA77" i="4"/>
  <c r="AY77" i="4"/>
  <c r="BO151" i="4"/>
  <c r="BA151" i="4"/>
  <c r="AY151" i="4"/>
  <c r="BO163" i="4"/>
  <c r="BA163" i="4"/>
  <c r="AY163" i="4"/>
  <c r="BO92" i="4"/>
  <c r="BA92" i="4"/>
  <c r="AY92" i="4"/>
  <c r="BO21" i="4"/>
  <c r="BA21" i="4"/>
  <c r="AY21" i="4"/>
  <c r="BO11" i="4"/>
  <c r="BA11" i="4"/>
  <c r="BB11" i="4"/>
  <c r="AY11" i="4"/>
  <c r="BO139" i="4"/>
  <c r="BA139" i="4"/>
  <c r="AY139" i="4"/>
  <c r="BO164" i="4"/>
  <c r="BA164" i="4"/>
  <c r="BB164" i="4"/>
  <c r="AY164" i="4"/>
  <c r="BO100" i="4"/>
  <c r="BA100" i="4"/>
  <c r="AY100" i="4"/>
  <c r="BO176" i="4"/>
  <c r="BA176" i="4"/>
  <c r="BB176" i="4"/>
  <c r="AY176" i="4"/>
  <c r="BO75" i="4"/>
  <c r="BA75" i="4"/>
  <c r="AY75" i="4"/>
  <c r="BO180" i="4"/>
  <c r="BA180" i="4"/>
  <c r="AY180" i="4"/>
  <c r="BO63" i="4"/>
  <c r="BA63" i="4"/>
  <c r="AY63" i="4"/>
  <c r="BO160" i="4"/>
  <c r="BA160" i="4"/>
  <c r="AY160" i="4"/>
  <c r="BO82" i="4"/>
  <c r="BA82" i="4"/>
  <c r="AY82" i="4"/>
  <c r="BO132" i="4"/>
  <c r="BA132" i="4"/>
  <c r="BB132" i="4"/>
  <c r="AY132" i="4"/>
  <c r="BO128" i="4"/>
  <c r="BA128" i="4"/>
  <c r="AY128" i="4"/>
  <c r="BO166" i="4"/>
  <c r="BA166" i="4"/>
  <c r="AY166" i="4"/>
  <c r="BO51" i="4"/>
  <c r="BA51" i="4"/>
  <c r="AY51" i="4"/>
  <c r="BO31" i="4"/>
  <c r="BA31" i="4"/>
  <c r="AY31" i="4"/>
  <c r="BO53" i="4"/>
  <c r="BA53" i="4"/>
  <c r="AY53" i="4"/>
  <c r="BO183" i="4"/>
  <c r="BA183" i="4"/>
  <c r="BB183" i="4"/>
  <c r="AY183" i="4"/>
  <c r="BO156" i="4"/>
  <c r="BA156" i="4"/>
  <c r="AY156" i="4"/>
  <c r="BO109" i="4"/>
  <c r="BA109" i="4"/>
  <c r="AY109" i="4"/>
  <c r="BO150" i="4"/>
  <c r="BA150" i="4"/>
  <c r="AY150" i="4"/>
  <c r="BO159" i="4"/>
  <c r="BA159" i="4"/>
  <c r="BB159" i="4"/>
  <c r="AY159" i="4"/>
  <c r="BO116" i="4"/>
  <c r="BA116" i="4"/>
  <c r="AY116" i="4"/>
  <c r="BO153" i="4"/>
  <c r="BA153" i="4"/>
  <c r="BB153" i="4"/>
  <c r="AY153" i="4"/>
  <c r="BO195" i="4"/>
  <c r="BA195" i="4"/>
  <c r="AY195" i="4"/>
  <c r="BO107" i="4"/>
  <c r="BA107" i="4"/>
  <c r="BB107" i="4"/>
  <c r="AY107" i="4"/>
  <c r="BO147" i="4"/>
  <c r="BA147" i="4"/>
  <c r="AY147" i="4"/>
  <c r="BO137" i="4"/>
  <c r="BA137" i="4"/>
  <c r="BB137" i="4"/>
  <c r="AY137" i="4"/>
  <c r="BO187" i="4"/>
  <c r="BA187" i="4"/>
  <c r="AY187" i="4"/>
  <c r="BO149" i="4"/>
  <c r="BA149" i="4"/>
  <c r="BB149" i="4"/>
  <c r="AY149" i="4"/>
  <c r="BO172" i="4"/>
  <c r="BA172" i="4"/>
  <c r="AY172" i="4"/>
  <c r="BO108" i="4"/>
  <c r="BA108" i="4"/>
  <c r="AY108" i="4"/>
  <c r="BO103" i="4"/>
  <c r="BA103" i="4"/>
  <c r="AY103" i="4"/>
  <c r="BO192" i="4"/>
  <c r="BA192" i="4"/>
  <c r="AY192" i="4"/>
  <c r="BO85" i="4"/>
  <c r="BA85" i="4"/>
  <c r="AY85" i="4"/>
  <c r="BO129" i="4"/>
  <c r="BA129" i="4"/>
  <c r="AY129" i="4"/>
  <c r="BO65" i="4"/>
  <c r="BA65" i="4"/>
  <c r="AY65" i="4"/>
  <c r="BO79" i="4"/>
  <c r="BA79" i="4"/>
  <c r="BB79" i="4"/>
  <c r="AY79" i="4"/>
  <c r="BO173" i="4"/>
  <c r="BA173" i="4"/>
  <c r="AY173" i="4"/>
  <c r="BO186" i="4"/>
  <c r="BA186" i="4"/>
  <c r="BB186" i="4"/>
  <c r="AY186" i="4"/>
  <c r="BO124" i="4"/>
  <c r="BA124" i="4"/>
  <c r="AY124" i="4"/>
  <c r="BO158" i="4"/>
  <c r="BA158" i="4"/>
  <c r="BB158" i="4"/>
  <c r="AY158" i="4"/>
  <c r="BO59" i="4"/>
  <c r="BA59" i="4"/>
  <c r="AY59" i="4"/>
  <c r="BO154" i="4"/>
  <c r="BA154" i="4"/>
  <c r="BB154" i="4"/>
  <c r="AY154" i="4"/>
  <c r="BO167" i="4"/>
  <c r="BA167" i="4"/>
  <c r="AY167" i="4"/>
  <c r="BO170" i="4"/>
  <c r="BA170" i="4"/>
  <c r="AY170" i="4"/>
  <c r="BO91" i="4"/>
  <c r="BA91" i="4"/>
  <c r="AY91" i="4"/>
  <c r="BO115" i="4"/>
  <c r="BA115" i="4"/>
  <c r="AY115" i="4"/>
  <c r="BO168" i="4"/>
  <c r="BA168" i="4"/>
  <c r="AY168" i="4"/>
  <c r="BO104" i="4"/>
  <c r="BA104" i="4"/>
  <c r="AY104" i="4"/>
  <c r="BO112" i="4"/>
  <c r="BA112" i="4"/>
  <c r="AY112" i="4"/>
  <c r="BO74" i="4"/>
  <c r="BA74" i="4"/>
  <c r="AY74" i="4"/>
  <c r="BO98" i="4"/>
  <c r="BA98" i="4"/>
  <c r="AY98" i="4"/>
  <c r="BO184" i="4"/>
  <c r="BA184" i="4"/>
  <c r="AY184" i="4"/>
  <c r="BO88" i="4"/>
  <c r="BA88" i="4"/>
  <c r="AY88" i="4"/>
  <c r="BO68" i="4"/>
  <c r="BA68" i="4"/>
  <c r="AY68" i="4"/>
  <c r="BO198" i="4"/>
  <c r="BA198" i="4"/>
  <c r="AY198" i="4"/>
  <c r="BO155" i="4"/>
  <c r="BA155" i="4"/>
  <c r="AY155" i="4"/>
  <c r="BO179" i="4"/>
  <c r="BA179" i="4"/>
  <c r="AY179" i="4"/>
  <c r="BO181" i="4"/>
  <c r="BA181" i="4"/>
  <c r="AY181" i="4"/>
  <c r="BO169" i="4"/>
  <c r="BA169" i="4"/>
  <c r="AY169" i="4"/>
  <c r="BO199" i="4"/>
  <c r="BA199" i="4"/>
  <c r="AY199" i="4"/>
  <c r="BO185" i="4"/>
  <c r="BA185" i="4"/>
  <c r="AY185" i="4"/>
  <c r="BO178" i="4"/>
  <c r="BA178" i="4"/>
  <c r="AY178" i="4"/>
  <c r="BO106" i="4"/>
  <c r="BA106" i="4"/>
  <c r="AY106" i="4"/>
  <c r="BO120" i="4"/>
  <c r="BA120" i="4"/>
  <c r="AY120" i="4"/>
  <c r="BO140" i="4"/>
  <c r="BA140" i="4"/>
  <c r="AY140" i="4"/>
  <c r="BO201" i="4"/>
  <c r="BA201" i="4"/>
  <c r="AY201" i="4"/>
  <c r="AY73" i="4"/>
  <c r="BO148" i="4"/>
  <c r="BA148" i="4"/>
  <c r="AY148" i="4"/>
  <c r="BM144" i="4"/>
  <c r="BL144" i="4"/>
  <c r="BM163" i="4"/>
  <c r="BL163" i="4"/>
  <c r="BM92" i="4"/>
  <c r="BL92" i="4"/>
  <c r="BM60" i="4"/>
  <c r="BL60" i="4"/>
  <c r="BM21" i="4"/>
  <c r="BL21" i="4"/>
  <c r="BM11" i="4"/>
  <c r="BL11" i="4"/>
  <c r="BM139" i="4"/>
  <c r="BL139" i="4"/>
  <c r="BM71" i="4"/>
  <c r="BL71" i="4"/>
  <c r="BM84" i="4"/>
  <c r="BL84" i="4"/>
  <c r="BL175" i="4"/>
  <c r="BM175" i="4"/>
  <c r="BM197" i="4"/>
  <c r="BL197" i="4"/>
  <c r="BM196" i="4"/>
  <c r="BL196" i="4"/>
  <c r="BL157" i="4"/>
  <c r="BM157" i="4"/>
  <c r="BM90" i="4"/>
  <c r="BL90" i="4"/>
  <c r="BM123" i="4"/>
  <c r="BL123" i="4"/>
  <c r="BL145" i="4"/>
  <c r="BM145" i="4"/>
  <c r="BM89" i="4"/>
  <c r="BL89" i="4"/>
  <c r="BM70" i="4"/>
  <c r="BL70" i="4"/>
  <c r="BM62" i="4"/>
  <c r="BL62" i="4"/>
  <c r="BM174" i="4"/>
  <c r="BL174" i="4"/>
  <c r="BM101" i="4"/>
  <c r="BL101" i="4"/>
  <c r="BM130" i="4"/>
  <c r="BL130" i="4"/>
  <c r="BM76" i="4"/>
  <c r="BL76" i="4"/>
  <c r="BL121" i="4"/>
  <c r="BM121" i="4"/>
  <c r="BM66" i="4"/>
  <c r="BL66" i="4"/>
  <c r="BM97" i="4"/>
  <c r="BL97" i="4"/>
  <c r="BL113" i="4"/>
  <c r="BM113" i="4"/>
  <c r="BM200" i="4"/>
  <c r="BL200" i="4"/>
  <c r="BM111" i="4"/>
  <c r="BL111" i="4"/>
  <c r="BM194" i="4"/>
  <c r="BL194" i="4"/>
  <c r="BM131" i="4"/>
  <c r="BL131" i="4"/>
  <c r="BM83" i="4"/>
  <c r="BL83" i="4"/>
  <c r="BM125" i="4"/>
  <c r="BL125" i="4"/>
  <c r="BM119" i="4"/>
  <c r="BL119" i="4"/>
  <c r="BM133" i="4"/>
  <c r="BL133" i="4"/>
  <c r="BM190" i="4"/>
  <c r="BL190" i="4"/>
  <c r="BM136" i="4"/>
  <c r="BL136" i="4"/>
  <c r="BM135" i="4"/>
  <c r="BL135" i="4"/>
  <c r="BM58" i="4"/>
  <c r="BL58" i="4"/>
  <c r="BM96" i="4"/>
  <c r="BL96" i="4"/>
  <c r="BL105" i="4"/>
  <c r="BM105" i="4"/>
  <c r="BM151" i="4"/>
  <c r="BL151" i="4"/>
  <c r="BM164" i="4"/>
  <c r="BL164" i="4"/>
  <c r="BM176" i="4"/>
  <c r="BL176" i="4"/>
  <c r="BM63" i="4"/>
  <c r="BL63" i="4"/>
  <c r="BM160" i="4"/>
  <c r="BL160" i="4"/>
  <c r="BM128" i="4"/>
  <c r="BL128" i="4"/>
  <c r="BM51" i="4"/>
  <c r="BL51" i="4"/>
  <c r="BM53" i="4"/>
  <c r="BL53" i="4"/>
  <c r="BM156" i="4"/>
  <c r="BL156" i="4"/>
  <c r="BL159" i="4"/>
  <c r="BM159" i="4"/>
  <c r="BL153" i="4"/>
  <c r="BM153" i="4"/>
  <c r="BM195" i="4"/>
  <c r="BL195" i="4"/>
  <c r="BM107" i="4"/>
  <c r="BL107" i="4"/>
  <c r="BM147" i="4"/>
  <c r="BL147" i="4"/>
  <c r="BM149" i="4"/>
  <c r="BL149" i="4"/>
  <c r="BM172" i="4"/>
  <c r="BL172" i="4"/>
  <c r="BM103" i="4"/>
  <c r="BL103" i="4"/>
  <c r="BM192" i="4"/>
  <c r="BL192" i="4"/>
  <c r="BM85" i="4"/>
  <c r="BL85" i="4"/>
  <c r="BL129" i="4"/>
  <c r="BM129" i="4"/>
  <c r="BM65" i="4"/>
  <c r="BL65" i="4"/>
  <c r="BM79" i="4"/>
  <c r="BL79" i="4"/>
  <c r="BL173" i="4"/>
  <c r="BM173" i="4"/>
  <c r="BM186" i="4"/>
  <c r="BL186" i="4"/>
  <c r="BM124" i="4"/>
  <c r="BL124" i="4"/>
  <c r="BM59" i="4"/>
  <c r="BL59" i="4"/>
  <c r="BM167" i="4"/>
  <c r="BL167" i="4"/>
  <c r="BM115" i="4"/>
  <c r="BL115" i="4"/>
  <c r="BM168" i="4"/>
  <c r="BL168" i="4"/>
  <c r="BM112" i="4"/>
  <c r="BL112" i="4"/>
  <c r="BM184" i="4"/>
  <c r="BL184" i="4"/>
  <c r="BM68" i="4"/>
  <c r="BL68" i="4"/>
  <c r="BM179" i="4"/>
  <c r="BL179" i="4"/>
  <c r="BL169" i="4"/>
  <c r="BM169" i="4"/>
  <c r="BM199" i="4"/>
  <c r="BL199" i="4"/>
  <c r="BM140" i="4"/>
  <c r="BL140" i="4"/>
  <c r="BM148" i="4"/>
  <c r="BL148" i="4"/>
  <c r="BM117" i="4"/>
  <c r="BL117" i="4"/>
  <c r="BM110" i="4"/>
  <c r="BL110" i="4"/>
  <c r="BM118" i="4"/>
  <c r="BL118" i="4"/>
  <c r="BM41" i="4"/>
  <c r="BL41" i="4"/>
  <c r="BM127" i="4"/>
  <c r="BL127" i="4"/>
  <c r="BM81" i="4"/>
  <c r="BL81" i="4"/>
  <c r="BL143" i="4"/>
  <c r="BM143" i="4"/>
  <c r="BM93" i="4"/>
  <c r="BL93" i="4"/>
  <c r="BM165" i="4"/>
  <c r="BL165" i="4"/>
  <c r="BM99" i="4"/>
  <c r="BL99" i="4"/>
  <c r="BM152" i="4"/>
  <c r="BL152" i="4"/>
  <c r="BM95" i="4"/>
  <c r="BL95" i="4"/>
  <c r="BM94" i="4"/>
  <c r="BL94" i="4"/>
  <c r="BM86" i="4"/>
  <c r="BL86" i="4"/>
  <c r="BL189" i="4"/>
  <c r="BM189" i="4"/>
  <c r="BL193" i="4"/>
  <c r="BM193" i="4"/>
  <c r="BM138" i="4"/>
  <c r="BL138" i="4"/>
  <c r="BM80" i="4"/>
  <c r="BL80" i="4"/>
  <c r="BL177" i="4"/>
  <c r="BM177" i="4"/>
  <c r="BL191" i="4"/>
  <c r="BM191" i="4"/>
  <c r="BL141" i="4"/>
  <c r="BM141" i="4"/>
  <c r="BM114" i="4"/>
  <c r="BL114" i="4"/>
  <c r="BM182" i="4"/>
  <c r="BL182" i="4"/>
  <c r="BM146" i="4"/>
  <c r="BL146" i="4"/>
  <c r="BM126" i="4"/>
  <c r="BL126" i="4"/>
  <c r="BM78" i="4"/>
  <c r="BL78" i="4"/>
  <c r="BM64" i="4"/>
  <c r="BL64" i="4"/>
  <c r="BM188" i="4"/>
  <c r="BL188" i="4"/>
  <c r="BM162" i="4"/>
  <c r="BL162" i="4"/>
  <c r="BM67" i="4"/>
  <c r="BL67" i="4"/>
  <c r="BM142" i="4"/>
  <c r="BL142" i="4"/>
  <c r="BM69" i="4"/>
  <c r="BL69" i="4"/>
  <c r="BM87" i="4"/>
  <c r="BL87" i="4"/>
  <c r="BL171" i="4"/>
  <c r="BM72" i="4"/>
  <c r="BL72" i="4"/>
  <c r="BL161" i="4"/>
  <c r="BM161" i="4"/>
  <c r="BM134" i="4"/>
  <c r="BL134" i="4"/>
  <c r="BM77" i="4"/>
  <c r="BL77" i="4"/>
  <c r="BM122" i="4"/>
  <c r="BL122" i="4"/>
  <c r="BM102" i="4"/>
  <c r="BL102" i="4"/>
  <c r="BM100" i="4"/>
  <c r="BL100" i="4"/>
  <c r="BM75" i="4"/>
  <c r="BL75" i="4"/>
  <c r="BM180" i="4"/>
  <c r="BL180" i="4"/>
  <c r="BM82" i="4"/>
  <c r="BL82" i="4"/>
  <c r="BM132" i="4"/>
  <c r="BL132" i="4"/>
  <c r="BM166" i="4"/>
  <c r="BL166" i="4"/>
  <c r="BM31" i="4"/>
  <c r="BL31" i="4"/>
  <c r="BM183" i="4"/>
  <c r="BL183" i="4"/>
  <c r="BM109" i="4"/>
  <c r="BL109" i="4"/>
  <c r="BM150" i="4"/>
  <c r="BL150" i="4"/>
  <c r="BM116" i="4"/>
  <c r="BL116" i="4"/>
  <c r="BL137" i="4"/>
  <c r="BM137" i="4"/>
  <c r="BM187" i="4"/>
  <c r="BL187" i="4"/>
  <c r="BM108" i="4"/>
  <c r="BL108" i="4"/>
  <c r="BM158" i="4"/>
  <c r="BL158" i="4"/>
  <c r="BM154" i="4"/>
  <c r="BL154" i="4"/>
  <c r="BM170" i="4"/>
  <c r="BL170" i="4"/>
  <c r="BM91" i="4"/>
  <c r="BL91" i="4"/>
  <c r="BM104" i="4"/>
  <c r="BL104" i="4"/>
  <c r="BM74" i="4"/>
  <c r="BL74" i="4"/>
  <c r="BM98" i="4"/>
  <c r="BL98" i="4"/>
  <c r="BM88" i="4"/>
  <c r="BL88" i="4"/>
  <c r="BM198" i="4"/>
  <c r="BL198" i="4"/>
  <c r="BM155" i="4"/>
  <c r="BL155" i="4"/>
  <c r="BM181" i="4"/>
  <c r="BL181" i="4"/>
  <c r="BL185" i="4"/>
  <c r="BM185" i="4"/>
  <c r="BM178" i="4"/>
  <c r="BL178" i="4"/>
  <c r="BM106" i="4"/>
  <c r="BL106" i="4"/>
  <c r="BM120" i="4"/>
  <c r="BL120" i="4"/>
  <c r="BM201" i="4"/>
  <c r="BL201" i="4"/>
  <c r="BM73" i="4"/>
  <c r="BL73" i="4"/>
  <c r="AG66" i="6"/>
  <c r="AH63" i="6"/>
  <c r="AH86" i="6"/>
  <c r="AG68" i="6"/>
  <c r="BI164" i="4"/>
  <c r="BH164" i="4"/>
  <c r="BI176" i="4"/>
  <c r="BH176" i="4"/>
  <c r="BI122" i="4"/>
  <c r="BH122" i="4"/>
  <c r="BI118" i="4"/>
  <c r="BH118" i="4"/>
  <c r="BI102" i="4"/>
  <c r="BH102" i="4"/>
  <c r="BI60" i="4"/>
  <c r="BH60" i="4"/>
  <c r="BI21" i="4"/>
  <c r="BH21" i="4"/>
  <c r="BI41" i="4"/>
  <c r="BH41" i="4"/>
  <c r="BI11" i="4"/>
  <c r="BH11" i="4"/>
  <c r="BI139" i="4"/>
  <c r="BH139" i="4"/>
  <c r="BI71" i="4"/>
  <c r="BH71" i="4"/>
  <c r="BI84" i="4"/>
  <c r="BH84" i="4"/>
  <c r="BI175" i="4"/>
  <c r="BH175" i="4"/>
  <c r="BI197" i="4"/>
  <c r="BH197" i="4"/>
  <c r="BI196" i="4"/>
  <c r="BH196" i="4"/>
  <c r="BI127" i="4"/>
  <c r="BH127" i="4"/>
  <c r="BI157" i="4"/>
  <c r="BH157" i="4"/>
  <c r="BI90" i="4"/>
  <c r="BH90" i="4"/>
  <c r="BI81" i="4"/>
  <c r="BH81" i="4"/>
  <c r="BI123" i="4"/>
  <c r="BH123" i="4"/>
  <c r="BI145" i="4"/>
  <c r="BH145" i="4"/>
  <c r="BI143" i="4"/>
  <c r="BH143" i="4"/>
  <c r="BI89" i="4"/>
  <c r="BH89" i="4"/>
  <c r="BI93" i="4"/>
  <c r="BH93" i="4"/>
  <c r="BI165" i="4"/>
  <c r="BH165" i="4"/>
  <c r="BI70" i="4"/>
  <c r="BH70" i="4"/>
  <c r="BI99" i="4"/>
  <c r="BH99" i="4"/>
  <c r="BI152" i="4"/>
  <c r="BH152" i="4"/>
  <c r="BI62" i="4"/>
  <c r="BH62" i="4"/>
  <c r="BI174" i="4"/>
  <c r="BH174" i="4"/>
  <c r="BI95" i="4"/>
  <c r="BH95" i="4"/>
  <c r="BI94" i="4"/>
  <c r="BH94" i="4"/>
  <c r="BI101" i="4"/>
  <c r="BH101" i="4"/>
  <c r="BI130" i="4"/>
  <c r="BH130" i="4"/>
  <c r="BI76" i="4"/>
  <c r="BH76" i="4"/>
  <c r="BI86" i="4"/>
  <c r="BH86" i="4"/>
  <c r="BI189" i="4"/>
  <c r="BH189" i="4"/>
  <c r="BI193" i="4"/>
  <c r="BH193" i="4"/>
  <c r="BI138" i="4"/>
  <c r="BH138" i="4"/>
  <c r="BI121" i="4"/>
  <c r="BH121" i="4"/>
  <c r="BI80" i="4"/>
  <c r="BH80" i="4"/>
  <c r="BI74" i="4"/>
  <c r="BH74" i="4"/>
  <c r="BI98" i="4"/>
  <c r="BH98" i="4"/>
  <c r="BI184" i="4"/>
  <c r="BH184" i="4"/>
  <c r="BI113" i="4"/>
  <c r="BH113" i="4"/>
  <c r="BI88" i="4"/>
  <c r="BH88" i="4"/>
  <c r="BI68" i="4"/>
  <c r="BH68" i="4"/>
  <c r="BI198" i="4"/>
  <c r="BH198" i="4"/>
  <c r="BI155" i="4"/>
  <c r="BH155" i="4"/>
  <c r="BI179" i="4"/>
  <c r="BH179" i="4"/>
  <c r="BI181" i="4"/>
  <c r="BH181" i="4"/>
  <c r="BI169" i="4"/>
  <c r="BH169" i="4"/>
  <c r="BI64" i="4"/>
  <c r="BH64" i="4"/>
  <c r="BI133" i="4"/>
  <c r="BH133" i="4"/>
  <c r="BI190" i="4"/>
  <c r="BH190" i="4"/>
  <c r="BI136" i="4"/>
  <c r="BH136" i="4"/>
  <c r="BI135" i="4"/>
  <c r="BH135" i="4"/>
  <c r="BI96" i="4"/>
  <c r="BH96" i="4"/>
  <c r="BI105" i="4"/>
  <c r="BH105" i="4"/>
  <c r="BI100" i="4"/>
  <c r="BH100" i="4"/>
  <c r="BI75" i="4"/>
  <c r="BH75" i="4"/>
  <c r="BI151" i="4"/>
  <c r="BH151" i="4"/>
  <c r="BI163" i="4"/>
  <c r="BH163" i="4"/>
  <c r="BI92" i="4"/>
  <c r="BH92" i="4"/>
  <c r="BI117" i="4"/>
  <c r="BH117" i="4"/>
  <c r="BI144" i="4"/>
  <c r="BH144" i="4"/>
  <c r="BI77" i="4"/>
  <c r="BH77" i="4"/>
  <c r="BI110" i="4"/>
  <c r="BH110" i="4"/>
  <c r="BI180" i="4"/>
  <c r="BH180" i="4"/>
  <c r="BI63" i="4"/>
  <c r="BH63" i="4"/>
  <c r="BI160" i="4"/>
  <c r="BH160" i="4"/>
  <c r="BI82" i="4"/>
  <c r="BH82" i="4"/>
  <c r="BI132" i="4"/>
  <c r="BH132" i="4"/>
  <c r="BI128" i="4"/>
  <c r="BH128" i="4"/>
  <c r="BI166" i="4"/>
  <c r="BH166" i="4"/>
  <c r="BI51" i="4"/>
  <c r="BH51" i="4"/>
  <c r="BI31" i="4"/>
  <c r="BH31" i="4"/>
  <c r="BI53" i="4"/>
  <c r="BH53" i="4"/>
  <c r="BI183" i="4"/>
  <c r="BH183" i="4"/>
  <c r="BI156" i="4"/>
  <c r="BH156" i="4"/>
  <c r="BI109" i="4"/>
  <c r="BH109" i="4"/>
  <c r="BI150" i="4"/>
  <c r="BH150" i="4"/>
  <c r="BI159" i="4"/>
  <c r="BH159" i="4"/>
  <c r="BI116" i="4"/>
  <c r="BH116" i="4"/>
  <c r="BI153" i="4"/>
  <c r="BH153" i="4"/>
  <c r="BI195" i="4"/>
  <c r="BH195" i="4"/>
  <c r="BI107" i="4"/>
  <c r="BH107" i="4"/>
  <c r="BI147" i="4"/>
  <c r="BH147" i="4"/>
  <c r="BI137" i="4"/>
  <c r="BH137" i="4"/>
  <c r="BI187" i="4"/>
  <c r="BH187" i="4"/>
  <c r="BI149" i="4"/>
  <c r="BH149" i="4"/>
  <c r="BI172" i="4"/>
  <c r="BH172" i="4"/>
  <c r="BI108" i="4"/>
  <c r="BH108" i="4"/>
  <c r="BI103" i="4"/>
  <c r="BH103" i="4"/>
  <c r="BI192" i="4"/>
  <c r="BH192" i="4"/>
  <c r="BI85" i="4"/>
  <c r="BH85" i="4"/>
  <c r="BI129" i="4"/>
  <c r="BH129" i="4"/>
  <c r="BI65" i="4"/>
  <c r="BH65" i="4"/>
  <c r="BI79" i="4"/>
  <c r="BH79" i="4"/>
  <c r="BI173" i="4"/>
  <c r="BH173" i="4"/>
  <c r="BI186" i="4"/>
  <c r="BH186" i="4"/>
  <c r="BI124" i="4"/>
  <c r="BH124" i="4"/>
  <c r="BI158" i="4"/>
  <c r="BH158" i="4"/>
  <c r="BI59" i="4"/>
  <c r="BH59" i="4"/>
  <c r="BI154" i="4"/>
  <c r="BH154" i="4"/>
  <c r="BI167" i="4"/>
  <c r="BH167" i="4"/>
  <c r="BI170" i="4"/>
  <c r="BH170" i="4"/>
  <c r="BI91" i="4"/>
  <c r="BH91" i="4"/>
  <c r="BI115" i="4"/>
  <c r="BH115" i="4"/>
  <c r="BI168" i="4"/>
  <c r="BH168" i="4"/>
  <c r="BI104" i="4"/>
  <c r="BH104" i="4"/>
  <c r="BI112" i="4"/>
  <c r="BH112" i="4"/>
  <c r="BI66" i="4"/>
  <c r="BH66" i="4"/>
  <c r="BI177" i="4"/>
  <c r="BH177" i="4"/>
  <c r="BI97" i="4"/>
  <c r="BH97" i="4"/>
  <c r="BI200" i="4"/>
  <c r="BH200" i="4"/>
  <c r="BI191" i="4"/>
  <c r="BH191" i="4"/>
  <c r="BI111" i="4"/>
  <c r="BH111" i="4"/>
  <c r="BI141" i="4"/>
  <c r="BH141" i="4"/>
  <c r="BI114" i="4"/>
  <c r="BH114" i="4"/>
  <c r="BI194" i="4"/>
  <c r="BH194" i="4"/>
  <c r="BI131" i="4"/>
  <c r="BH131" i="4"/>
  <c r="BI182" i="4"/>
  <c r="BH182" i="4"/>
  <c r="BI83" i="4"/>
  <c r="BH83" i="4"/>
  <c r="BI146" i="4"/>
  <c r="BH146" i="4"/>
  <c r="BI126" i="4"/>
  <c r="BH126" i="4"/>
  <c r="BI125" i="4"/>
  <c r="BH125" i="4"/>
  <c r="BI119" i="4"/>
  <c r="BH119" i="4"/>
  <c r="BI78" i="4"/>
  <c r="BH78" i="4"/>
  <c r="BI199" i="4"/>
  <c r="BH199" i="4"/>
  <c r="BI185" i="4"/>
  <c r="BH185" i="4"/>
  <c r="BI178" i="4"/>
  <c r="BH178" i="4"/>
  <c r="BI106" i="4"/>
  <c r="BH106" i="4"/>
  <c r="BI120" i="4"/>
  <c r="BH120" i="4"/>
  <c r="BI201" i="4"/>
  <c r="BH201" i="4"/>
  <c r="AH104" i="6"/>
  <c r="AH77" i="6"/>
  <c r="AH96" i="6"/>
  <c r="AH69" i="6"/>
  <c r="AH106" i="6"/>
  <c r="AG57" i="6"/>
  <c r="AG63" i="6"/>
  <c r="AH56" i="6"/>
  <c r="AG55" i="6"/>
  <c r="AH84" i="6"/>
  <c r="AH101" i="6"/>
  <c r="AH58" i="6"/>
  <c r="AG79" i="6"/>
  <c r="AH81" i="6"/>
  <c r="AH82" i="6"/>
  <c r="AG64" i="6"/>
  <c r="AH102" i="6"/>
  <c r="AH74" i="6"/>
  <c r="AG94" i="6"/>
  <c r="AG99" i="6"/>
  <c r="AH62" i="6"/>
  <c r="AG101" i="6"/>
  <c r="AH75" i="6"/>
  <c r="AG75" i="6"/>
  <c r="AH80" i="6"/>
  <c r="AG82" i="6"/>
  <c r="AH60" i="6"/>
  <c r="AH66" i="6"/>
  <c r="AH92" i="6"/>
  <c r="AH78" i="6"/>
  <c r="AG56" i="6"/>
  <c r="AG97" i="6"/>
  <c r="AG60" i="6"/>
  <c r="AH61" i="6"/>
  <c r="AG88" i="6"/>
  <c r="AH71" i="6"/>
  <c r="AG78" i="6"/>
  <c r="AH93" i="6"/>
  <c r="AH79" i="6"/>
  <c r="AH72" i="6"/>
  <c r="AH76" i="6"/>
  <c r="AH64" i="6"/>
  <c r="AH89" i="6"/>
  <c r="AG70" i="6"/>
  <c r="AH99" i="6"/>
  <c r="AH87" i="6"/>
  <c r="AG72" i="6"/>
  <c r="AG73" i="6"/>
  <c r="AH73" i="6"/>
  <c r="AH91" i="6"/>
  <c r="AG91" i="6"/>
  <c r="AG104" i="6"/>
  <c r="AH98" i="6"/>
  <c r="AG90" i="6"/>
  <c r="AH97" i="6"/>
  <c r="AH88" i="6"/>
  <c r="AH68" i="6"/>
  <c r="AG76" i="6"/>
  <c r="AH103" i="6"/>
  <c r="AH85" i="6"/>
  <c r="AH65" i="6"/>
  <c r="AG86" i="6"/>
  <c r="AG54" i="6"/>
  <c r="BS117" i="4"/>
  <c r="AX117" i="4"/>
  <c r="BB117" i="4"/>
  <c r="AX164" i="4"/>
  <c r="BS164" i="4"/>
  <c r="BS144" i="4"/>
  <c r="AX144" i="4"/>
  <c r="BB144" i="4"/>
  <c r="BS77" i="4"/>
  <c r="AX77" i="4"/>
  <c r="BB77" i="4"/>
  <c r="BS100" i="4"/>
  <c r="AX100" i="4"/>
  <c r="BB100" i="4"/>
  <c r="AX110" i="4"/>
  <c r="BS110" i="4"/>
  <c r="BB110" i="4"/>
  <c r="BS176" i="4"/>
  <c r="AX176" i="4"/>
  <c r="AX75" i="4"/>
  <c r="BS75" i="4"/>
  <c r="BB75" i="4"/>
  <c r="AX180" i="4"/>
  <c r="BS180" i="4"/>
  <c r="BB180" i="4"/>
  <c r="AX122" i="4"/>
  <c r="BS122" i="4"/>
  <c r="BB122" i="4"/>
  <c r="BS151" i="4"/>
  <c r="AX151" i="4"/>
  <c r="BB151" i="4"/>
  <c r="AX118" i="4"/>
  <c r="BS118" i="4"/>
  <c r="BB118" i="4"/>
  <c r="AX163" i="4"/>
  <c r="BB163" i="4"/>
  <c r="BS163" i="4"/>
  <c r="AX63" i="4"/>
  <c r="BS63" i="4"/>
  <c r="BB63" i="4"/>
  <c r="BS102" i="4"/>
  <c r="AX102" i="4"/>
  <c r="BB102" i="4"/>
  <c r="AX92" i="4"/>
  <c r="BB92" i="4"/>
  <c r="BS92" i="4"/>
  <c r="BS160" i="4"/>
  <c r="AX160" i="4"/>
  <c r="BB160" i="4"/>
  <c r="AX82" i="4"/>
  <c r="BS82" i="4"/>
  <c r="BB82" i="4"/>
  <c r="BS60" i="4"/>
  <c r="AX60" i="4"/>
  <c r="BB60" i="4"/>
  <c r="AX132" i="4"/>
  <c r="BS132" i="4"/>
  <c r="BS128" i="4"/>
  <c r="AX128" i="4"/>
  <c r="BB128" i="4"/>
  <c r="BS166" i="4"/>
  <c r="AX166" i="4"/>
  <c r="BB166" i="4"/>
  <c r="AX21" i="4"/>
  <c r="BS21" i="4"/>
  <c r="BB21" i="4"/>
  <c r="BS51" i="4"/>
  <c r="AX51" i="4"/>
  <c r="BB51" i="4"/>
  <c r="AX41" i="4"/>
  <c r="BS41" i="4"/>
  <c r="BB41" i="4"/>
  <c r="BB31" i="4"/>
  <c r="AX31" i="4"/>
  <c r="BS31" i="4"/>
  <c r="AX11" i="4"/>
  <c r="BS11" i="4"/>
  <c r="BB53" i="4"/>
  <c r="AX53" i="4"/>
  <c r="BS53" i="4"/>
  <c r="BS183" i="4"/>
  <c r="AX183" i="4"/>
  <c r="AX156" i="4"/>
  <c r="BS156" i="4"/>
  <c r="BB156" i="4"/>
  <c r="BS139" i="4"/>
  <c r="BB139" i="4"/>
  <c r="AX139" i="4"/>
  <c r="AX71" i="4"/>
  <c r="BS71" i="4"/>
  <c r="BB71" i="4"/>
  <c r="BS84" i="4"/>
  <c r="AX84" i="4"/>
  <c r="BB84" i="4"/>
  <c r="BS175" i="4"/>
  <c r="AX175" i="4"/>
  <c r="BB175" i="4"/>
  <c r="BS109" i="4"/>
  <c r="AX109" i="4"/>
  <c r="BB109" i="4"/>
  <c r="AX150" i="4"/>
  <c r="BS150" i="4"/>
  <c r="BB150" i="4"/>
  <c r="BS159" i="4"/>
  <c r="AX159" i="4"/>
  <c r="AX197" i="4"/>
  <c r="BS197" i="4"/>
  <c r="BB197" i="4"/>
  <c r="AX196" i="4"/>
  <c r="BB196" i="4"/>
  <c r="BS196" i="4"/>
  <c r="AX116" i="4"/>
  <c r="BB116" i="4"/>
  <c r="BS116" i="4"/>
  <c r="BS127" i="4"/>
  <c r="BB127" i="4"/>
  <c r="AX127" i="4"/>
  <c r="BS157" i="4"/>
  <c r="AX157" i="4"/>
  <c r="BB157" i="4"/>
  <c r="BS153" i="4"/>
  <c r="AX153" i="4"/>
  <c r="AX90" i="4"/>
  <c r="BS90" i="4"/>
  <c r="BB90" i="4"/>
  <c r="AX81" i="4"/>
  <c r="BS81" i="4"/>
  <c r="BB81" i="4"/>
  <c r="BS195" i="4"/>
  <c r="AX195" i="4"/>
  <c r="BB195" i="4"/>
  <c r="BS107" i="4"/>
  <c r="AX107" i="4"/>
  <c r="AX123" i="4"/>
  <c r="BS123" i="4"/>
  <c r="BB123" i="4"/>
  <c r="BS147" i="4"/>
  <c r="AX147" i="4"/>
  <c r="BB147" i="4"/>
  <c r="AX145" i="4"/>
  <c r="BS145" i="4"/>
  <c r="BB145" i="4"/>
  <c r="BS143" i="4"/>
  <c r="AX143" i="4"/>
  <c r="BB143" i="4"/>
  <c r="BS89" i="4"/>
  <c r="AX89" i="4"/>
  <c r="BB89" i="4"/>
  <c r="AX93" i="4"/>
  <c r="BB93" i="4"/>
  <c r="BS93" i="4"/>
  <c r="BS165" i="4"/>
  <c r="BB165" i="4"/>
  <c r="AX165" i="4"/>
  <c r="BS70" i="4"/>
  <c r="AX70" i="4"/>
  <c r="BB70" i="4"/>
  <c r="AX137" i="4"/>
  <c r="BS137" i="4"/>
  <c r="BS187" i="4"/>
  <c r="AX187" i="4"/>
  <c r="BB187" i="4"/>
  <c r="AX99" i="4"/>
  <c r="BS99" i="4"/>
  <c r="BB99" i="4"/>
  <c r="BS149" i="4"/>
  <c r="AX149" i="4"/>
  <c r="BB152" i="4"/>
  <c r="AX152" i="4"/>
  <c r="BS152" i="4"/>
  <c r="AX172" i="4"/>
  <c r="BB172" i="4"/>
  <c r="BS172" i="4"/>
  <c r="BS108" i="4"/>
  <c r="BB108" i="4"/>
  <c r="AX108" i="4"/>
  <c r="AX103" i="4"/>
  <c r="BS103" i="4"/>
  <c r="BB103" i="4"/>
  <c r="BS192" i="4"/>
  <c r="AX192" i="4"/>
  <c r="BB192" i="4"/>
  <c r="AX85" i="4"/>
  <c r="BS85" i="4"/>
  <c r="BB85" i="4"/>
  <c r="AX129" i="4"/>
  <c r="BS129" i="4"/>
  <c r="BB129" i="4"/>
  <c r="BB65" i="4"/>
  <c r="BS65" i="4"/>
  <c r="AX65" i="4"/>
  <c r="BS62" i="4"/>
  <c r="AX62" i="4"/>
  <c r="BB62" i="4"/>
  <c r="AX174" i="4"/>
  <c r="BB174" i="4"/>
  <c r="BS174" i="4"/>
  <c r="BS79" i="4"/>
  <c r="AX79" i="4"/>
  <c r="BS95" i="4"/>
  <c r="BB95" i="4"/>
  <c r="AX95" i="4"/>
  <c r="AX173" i="4"/>
  <c r="BB173" i="4"/>
  <c r="BS173" i="4"/>
  <c r="AX94" i="4"/>
  <c r="BB94" i="4"/>
  <c r="BS94" i="4"/>
  <c r="BS101" i="4"/>
  <c r="BB101" i="4"/>
  <c r="AX101" i="4"/>
  <c r="AX186" i="4"/>
  <c r="BS186" i="4"/>
  <c r="AX130" i="4"/>
  <c r="BS130" i="4"/>
  <c r="BB130" i="4"/>
  <c r="BS124" i="4"/>
  <c r="AX124" i="4"/>
  <c r="BB124" i="4"/>
  <c r="AX158" i="4"/>
  <c r="BS158" i="4"/>
  <c r="AX76" i="4"/>
  <c r="BS76" i="4"/>
  <c r="BB76" i="4"/>
  <c r="AX86" i="4"/>
  <c r="BB86" i="4"/>
  <c r="BS86" i="4"/>
  <c r="AX59" i="4"/>
  <c r="BB59" i="4"/>
  <c r="BS59" i="4"/>
  <c r="AX154" i="4"/>
  <c r="BS154" i="4"/>
  <c r="BS167" i="4"/>
  <c r="AX167" i="4"/>
  <c r="BB167" i="4"/>
  <c r="AX189" i="4"/>
  <c r="BB189" i="4"/>
  <c r="BS189" i="4"/>
  <c r="AX170" i="4"/>
  <c r="BS170" i="4"/>
  <c r="BB170" i="4"/>
  <c r="BB193" i="4"/>
  <c r="AX193" i="4"/>
  <c r="BS193" i="4"/>
  <c r="AX91" i="4"/>
  <c r="BS91" i="4"/>
  <c r="BB91" i="4"/>
  <c r="BB115" i="4"/>
  <c r="BS115" i="4"/>
  <c r="AX115" i="4"/>
  <c r="AX138" i="4"/>
  <c r="BS138" i="4"/>
  <c r="BB138" i="4"/>
  <c r="BS168" i="4"/>
  <c r="BB168" i="4"/>
  <c r="AX168" i="4"/>
  <c r="BS104" i="4"/>
  <c r="AX104" i="4"/>
  <c r="BB104" i="4"/>
  <c r="AX112" i="4"/>
  <c r="BS112" i="4"/>
  <c r="BB112" i="4"/>
  <c r="BS121" i="4"/>
  <c r="BB121" i="4"/>
  <c r="AX121" i="4"/>
  <c r="BS80" i="4"/>
  <c r="AX80" i="4"/>
  <c r="BB80" i="4"/>
  <c r="AX74" i="4"/>
  <c r="BS74" i="4"/>
  <c r="BB74" i="4"/>
  <c r="AX98" i="4"/>
  <c r="BS98" i="4"/>
  <c r="BB98" i="4"/>
  <c r="BS66" i="4"/>
  <c r="AX66" i="4"/>
  <c r="BB66" i="4"/>
  <c r="BS177" i="4"/>
  <c r="AX177" i="4"/>
  <c r="BB177" i="4"/>
  <c r="AX97" i="4"/>
  <c r="BS97" i="4"/>
  <c r="BB97" i="4"/>
  <c r="BB184" i="4"/>
  <c r="BS184" i="4"/>
  <c r="AX184" i="4"/>
  <c r="BS113" i="4"/>
  <c r="AX113" i="4"/>
  <c r="BB113" i="4"/>
  <c r="BS88" i="4"/>
  <c r="AX88" i="4"/>
  <c r="BB88" i="4"/>
  <c r="BS68" i="4"/>
  <c r="AX68" i="4"/>
  <c r="BB68" i="4"/>
  <c r="AX200" i="4"/>
  <c r="BS200" i="4"/>
  <c r="BB200" i="4"/>
  <c r="AX191" i="4"/>
  <c r="BS191" i="4"/>
  <c r="BB191" i="4"/>
  <c r="BS111" i="4"/>
  <c r="AX111" i="4"/>
  <c r="BB111" i="4"/>
  <c r="AX198" i="4"/>
  <c r="BS198" i="4"/>
  <c r="BB198" i="4"/>
  <c r="AX141" i="4"/>
  <c r="BS141" i="4"/>
  <c r="BB141" i="4"/>
  <c r="AX114" i="4"/>
  <c r="BS114" i="4"/>
  <c r="BB114" i="4"/>
  <c r="BS194" i="4"/>
  <c r="AX194" i="4"/>
  <c r="BB194" i="4"/>
  <c r="AX131" i="4"/>
  <c r="BS131" i="4"/>
  <c r="BB131" i="4"/>
  <c r="BS155" i="4"/>
  <c r="AX155" i="4"/>
  <c r="BB155" i="4"/>
  <c r="BS182" i="4"/>
  <c r="AX182" i="4"/>
  <c r="BB182" i="4"/>
  <c r="AX83" i="4"/>
  <c r="BS83" i="4"/>
  <c r="BB83" i="4"/>
  <c r="AX146" i="4"/>
  <c r="BS146" i="4"/>
  <c r="BB146" i="4"/>
  <c r="BS179" i="4"/>
  <c r="AX179" i="4"/>
  <c r="BB179" i="4"/>
  <c r="BS181" i="4"/>
  <c r="AX181" i="4"/>
  <c r="BB181" i="4"/>
  <c r="AX126" i="4"/>
  <c r="BS126" i="4"/>
  <c r="BB126" i="4"/>
  <c r="BS169" i="4"/>
  <c r="AX169" i="4"/>
  <c r="BB169" i="4"/>
  <c r="AX125" i="4"/>
  <c r="BS125" i="4"/>
  <c r="BB125" i="4"/>
  <c r="AX119" i="4"/>
  <c r="BS119" i="4"/>
  <c r="BB119" i="4"/>
  <c r="AX78" i="4"/>
  <c r="BB78" i="4"/>
  <c r="BS78" i="4"/>
  <c r="BS64" i="4"/>
  <c r="AX64" i="4"/>
  <c r="BB64" i="4"/>
  <c r="AX199" i="4"/>
  <c r="BS199" i="4"/>
  <c r="BB199" i="4"/>
  <c r="AX185" i="4"/>
  <c r="BS185" i="4"/>
  <c r="BB185" i="4"/>
  <c r="AX188" i="4"/>
  <c r="BS188" i="4"/>
  <c r="BB188" i="4"/>
  <c r="AX133" i="4"/>
  <c r="BS133" i="4"/>
  <c r="BB133" i="4"/>
  <c r="BS178" i="4"/>
  <c r="AX178" i="4"/>
  <c r="BB178" i="4"/>
  <c r="AX162" i="4"/>
  <c r="BB162" i="4"/>
  <c r="BS162" i="4"/>
  <c r="BS106" i="4"/>
  <c r="BB106" i="4"/>
  <c r="AX106" i="4"/>
  <c r="AX67" i="4"/>
  <c r="BS67" i="4"/>
  <c r="AX190" i="4"/>
  <c r="BS190" i="4"/>
  <c r="BB190" i="4"/>
  <c r="AX142" i="4"/>
  <c r="BS142" i="4"/>
  <c r="BB142" i="4"/>
  <c r="AX69" i="4"/>
  <c r="BS69" i="4"/>
  <c r="BB69" i="4"/>
  <c r="AX87" i="4"/>
  <c r="BS87" i="4"/>
  <c r="BB87" i="4"/>
  <c r="AX171" i="4"/>
  <c r="BS171" i="4"/>
  <c r="BB136" i="4"/>
  <c r="AX136" i="4"/>
  <c r="BS136" i="4"/>
  <c r="BS72" i="4"/>
  <c r="AX72" i="4"/>
  <c r="BB72" i="4"/>
  <c r="BS135" i="4"/>
  <c r="AX135" i="4"/>
  <c r="BB135" i="4"/>
  <c r="BS120" i="4"/>
  <c r="AX120" i="4"/>
  <c r="BB120" i="4"/>
  <c r="BS140" i="4"/>
  <c r="BB140" i="4"/>
  <c r="AX140" i="4"/>
  <c r="AX161" i="4"/>
  <c r="BB161" i="4"/>
  <c r="BS161" i="4"/>
  <c r="BS201" i="4"/>
  <c r="AX201" i="4"/>
  <c r="BB201" i="4"/>
  <c r="BB58" i="4"/>
  <c r="AX58" i="4"/>
  <c r="BS58" i="4"/>
  <c r="BS134" i="4"/>
  <c r="BB134" i="4"/>
  <c r="AX134" i="4"/>
  <c r="BS73" i="4"/>
  <c r="AX73" i="4"/>
  <c r="BS96" i="4"/>
  <c r="AX96" i="4"/>
  <c r="BB96" i="4"/>
  <c r="AX148" i="4"/>
  <c r="BB148" i="4"/>
  <c r="BS148" i="4"/>
  <c r="AX105" i="4"/>
  <c r="BS105" i="4"/>
  <c r="BB105" i="4"/>
  <c r="BJ72" i="4"/>
  <c r="BK72" i="4"/>
  <c r="BH72" i="4"/>
  <c r="BI72" i="4"/>
  <c r="BJ142" i="4"/>
  <c r="BK142" i="4"/>
  <c r="BH142" i="4"/>
  <c r="BI142" i="4"/>
  <c r="BJ140" i="4"/>
  <c r="BK140" i="4"/>
  <c r="BH140" i="4"/>
  <c r="BI140" i="4"/>
  <c r="BJ134" i="4"/>
  <c r="BK134" i="4"/>
  <c r="BH134" i="4"/>
  <c r="BI134" i="4"/>
  <c r="BO142" i="4"/>
  <c r="BJ171" i="4"/>
  <c r="BK171" i="4"/>
  <c r="BH171" i="4"/>
  <c r="BI171" i="4"/>
  <c r="BK67" i="4"/>
  <c r="BH67" i="4"/>
  <c r="BJ67" i="4"/>
  <c r="BI67" i="4"/>
  <c r="BK73" i="4"/>
  <c r="BJ73" i="4"/>
  <c r="BH73" i="4"/>
  <c r="BI73" i="4"/>
  <c r="AY72" i="4"/>
  <c r="BP134" i="4"/>
  <c r="BK87" i="4"/>
  <c r="BH87" i="4"/>
  <c r="BI87" i="4"/>
  <c r="BJ87" i="4"/>
  <c r="BJ162" i="4"/>
  <c r="BK162" i="4"/>
  <c r="BH162" i="4"/>
  <c r="BI162" i="4"/>
  <c r="BJ148" i="4"/>
  <c r="BK148" i="4"/>
  <c r="BH148" i="4"/>
  <c r="BI148" i="4"/>
  <c r="BK161" i="4"/>
  <c r="BJ161" i="4"/>
  <c r="BH161" i="4"/>
  <c r="BI161" i="4"/>
  <c r="BK69" i="4"/>
  <c r="BH69" i="4"/>
  <c r="BI69" i="4"/>
  <c r="BJ69" i="4"/>
  <c r="BJ188" i="4"/>
  <c r="BK188" i="4"/>
  <c r="BH188" i="4"/>
  <c r="BI188" i="4"/>
  <c r="BJ58" i="4"/>
  <c r="BK58" i="4"/>
  <c r="BH58" i="4"/>
  <c r="BI58" i="4"/>
  <c r="BA171" i="4"/>
  <c r="BB171" i="4"/>
  <c r="BO67" i="4"/>
  <c r="BP171" i="4"/>
  <c r="BP67" i="4"/>
  <c r="BA73" i="4"/>
  <c r="BB73" i="4"/>
  <c r="AY67" i="4"/>
  <c r="BP72" i="4"/>
  <c r="BP142" i="4"/>
  <c r="BP140" i="4"/>
  <c r="BP73" i="4"/>
  <c r="BM171" i="4"/>
  <c r="BO73" i="4"/>
  <c r="AY171" i="4"/>
  <c r="BA67" i="4"/>
  <c r="BB67" i="4"/>
  <c r="AF2" i="6"/>
  <c r="BE28" i="4"/>
  <c r="BE50" i="4"/>
  <c r="BE17" i="4"/>
  <c r="BE16" i="4"/>
  <c r="BE12" i="4"/>
  <c r="BE8" i="4"/>
  <c r="BE15" i="4"/>
  <c r="BE43" i="4"/>
  <c r="BE25" i="4"/>
  <c r="BE22" i="4"/>
  <c r="BE33" i="4"/>
  <c r="BE48" i="4"/>
  <c r="BE18" i="4"/>
  <c r="BE42" i="4"/>
  <c r="BE27" i="4"/>
  <c r="BE49" i="4"/>
  <c r="BE38" i="4"/>
  <c r="BE19" i="4"/>
  <c r="BE45" i="4"/>
  <c r="BE44" i="4"/>
  <c r="BE24" i="4"/>
  <c r="BE37" i="4"/>
  <c r="BE32" i="4"/>
  <c r="BE23" i="4"/>
  <c r="BE36" i="4"/>
  <c r="BE14" i="4"/>
  <c r="BE26" i="4"/>
  <c r="BE52" i="4"/>
  <c r="BE47" i="4"/>
  <c r="BE39" i="4"/>
  <c r="BE20" i="4"/>
  <c r="BE7" i="4"/>
  <c r="BE29" i="4"/>
  <c r="BE34" i="4"/>
  <c r="BE30" i="4"/>
  <c r="BE13" i="4"/>
  <c r="BE46" i="4"/>
  <c r="BE35" i="4"/>
  <c r="BE40" i="4"/>
  <c r="BE10" i="4"/>
  <c r="BE3" i="4"/>
  <c r="BE9" i="4"/>
  <c r="BE5" i="4"/>
  <c r="BE4" i="4"/>
  <c r="U2" i="4"/>
  <c r="T2" i="4"/>
  <c r="DL5" i="4"/>
  <c r="AU40" i="4"/>
  <c r="AU35" i="4"/>
  <c r="AU46" i="4"/>
  <c r="AU13" i="4"/>
  <c r="AU30" i="4"/>
  <c r="AU34" i="4"/>
  <c r="AU29" i="4"/>
  <c r="AU20" i="4"/>
  <c r="AU39" i="4"/>
  <c r="AU47" i="4"/>
  <c r="AU52" i="4"/>
  <c r="AU26" i="4"/>
  <c r="AX36" i="4"/>
  <c r="AU23" i="4"/>
  <c r="AU14" i="4"/>
  <c r="AU36" i="4"/>
  <c r="AU16" i="4"/>
  <c r="AU17" i="4"/>
  <c r="AU50" i="4"/>
  <c r="AU28" i="4"/>
  <c r="AU32" i="4"/>
  <c r="AU37" i="4"/>
  <c r="AU24" i="4"/>
  <c r="AU44" i="4"/>
  <c r="AU45" i="4"/>
  <c r="AU19" i="4"/>
  <c r="AU38" i="4"/>
  <c r="AU49" i="4"/>
  <c r="AU27" i="4"/>
  <c r="AU42" i="4"/>
  <c r="AU18" i="4"/>
  <c r="AU48" i="4"/>
  <c r="AU33" i="4"/>
  <c r="AU22" i="4"/>
  <c r="AU25" i="4"/>
  <c r="AU43" i="4"/>
  <c r="AU15" i="4"/>
  <c r="AU8" i="4"/>
  <c r="AU12" i="4"/>
  <c r="BK17" i="4"/>
  <c r="BJ17" i="4"/>
  <c r="BK23" i="4"/>
  <c r="BJ23" i="4"/>
  <c r="BK29" i="4"/>
  <c r="BH29" i="4"/>
  <c r="BJ29" i="4"/>
  <c r="BJ46" i="4"/>
  <c r="BK46" i="4"/>
  <c r="BK15" i="4"/>
  <c r="BJ15" i="4"/>
  <c r="BK49" i="4"/>
  <c r="BJ49" i="4"/>
  <c r="BH49" i="4"/>
  <c r="BK3" i="4"/>
  <c r="BJ3" i="4"/>
  <c r="BK43" i="4"/>
  <c r="BJ43" i="4"/>
  <c r="BI43" i="4"/>
  <c r="BK27" i="4"/>
  <c r="BJ27" i="4"/>
  <c r="BJ32" i="4"/>
  <c r="BK32" i="4"/>
  <c r="BJ52" i="4"/>
  <c r="BK52" i="4"/>
  <c r="BH52" i="4"/>
  <c r="BJ28" i="4"/>
  <c r="BK28" i="4"/>
  <c r="BJ16" i="4"/>
  <c r="BK16" i="4"/>
  <c r="BJ34" i="4"/>
  <c r="BK34" i="4"/>
  <c r="BI34" i="4"/>
  <c r="BK35" i="4"/>
  <c r="BJ35" i="4"/>
  <c r="BK25" i="4"/>
  <c r="BJ25" i="4"/>
  <c r="BI25" i="4"/>
  <c r="BK19" i="4"/>
  <c r="BJ19" i="4"/>
  <c r="BJ22" i="4"/>
  <c r="BK22" i="4"/>
  <c r="BJ38" i="4"/>
  <c r="BK38" i="4"/>
  <c r="BH38" i="4"/>
  <c r="BK9" i="4"/>
  <c r="BJ9" i="4"/>
  <c r="BJ36" i="4"/>
  <c r="BK36" i="4"/>
  <c r="BI36" i="4"/>
  <c r="BK47" i="4"/>
  <c r="BI47" i="4"/>
  <c r="BJ47" i="4"/>
  <c r="BK57" i="4"/>
  <c r="BJ57" i="4"/>
  <c r="BI57" i="4"/>
  <c r="BK61" i="4"/>
  <c r="BJ61" i="4"/>
  <c r="BJ48" i="4"/>
  <c r="BK48" i="4"/>
  <c r="BK45" i="4"/>
  <c r="BJ45" i="4"/>
  <c r="BJ4" i="4"/>
  <c r="BK4" i="4"/>
  <c r="BJ14" i="4"/>
  <c r="BK14" i="4"/>
  <c r="BK39" i="4"/>
  <c r="BJ39" i="4"/>
  <c r="BJ54" i="4"/>
  <c r="BK54" i="4"/>
  <c r="BJ50" i="4"/>
  <c r="BK50" i="4"/>
  <c r="BH50" i="4"/>
  <c r="BJ20" i="4"/>
  <c r="BK20" i="4"/>
  <c r="BI20" i="4"/>
  <c r="BJ30" i="4"/>
  <c r="BK30" i="4"/>
  <c r="BJ40" i="4"/>
  <c r="BK40" i="4"/>
  <c r="BI40" i="4"/>
  <c r="BK7" i="4"/>
  <c r="BJ7" i="4"/>
  <c r="BK13" i="4"/>
  <c r="BJ13" i="4"/>
  <c r="BJ10" i="4"/>
  <c r="BK10" i="4"/>
  <c r="BJ12" i="4"/>
  <c r="BK12" i="4"/>
  <c r="BJ18" i="4"/>
  <c r="BK18" i="4"/>
  <c r="BH18" i="4"/>
  <c r="BK37" i="4"/>
  <c r="BH37" i="4"/>
  <c r="BJ37" i="4"/>
  <c r="BJ8" i="4"/>
  <c r="BK8" i="4"/>
  <c r="BJ42" i="4"/>
  <c r="BK42" i="4"/>
  <c r="BI42" i="4"/>
  <c r="BJ24" i="4"/>
  <c r="BK24" i="4"/>
  <c r="BJ26" i="4"/>
  <c r="BK26" i="4"/>
  <c r="BJ56" i="4"/>
  <c r="BK56" i="4"/>
  <c r="BH56" i="4"/>
  <c r="BK33" i="4"/>
  <c r="BJ33" i="4"/>
  <c r="BI33" i="4"/>
  <c r="BJ44" i="4"/>
  <c r="BK44" i="4"/>
  <c r="BK55" i="4"/>
  <c r="BH55" i="4"/>
  <c r="BJ55" i="4"/>
  <c r="DK21" i="4"/>
  <c r="BP50" i="4"/>
  <c r="BP13" i="4"/>
  <c r="BP33" i="4"/>
  <c r="BP44" i="4"/>
  <c r="BP17" i="4"/>
  <c r="BP23" i="4"/>
  <c r="BP29" i="4"/>
  <c r="BP46" i="4"/>
  <c r="BP12" i="4"/>
  <c r="BP18" i="4"/>
  <c r="BP37" i="4"/>
  <c r="BP8" i="4"/>
  <c r="BP42" i="4"/>
  <c r="BP24" i="4"/>
  <c r="BP26" i="4"/>
  <c r="BP56" i="4"/>
  <c r="BP28" i="4"/>
  <c r="BP16" i="4"/>
  <c r="BP34" i="4"/>
  <c r="BP35" i="4"/>
  <c r="BP15" i="4"/>
  <c r="BP49" i="4"/>
  <c r="BP43" i="4"/>
  <c r="BP27" i="4"/>
  <c r="BP32" i="4"/>
  <c r="BP52" i="4"/>
  <c r="BP55" i="4"/>
  <c r="BP20" i="4"/>
  <c r="BP30" i="4"/>
  <c r="BP40" i="4"/>
  <c r="BP25" i="4"/>
  <c r="BP19" i="4"/>
  <c r="BP22" i="4"/>
  <c r="BP38" i="4"/>
  <c r="BP36" i="4"/>
  <c r="BP47" i="4"/>
  <c r="BP57" i="4"/>
  <c r="BP61" i="4"/>
  <c r="BP48" i="4"/>
  <c r="BP45" i="4"/>
  <c r="BP14" i="4"/>
  <c r="BP39" i="4"/>
  <c r="BP54" i="4"/>
  <c r="AU7" i="4"/>
  <c r="BO28" i="4"/>
  <c r="BA28" i="4"/>
  <c r="AY28" i="4"/>
  <c r="BO16" i="4"/>
  <c r="BA16" i="4"/>
  <c r="BB16" i="4"/>
  <c r="AY16" i="4"/>
  <c r="BO23" i="4"/>
  <c r="BA23" i="4"/>
  <c r="BB23" i="4"/>
  <c r="AY23" i="4"/>
  <c r="AY7" i="4"/>
  <c r="BO34" i="4"/>
  <c r="BA34" i="4"/>
  <c r="BB34" i="4"/>
  <c r="AY34" i="4"/>
  <c r="BO13" i="4"/>
  <c r="BA13" i="4"/>
  <c r="AY13" i="4"/>
  <c r="BO35" i="4"/>
  <c r="BA35" i="4"/>
  <c r="AY35" i="4"/>
  <c r="AY10" i="4"/>
  <c r="BO15" i="4"/>
  <c r="BA15" i="4"/>
  <c r="BB15" i="4"/>
  <c r="AY15" i="4"/>
  <c r="BO33" i="4"/>
  <c r="BA33" i="4"/>
  <c r="BB33" i="4"/>
  <c r="AY33" i="4"/>
  <c r="BO49" i="4"/>
  <c r="BA49" i="4"/>
  <c r="BB49" i="4"/>
  <c r="AY49" i="4"/>
  <c r="BO44" i="4"/>
  <c r="BA44" i="4"/>
  <c r="BB44" i="4"/>
  <c r="AY44" i="4"/>
  <c r="BO50" i="4"/>
  <c r="BA50" i="4"/>
  <c r="BB50" i="4"/>
  <c r="AY50" i="4"/>
  <c r="BO17" i="4"/>
  <c r="BA17" i="4"/>
  <c r="AY17" i="4"/>
  <c r="BO20" i="4"/>
  <c r="BA20" i="4"/>
  <c r="BB20" i="4"/>
  <c r="AY20" i="4"/>
  <c r="BO29" i="4"/>
  <c r="BA29" i="4"/>
  <c r="BB29" i="4"/>
  <c r="AY29" i="4"/>
  <c r="BO30" i="4"/>
  <c r="BA30" i="4"/>
  <c r="BB30" i="4"/>
  <c r="AY30" i="4"/>
  <c r="BO46" i="4"/>
  <c r="BA46" i="4"/>
  <c r="BB46" i="4"/>
  <c r="AY46" i="4"/>
  <c r="BO40" i="4"/>
  <c r="BA40" i="4"/>
  <c r="BB40" i="4"/>
  <c r="AY40" i="4"/>
  <c r="BO12" i="4"/>
  <c r="BA12" i="4"/>
  <c r="BB12" i="4"/>
  <c r="AY12" i="4"/>
  <c r="BO25" i="4"/>
  <c r="BA25" i="4"/>
  <c r="BB25" i="4"/>
  <c r="AY25" i="4"/>
  <c r="BO18" i="4"/>
  <c r="BA18" i="4"/>
  <c r="BB18" i="4"/>
  <c r="AY18" i="4"/>
  <c r="BO19" i="4"/>
  <c r="BA19" i="4"/>
  <c r="BB19" i="4"/>
  <c r="AY19" i="4"/>
  <c r="BO37" i="4"/>
  <c r="BA37" i="4"/>
  <c r="BB37" i="4"/>
  <c r="AY37" i="4"/>
  <c r="BO8" i="4"/>
  <c r="BA8" i="4"/>
  <c r="BB8" i="4"/>
  <c r="AY8" i="4"/>
  <c r="BO22" i="4"/>
  <c r="BA22" i="4"/>
  <c r="BB22" i="4"/>
  <c r="AY22" i="4"/>
  <c r="BO42" i="4"/>
  <c r="BA42" i="4"/>
  <c r="BB42" i="4"/>
  <c r="AY42" i="4"/>
  <c r="BO38" i="4"/>
  <c r="BA38" i="4"/>
  <c r="BB38" i="4"/>
  <c r="AY38" i="4"/>
  <c r="BO24" i="4"/>
  <c r="BA24" i="4"/>
  <c r="BB24" i="4"/>
  <c r="AY24" i="4"/>
  <c r="AY9" i="4"/>
  <c r="BO36" i="4"/>
  <c r="BA36" i="4"/>
  <c r="BB36" i="4"/>
  <c r="AY36" i="4"/>
  <c r="BO26" i="4"/>
  <c r="BA26" i="4"/>
  <c r="BB26" i="4"/>
  <c r="AY26" i="4"/>
  <c r="BO47" i="4"/>
  <c r="BA47" i="4"/>
  <c r="BB47" i="4"/>
  <c r="AY47" i="4"/>
  <c r="BO57" i="4"/>
  <c r="BA57" i="4"/>
  <c r="BB57" i="4"/>
  <c r="AY57" i="4"/>
  <c r="BO56" i="4"/>
  <c r="BA56" i="4"/>
  <c r="AY56" i="4"/>
  <c r="BO61" i="4"/>
  <c r="BA61" i="4"/>
  <c r="AY61" i="4"/>
  <c r="AY3" i="4"/>
  <c r="BO43" i="4"/>
  <c r="BA43" i="4"/>
  <c r="BB43" i="4"/>
  <c r="AY43" i="4"/>
  <c r="BO48" i="4"/>
  <c r="BA48" i="4"/>
  <c r="BB48" i="4"/>
  <c r="AY48" i="4"/>
  <c r="BO27" i="4"/>
  <c r="BA27" i="4"/>
  <c r="BB27" i="4"/>
  <c r="AY27" i="4"/>
  <c r="BO45" i="4"/>
  <c r="BA45" i="4"/>
  <c r="BB45" i="4"/>
  <c r="AY45" i="4"/>
  <c r="BO32" i="4"/>
  <c r="BA32" i="4"/>
  <c r="BB32" i="4"/>
  <c r="AY32" i="4"/>
  <c r="AY4" i="4"/>
  <c r="BO14" i="4"/>
  <c r="BA14" i="4"/>
  <c r="BB14" i="4"/>
  <c r="AY14" i="4"/>
  <c r="BO52" i="4"/>
  <c r="BA52" i="4"/>
  <c r="BB52" i="4"/>
  <c r="AY52" i="4"/>
  <c r="BO39" i="4"/>
  <c r="BA39" i="4"/>
  <c r="BB39" i="4"/>
  <c r="AY39" i="4"/>
  <c r="BO54" i="4"/>
  <c r="BA54" i="4"/>
  <c r="AY54" i="4"/>
  <c r="BO55" i="4"/>
  <c r="BA55" i="4"/>
  <c r="AY55" i="4"/>
  <c r="BM44" i="4"/>
  <c r="BL44" i="4"/>
  <c r="BM14" i="4"/>
  <c r="BL14" i="4"/>
  <c r="BM39" i="4"/>
  <c r="BL39" i="4"/>
  <c r="BM55" i="4"/>
  <c r="BL55" i="4"/>
  <c r="BM48" i="4"/>
  <c r="BL48" i="4"/>
  <c r="BM45" i="4"/>
  <c r="BL45" i="4"/>
  <c r="BM50" i="4"/>
  <c r="BL50" i="4"/>
  <c r="BM34" i="4"/>
  <c r="BL34" i="4"/>
  <c r="BM35" i="4"/>
  <c r="BL35" i="4"/>
  <c r="BM12" i="4"/>
  <c r="BL12" i="4"/>
  <c r="BM18" i="4"/>
  <c r="BL18" i="4"/>
  <c r="BM37" i="4"/>
  <c r="BL37" i="4"/>
  <c r="BM8" i="4"/>
  <c r="BL8" i="4"/>
  <c r="BM42" i="4"/>
  <c r="BL42" i="4"/>
  <c r="BM24" i="4"/>
  <c r="BL24" i="4"/>
  <c r="BM26" i="4"/>
  <c r="BL26" i="4"/>
  <c r="BM57" i="4"/>
  <c r="BL57" i="4"/>
  <c r="BM61" i="4"/>
  <c r="BL61" i="4"/>
  <c r="BM17" i="4"/>
  <c r="BL17" i="4"/>
  <c r="BM13" i="4"/>
  <c r="BL13" i="4"/>
  <c r="BM25" i="4"/>
  <c r="BL25" i="4"/>
  <c r="BM19" i="4"/>
  <c r="BL19" i="4"/>
  <c r="BM28" i="4"/>
  <c r="BL28" i="4"/>
  <c r="BM16" i="4"/>
  <c r="BL16" i="4"/>
  <c r="BM29" i="4"/>
  <c r="BL29" i="4"/>
  <c r="BM46" i="4"/>
  <c r="BL46" i="4"/>
  <c r="BM33" i="4"/>
  <c r="BL33" i="4"/>
  <c r="BM23" i="4"/>
  <c r="BL23" i="4"/>
  <c r="BM20" i="4"/>
  <c r="BL20" i="4"/>
  <c r="BM30" i="4"/>
  <c r="BL30" i="4"/>
  <c r="BM40" i="4"/>
  <c r="BL40" i="4"/>
  <c r="BM15" i="4"/>
  <c r="BL15" i="4"/>
  <c r="BM49" i="4"/>
  <c r="BL49" i="4"/>
  <c r="BM43" i="4"/>
  <c r="BL43" i="4"/>
  <c r="BM27" i="4"/>
  <c r="BL27" i="4"/>
  <c r="BM32" i="4"/>
  <c r="BL32" i="4"/>
  <c r="BM52" i="4"/>
  <c r="BL52" i="4"/>
  <c r="BM54" i="4"/>
  <c r="BL54" i="4"/>
  <c r="BM22" i="4"/>
  <c r="BL22" i="4"/>
  <c r="BM38" i="4"/>
  <c r="BL38" i="4"/>
  <c r="BM36" i="4"/>
  <c r="BL36" i="4"/>
  <c r="BM47" i="4"/>
  <c r="BL47" i="4"/>
  <c r="BM56" i="4"/>
  <c r="BL56" i="4"/>
  <c r="AX39" i="4"/>
  <c r="AU10" i="4"/>
  <c r="BS47" i="4"/>
  <c r="DL8" i="4"/>
  <c r="DL3" i="4"/>
  <c r="BS26" i="4"/>
  <c r="BH57" i="4"/>
  <c r="AX57" i="4"/>
  <c r="BI56" i="4"/>
  <c r="AX56" i="4"/>
  <c r="BH61" i="4"/>
  <c r="BI61" i="4"/>
  <c r="AX61" i="4"/>
  <c r="BS36" i="4"/>
  <c r="AX26" i="4"/>
  <c r="AX47" i="4"/>
  <c r="BI54" i="4"/>
  <c r="AX54" i="4"/>
  <c r="BH54" i="4"/>
  <c r="BI55" i="4"/>
  <c r="AX55" i="4"/>
  <c r="AX14" i="4"/>
  <c r="BA3" i="4"/>
  <c r="BH43" i="4"/>
  <c r="BS48" i="4"/>
  <c r="BI48" i="4"/>
  <c r="BH48" i="4"/>
  <c r="BI27" i="4"/>
  <c r="BH27" i="4"/>
  <c r="BI45" i="4"/>
  <c r="BH45" i="4"/>
  <c r="BS32" i="4"/>
  <c r="BI32" i="4"/>
  <c r="BH32" i="4"/>
  <c r="BS14" i="4"/>
  <c r="BI14" i="4"/>
  <c r="BH14" i="4"/>
  <c r="BI52" i="4"/>
  <c r="BI39" i="4"/>
  <c r="BH39" i="4"/>
  <c r="BI50" i="4"/>
  <c r="BI17" i="4"/>
  <c r="BH17" i="4"/>
  <c r="BH34" i="4"/>
  <c r="BI13" i="4"/>
  <c r="BH13" i="4"/>
  <c r="BI35" i="4"/>
  <c r="BH35" i="4"/>
  <c r="BI15" i="4"/>
  <c r="BH15" i="4"/>
  <c r="BH33" i="4"/>
  <c r="BS49" i="4"/>
  <c r="BI49" i="4"/>
  <c r="BI44" i="4"/>
  <c r="BH44" i="4"/>
  <c r="BI28" i="4"/>
  <c r="BH28" i="4"/>
  <c r="BI16" i="4"/>
  <c r="BH16" i="4"/>
  <c r="BI23" i="4"/>
  <c r="BH23" i="4"/>
  <c r="BH20" i="4"/>
  <c r="BI29" i="4"/>
  <c r="BI30" i="4"/>
  <c r="BH30" i="4"/>
  <c r="BI46" i="4"/>
  <c r="BH46" i="4"/>
  <c r="BH40" i="4"/>
  <c r="BI12" i="4"/>
  <c r="BH12" i="4"/>
  <c r="BH25" i="4"/>
  <c r="BI18" i="4"/>
  <c r="BI19" i="4"/>
  <c r="BH19" i="4"/>
  <c r="BI37" i="4"/>
  <c r="BI8" i="4"/>
  <c r="BH8" i="4"/>
  <c r="BI22" i="4"/>
  <c r="BH22" i="4"/>
  <c r="BH42" i="4"/>
  <c r="BI38" i="4"/>
  <c r="BI24" i="4"/>
  <c r="BH24" i="4"/>
  <c r="BA9" i="4"/>
  <c r="BH36" i="4"/>
  <c r="BI26" i="4"/>
  <c r="BH26" i="4"/>
  <c r="BH47" i="4"/>
  <c r="BS52" i="4"/>
  <c r="AX52" i="4"/>
  <c r="BS39" i="4"/>
  <c r="AU56" i="4"/>
  <c r="AU61" i="4"/>
  <c r="AU57" i="4"/>
  <c r="AU55" i="4"/>
  <c r="AU54" i="4"/>
  <c r="BA4" i="4"/>
  <c r="BS43" i="4"/>
  <c r="AX38" i="4"/>
  <c r="AX22" i="4"/>
  <c r="AX12" i="4"/>
  <c r="AX43" i="4"/>
  <c r="BS38" i="4"/>
  <c r="DK16" i="4"/>
  <c r="AX33" i="4"/>
  <c r="BS8" i="4"/>
  <c r="AX8" i="4"/>
  <c r="BS18" i="4"/>
  <c r="AX15" i="4"/>
  <c r="AX48" i="4"/>
  <c r="BS24" i="4"/>
  <c r="BS44" i="4"/>
  <c r="BS15" i="4"/>
  <c r="BS33" i="4"/>
  <c r="AX19" i="4"/>
  <c r="AX37" i="4"/>
  <c r="BS22" i="4"/>
  <c r="AX42" i="4"/>
  <c r="AX27" i="4"/>
  <c r="AX45" i="4"/>
  <c r="AX24" i="4"/>
  <c r="AX9" i="4"/>
  <c r="AX3" i="4"/>
  <c r="BS25" i="4"/>
  <c r="AX25" i="4"/>
  <c r="AX18" i="4"/>
  <c r="BS12" i="4"/>
  <c r="BS37" i="4"/>
  <c r="BS42" i="4"/>
  <c r="BS27" i="4"/>
  <c r="AX49" i="4"/>
  <c r="BS19" i="4"/>
  <c r="BS45" i="4"/>
  <c r="AX44" i="4"/>
  <c r="AX32" i="4"/>
  <c r="AX4" i="4"/>
  <c r="AX20" i="4"/>
  <c r="BS20" i="4"/>
  <c r="AX29" i="4"/>
  <c r="BS29" i="4"/>
  <c r="BS30" i="4"/>
  <c r="AX30" i="4"/>
  <c r="AX46" i="4"/>
  <c r="BS46" i="4"/>
  <c r="BS40" i="4"/>
  <c r="AX40" i="4"/>
  <c r="B25" i="3"/>
  <c r="B26" i="3"/>
  <c r="BS28" i="4"/>
  <c r="AX28" i="4"/>
  <c r="BB28" i="4"/>
  <c r="BS50" i="4"/>
  <c r="AX50" i="4"/>
  <c r="AX17" i="4"/>
  <c r="BS17" i="4"/>
  <c r="BB17" i="4"/>
  <c r="BS16" i="4"/>
  <c r="AX16" i="4"/>
  <c r="BS23" i="4"/>
  <c r="AX23" i="4"/>
  <c r="BA7" i="4"/>
  <c r="BB7" i="4"/>
  <c r="AX7" i="4"/>
  <c r="BS34" i="4"/>
  <c r="AX34" i="4"/>
  <c r="BS13" i="4"/>
  <c r="AX13" i="4"/>
  <c r="BB13" i="4"/>
  <c r="AX35" i="4"/>
  <c r="BS35" i="4"/>
  <c r="BB35" i="4"/>
  <c r="AX10" i="4"/>
  <c r="BA10" i="4"/>
  <c r="BB10" i="4"/>
  <c r="AU3" i="4"/>
  <c r="AU9" i="4"/>
  <c r="AU4" i="4"/>
  <c r="BB54" i="4"/>
  <c r="BB61" i="4"/>
  <c r="BB55" i="4"/>
  <c r="BB56" i="4"/>
  <c r="BB4" i="4"/>
  <c r="BB9" i="4"/>
  <c r="BB3" i="4"/>
  <c r="DK10" i="4"/>
  <c r="DK11" i="4"/>
  <c r="BW21" i="4"/>
  <c r="B28" i="3"/>
  <c r="FU84" i="4"/>
  <c r="FU77" i="4"/>
  <c r="FU67" i="4"/>
  <c r="FU60" i="4"/>
  <c r="FU78" i="4"/>
  <c r="FU79" i="4"/>
  <c r="FU76" i="4"/>
  <c r="FU73" i="4"/>
  <c r="FU88" i="4"/>
  <c r="FU103" i="4"/>
  <c r="FU56" i="4"/>
  <c r="FU95" i="4"/>
  <c r="FU55" i="4"/>
  <c r="FU101" i="4"/>
  <c r="FU80" i="4"/>
  <c r="FU64" i="4"/>
  <c r="FU54" i="4"/>
  <c r="FU90" i="4"/>
  <c r="FU94" i="4"/>
  <c r="FU102" i="4"/>
  <c r="FU66" i="4"/>
  <c r="FU61" i="4"/>
  <c r="FU72" i="4"/>
  <c r="FU99" i="4"/>
  <c r="FU91" i="4"/>
  <c r="FU68" i="4"/>
  <c r="FU65" i="4"/>
  <c r="FU83" i="4"/>
  <c r="FU86" i="4"/>
  <c r="FU74" i="4"/>
  <c r="FU75" i="4"/>
  <c r="FU93" i="4"/>
  <c r="FU85" i="4"/>
  <c r="FU97" i="4"/>
  <c r="FU98" i="4"/>
  <c r="FU87" i="4"/>
  <c r="FU89" i="4"/>
  <c r="FU71" i="4"/>
  <c r="FU92" i="4"/>
  <c r="FU69" i="4"/>
  <c r="FU58" i="4"/>
  <c r="FU105" i="4"/>
  <c r="FU57" i="4"/>
  <c r="FU82" i="4"/>
  <c r="FU62" i="4"/>
  <c r="FU59" i="4"/>
  <c r="FU70" i="4"/>
  <c r="FU81" i="4"/>
  <c r="FU96" i="4"/>
  <c r="FU104" i="4"/>
  <c r="FU63" i="4"/>
  <c r="FU100" i="4"/>
  <c r="O2" i="5"/>
  <c r="N2" i="5"/>
  <c r="P2" i="5"/>
  <c r="BO2" i="4"/>
  <c r="BO10" i="4"/>
  <c r="BH10" i="4"/>
  <c r="BL10" i="4"/>
  <c r="BI10" i="4"/>
  <c r="BM10" i="4"/>
  <c r="BO7" i="4"/>
  <c r="BH7" i="4"/>
  <c r="BL7" i="4"/>
  <c r="BI7" i="4"/>
  <c r="BO6" i="4"/>
  <c r="BO9" i="4"/>
  <c r="BO4" i="4"/>
  <c r="BO3" i="4"/>
  <c r="BO5" i="4"/>
  <c r="BL9" i="4"/>
  <c r="BL3" i="4"/>
  <c r="FN10" i="4"/>
  <c r="AG2" i="6"/>
  <c r="FN4" i="4"/>
  <c r="FN7" i="4"/>
  <c r="AH2" i="6"/>
  <c r="AH21" i="6"/>
  <c r="AH22" i="6"/>
  <c r="AH26" i="6"/>
  <c r="AH12" i="6"/>
  <c r="AH3" i="6"/>
  <c r="AH14" i="6"/>
  <c r="AH28" i="6"/>
  <c r="AH35" i="6"/>
  <c r="AH53" i="6"/>
  <c r="AH43" i="6"/>
  <c r="AH49" i="6"/>
  <c r="AH8" i="6"/>
  <c r="AH33" i="6"/>
  <c r="AH45" i="6"/>
  <c r="AH51" i="6"/>
  <c r="AH23" i="6"/>
  <c r="AH37" i="6"/>
  <c r="AH15" i="6"/>
  <c r="AH7" i="6"/>
  <c r="AH41" i="6"/>
  <c r="AH20" i="6"/>
  <c r="AH18" i="6"/>
  <c r="AH50" i="6"/>
  <c r="AH5" i="6"/>
  <c r="AH47" i="6"/>
  <c r="AH13" i="6"/>
  <c r="AH29" i="6"/>
  <c r="AG46" i="6"/>
  <c r="AG38" i="6"/>
  <c r="AG18" i="6"/>
  <c r="AG5" i="6"/>
  <c r="AG37" i="6"/>
  <c r="AG20" i="6"/>
  <c r="AG4" i="6"/>
  <c r="AG52" i="6"/>
  <c r="AG11" i="6"/>
  <c r="AG31" i="6"/>
  <c r="AG51" i="6"/>
  <c r="AG25" i="6"/>
  <c r="AG48" i="6"/>
  <c r="AG10" i="6"/>
  <c r="AG14" i="6"/>
  <c r="AG30" i="6"/>
  <c r="AG29" i="6"/>
  <c r="AG16" i="6"/>
  <c r="AG32" i="6"/>
  <c r="AG44" i="6"/>
  <c r="AG7" i="6"/>
  <c r="AG27" i="6"/>
  <c r="AG43" i="6"/>
  <c r="AG17" i="6"/>
  <c r="AG47" i="6"/>
  <c r="AH16" i="6"/>
  <c r="AH27" i="6"/>
  <c r="AH9" i="6"/>
  <c r="AH32" i="6"/>
  <c r="AH11" i="6"/>
  <c r="AH42" i="6"/>
  <c r="AH40" i="6"/>
  <c r="AH48" i="6"/>
  <c r="AH4" i="6"/>
  <c r="AH34" i="6"/>
  <c r="AH52" i="6"/>
  <c r="AH39" i="6"/>
  <c r="AH10" i="6"/>
  <c r="AH46" i="6"/>
  <c r="AH24" i="6"/>
  <c r="AH17" i="6"/>
  <c r="AH25" i="6"/>
  <c r="AH38" i="6"/>
  <c r="AH31" i="6"/>
  <c r="AH44" i="6"/>
  <c r="AH19" i="6"/>
  <c r="AH30" i="6"/>
  <c r="AH6" i="6"/>
  <c r="AH36" i="6"/>
  <c r="AG23" i="6"/>
  <c r="AG6" i="6"/>
  <c r="AG50" i="6"/>
  <c r="AG26" i="6"/>
  <c r="AG21" i="6"/>
  <c r="AG45" i="6"/>
  <c r="AG28" i="6"/>
  <c r="AG36" i="6"/>
  <c r="AG3" i="6"/>
  <c r="AG19" i="6"/>
  <c r="AG39" i="6"/>
  <c r="AG9" i="6"/>
  <c r="AG41" i="6"/>
  <c r="AG34" i="6"/>
  <c r="AG42" i="6"/>
  <c r="AG22" i="6"/>
  <c r="AG13" i="6"/>
  <c r="AG49" i="6"/>
  <c r="AG24" i="6"/>
  <c r="AG8" i="6"/>
  <c r="AG12" i="6"/>
  <c r="AG15" i="6"/>
  <c r="AG35" i="6"/>
  <c r="AG53" i="6"/>
  <c r="AG33" i="6"/>
  <c r="AG40" i="6"/>
  <c r="BH5" i="4"/>
  <c r="BI5" i="4"/>
  <c r="BH9" i="4"/>
  <c r="BI9" i="4"/>
  <c r="BM9" i="4"/>
  <c r="BH4" i="4"/>
  <c r="BI4" i="4"/>
  <c r="BH3" i="4"/>
  <c r="BI3" i="4"/>
  <c r="X11" i="4"/>
  <c r="BH2" i="4"/>
  <c r="BI6" i="4"/>
  <c r="BH6" i="4"/>
  <c r="BI2" i="4"/>
  <c r="BM6" i="4"/>
  <c r="BM7" i="4"/>
  <c r="FU27" i="4"/>
  <c r="BL4" i="4"/>
  <c r="BM3" i="4"/>
  <c r="BM2" i="4"/>
  <c r="BM5" i="4"/>
  <c r="BM4" i="4"/>
  <c r="FU34" i="4"/>
  <c r="FU106" i="4"/>
  <c r="FU41" i="4"/>
  <c r="BE5" i="6"/>
  <c r="BS55" i="4"/>
  <c r="BS56" i="4"/>
  <c r="BS57" i="4"/>
  <c r="BS61" i="4"/>
  <c r="BS54" i="4"/>
  <c r="B14" i="3"/>
  <c r="B13" i="3"/>
  <c r="B15" i="3"/>
  <c r="B12" i="3"/>
  <c r="FU36" i="4"/>
  <c r="X9" i="4"/>
  <c r="X8" i="4"/>
  <c r="X10" i="4"/>
  <c r="X7" i="4"/>
  <c r="B17" i="3"/>
  <c r="FU14" i="4"/>
  <c r="FU35" i="4"/>
  <c r="FU28" i="4"/>
  <c r="FU47" i="4"/>
  <c r="FU24" i="4"/>
  <c r="FU40" i="4"/>
  <c r="FU53" i="4"/>
  <c r="FU25" i="4"/>
  <c r="FU21" i="4"/>
  <c r="FU29" i="4"/>
  <c r="FZ7" i="4"/>
  <c r="FZ3" i="4"/>
  <c r="FZ6" i="4"/>
  <c r="FZ4" i="4"/>
  <c r="FU49" i="4"/>
  <c r="FU15" i="4"/>
  <c r="FU50" i="4"/>
  <c r="FU26" i="4"/>
  <c r="FU43" i="4"/>
  <c r="FU33" i="4"/>
  <c r="FU18" i="4"/>
  <c r="FO4" i="4"/>
  <c r="FO7" i="4"/>
  <c r="FO10" i="4"/>
  <c r="FU22" i="4"/>
  <c r="FU51" i="4"/>
  <c r="FU37" i="4"/>
  <c r="FU20" i="4"/>
  <c r="FU16" i="4"/>
  <c r="FU39" i="4"/>
  <c r="FU30" i="4"/>
  <c r="FU42" i="4"/>
  <c r="FU52" i="4"/>
  <c r="FU17" i="4"/>
  <c r="FU44" i="4"/>
  <c r="FU45" i="4"/>
  <c r="FU23" i="4"/>
  <c r="FU31" i="4"/>
  <c r="FU32" i="4"/>
  <c r="FU48" i="4"/>
  <c r="FU46" i="4"/>
  <c r="FU38" i="4"/>
  <c r="FU19" i="4"/>
  <c r="P13" i="6"/>
  <c r="DK14" i="4"/>
  <c r="AL31" i="6"/>
  <c r="B18" i="3"/>
  <c r="B19" i="3"/>
  <c r="BP7" i="4"/>
  <c r="BP10" i="4"/>
  <c r="BP3" i="4"/>
  <c r="BP4" i="4"/>
  <c r="BP9" i="4"/>
  <c r="GA7" i="4"/>
  <c r="GA6" i="4"/>
  <c r="GA3" i="4"/>
  <c r="GA4" i="4"/>
  <c r="FD6" i="4"/>
  <c r="AN31" i="6"/>
  <c r="AM31" i="6"/>
  <c r="BS7" i="4"/>
  <c r="BS10" i="4"/>
  <c r="BW26" i="4"/>
  <c r="BS4" i="4"/>
  <c r="BS3" i="4"/>
  <c r="BS5" i="4"/>
  <c r="BS9" i="4"/>
  <c r="FD7" i="4"/>
  <c r="FD5" i="4"/>
  <c r="BS6" i="4"/>
  <c r="BS2" i="4"/>
  <c r="B8" i="5"/>
  <c r="FD8" i="4"/>
  <c r="FD4" i="4"/>
  <c r="B10" i="5"/>
  <c r="BW22" i="4"/>
  <c r="BW23" i="4"/>
  <c r="FD3" i="4"/>
  <c r="FD10" i="4"/>
  <c r="FD9" i="4"/>
  <c r="B11" i="5"/>
  <c r="BW25" i="4"/>
  <c r="B9" i="5"/>
  <c r="B12" i="5"/>
  <c r="BW24" i="4"/>
  <c r="AA30" i="6"/>
  <c r="FD2" i="4"/>
  <c r="Z30" i="6" a="1"/>
  <c r="Z30" i="6"/>
  <c r="Z38" i="6"/>
  <c r="Z36" i="6"/>
  <c r="Z32" i="6"/>
  <c r="Z31" i="6"/>
  <c r="Z34" i="6"/>
  <c r="Z37" i="6"/>
  <c r="Z33" i="6"/>
  <c r="Z35" i="6"/>
  <c r="AA31" i="6"/>
  <c r="AA32" i="6"/>
  <c r="AA33" i="6"/>
  <c r="AA34" i="6"/>
  <c r="AA35" i="6"/>
  <c r="AA36" i="6"/>
  <c r="AA37" i="6"/>
  <c r="AA38" i="6"/>
  <c r="EI2" i="4"/>
  <c r="EM2" i="4"/>
  <c r="EL2" i="4"/>
  <c r="EF3" i="4"/>
  <c r="EM3" i="4"/>
  <c r="EI3" i="4"/>
  <c r="EL3" i="4"/>
  <c r="EI4" i="4"/>
  <c r="EL4" i="4"/>
  <c r="EF4" i="4"/>
  <c r="EM4" i="4"/>
  <c r="EI5" i="4"/>
  <c r="EM5" i="4"/>
  <c r="EL5" i="4"/>
  <c r="EI6" i="4"/>
  <c r="EM6" i="4"/>
  <c r="EL6" i="4"/>
  <c r="EI7" i="4"/>
  <c r="EF7" i="4"/>
  <c r="EL7" i="4"/>
  <c r="EI8" i="4"/>
  <c r="EF8" i="4"/>
  <c r="EM8" i="4"/>
  <c r="EL8" i="4"/>
  <c r="EM7" i="4"/>
  <c r="EI10" i="4"/>
  <c r="EI9" i="4"/>
  <c r="EL9" i="4"/>
  <c r="EM10" i="4"/>
  <c r="EF10" i="4"/>
  <c r="EL10" i="4"/>
  <c r="EM9" i="4"/>
  <c r="EL11" i="4"/>
  <c r="EI11" i="4"/>
  <c r="EF11" i="4"/>
  <c r="EL12" i="4"/>
  <c r="EM12" i="4"/>
  <c r="EF13" i="4"/>
  <c r="EI13" i="4"/>
  <c r="EF12" i="4"/>
  <c r="EI12" i="4"/>
  <c r="EM13" i="4"/>
  <c r="EL13" i="4"/>
  <c r="EM11" i="4"/>
  <c r="EI14" i="4"/>
  <c r="EL14" i="4"/>
  <c r="EM14" i="4"/>
  <c r="EL16" i="4"/>
  <c r="EI15" i="4"/>
  <c r="EL15" i="4"/>
  <c r="EM15" i="4"/>
  <c r="EL17" i="4"/>
  <c r="EM16" i="4"/>
  <c r="EI16" i="4"/>
  <c r="EM17" i="4"/>
  <c r="EI17" i="4"/>
  <c r="EF17" i="4"/>
  <c r="EF18" i="4"/>
  <c r="EF20" i="4"/>
  <c r="EL18" i="4"/>
  <c r="EI18" i="4"/>
  <c r="EM18" i="4"/>
  <c r="EF21" i="4"/>
  <c r="EM21" i="4"/>
  <c r="EI19" i="4"/>
  <c r="EL20" i="4"/>
  <c r="EM20" i="4"/>
  <c r="EF19" i="4"/>
  <c r="EM19" i="4"/>
  <c r="EI20" i="4"/>
  <c r="EL19" i="4"/>
  <c r="EI22" i="4"/>
  <c r="EL21" i="4"/>
  <c r="EI21" i="4"/>
  <c r="EL23" i="4"/>
  <c r="EL22" i="4"/>
  <c r="EF22" i="4"/>
  <c r="EM22" i="4"/>
  <c r="EL24" i="4"/>
  <c r="EM23" i="4"/>
  <c r="EF23" i="4"/>
  <c r="EI23" i="4"/>
  <c r="EF24" i="4"/>
  <c r="EM24" i="4"/>
  <c r="EI24" i="4"/>
  <c r="EI26" i="4"/>
  <c r="EF26" i="4"/>
  <c r="EM26" i="4"/>
  <c r="EI25" i="4"/>
  <c r="EI27" i="4"/>
  <c r="EL26" i="4"/>
  <c r="EL25" i="4"/>
  <c r="EF25" i="4"/>
  <c r="EM25" i="4"/>
  <c r="EF27" i="4"/>
  <c r="EM27" i="4"/>
  <c r="EL27" i="4"/>
  <c r="EL28" i="4"/>
  <c r="EI28" i="4"/>
  <c r="EF28" i="4"/>
  <c r="EM28" i="4"/>
  <c r="EF29" i="4"/>
  <c r="EI29" i="4"/>
  <c r="EL29" i="4"/>
  <c r="EM29" i="4"/>
  <c r="EI30" i="4"/>
  <c r="EM30" i="4"/>
  <c r="EL30" i="4"/>
  <c r="EF30" i="4"/>
  <c r="EI32" i="4"/>
  <c r="EI31" i="4"/>
  <c r="EF31" i="4"/>
  <c r="EL31" i="4"/>
  <c r="EM31" i="4"/>
  <c r="EF32" i="4"/>
  <c r="EL32" i="4"/>
  <c r="EI34" i="4"/>
  <c r="EI33" i="4"/>
  <c r="EM32" i="4"/>
  <c r="EF33" i="4"/>
  <c r="EL33" i="4"/>
  <c r="EM33" i="4"/>
  <c r="EM34" i="4"/>
  <c r="EL34" i="4"/>
  <c r="EM35" i="4"/>
  <c r="EI35" i="4"/>
  <c r="EF34" i="4"/>
  <c r="EL35" i="4"/>
  <c r="EF35" i="4"/>
  <c r="EI36" i="4"/>
  <c r="EL36" i="4"/>
  <c r="EF36" i="4"/>
  <c r="EM36" i="4"/>
  <c r="EI38" i="4"/>
  <c r="EI37" i="4"/>
  <c r="EF38" i="4"/>
  <c r="EL37" i="4"/>
  <c r="EF37" i="4"/>
  <c r="EM37" i="4"/>
  <c r="EM38" i="4"/>
  <c r="EI39" i="4"/>
  <c r="EL38" i="4"/>
  <c r="EI40" i="4"/>
  <c r="EF39" i="4"/>
  <c r="EM39" i="4"/>
  <c r="EL39" i="4"/>
  <c r="EI41" i="4"/>
  <c r="EM40" i="4"/>
  <c r="EF40" i="4"/>
  <c r="EL40" i="4"/>
  <c r="EF41" i="4"/>
  <c r="EM41" i="4"/>
  <c r="EL41" i="4"/>
  <c r="L31" i="6"/>
  <c r="L30" i="6"/>
  <c r="DK15" i="4"/>
  <c r="L33" i="6"/>
  <c r="DK5" i="4"/>
  <c r="DK3" i="4"/>
  <c r="DK7" i="4"/>
  <c r="DK20" i="4"/>
  <c r="DK8" i="4"/>
  <c r="DK4" i="4"/>
  <c r="DK19" i="4"/>
  <c r="K38" i="7"/>
  <c r="L33" i="7"/>
  <c r="L35" i="7"/>
  <c r="L34" i="7"/>
  <c r="P30" i="7"/>
  <c r="Q30" i="7"/>
  <c r="M29" i="7"/>
  <c r="M30" i="7"/>
  <c r="N29" i="7"/>
  <c r="N30" i="7"/>
  <c r="P29" i="7"/>
  <c r="Q29" i="7"/>
  <c r="CO13" i="4"/>
  <c r="CO12" i="4"/>
  <c r="M34" i="7"/>
  <c r="O34" i="7"/>
  <c r="K33" i="7"/>
  <c r="M35" i="7"/>
  <c r="K39" i="7"/>
  <c r="M33" i="7"/>
  <c r="O33" i="7"/>
  <c r="P33" i="7"/>
  <c r="Q33" i="7"/>
</calcChain>
</file>

<file path=xl/sharedStrings.xml><?xml version="1.0" encoding="utf-8"?>
<sst xmlns="http://schemas.openxmlformats.org/spreadsheetml/2006/main" count="683" uniqueCount="272">
  <si>
    <t>#</t>
  </si>
  <si>
    <t>Yes</t>
  </si>
  <si>
    <t>SE</t>
  </si>
  <si>
    <t>Q</t>
  </si>
  <si>
    <t>Heterogeneity</t>
  </si>
  <si>
    <t>T</t>
  </si>
  <si>
    <t>Combined Effect Size</t>
  </si>
  <si>
    <t>Study name</t>
  </si>
  <si>
    <t>Weight</t>
  </si>
  <si>
    <t>CI Lower limit</t>
  </si>
  <si>
    <t>CI Upper limit</t>
  </si>
  <si>
    <t>PI Lower limit</t>
  </si>
  <si>
    <t>PI Upper limit</t>
  </si>
  <si>
    <t>Z-value</t>
  </si>
  <si>
    <t>One-tailed p-value</t>
  </si>
  <si>
    <t>Two-tailed p-value</t>
  </si>
  <si>
    <t>Confidence level</t>
  </si>
  <si>
    <t>Number of predictors in model</t>
  </si>
  <si>
    <t>Partial correlation</t>
  </si>
  <si>
    <t>Number of incl. studies</t>
  </si>
  <si>
    <t>Partial Correlation</t>
  </si>
  <si>
    <t>Sufficient data</t>
  </si>
  <si>
    <t>Number of observations</t>
  </si>
  <si>
    <t>t-value</t>
  </si>
  <si>
    <r>
      <t>I</t>
    </r>
    <r>
      <rPr>
        <vertAlign val="superscript"/>
        <sz val="9"/>
        <rFont val="Calibri"/>
        <family val="2"/>
        <scheme val="minor"/>
      </rPr>
      <t>2</t>
    </r>
  </si>
  <si>
    <r>
      <t>T</t>
    </r>
    <r>
      <rPr>
        <vertAlign val="superscript"/>
        <sz val="9"/>
        <rFont val="Calibri"/>
        <family val="2"/>
        <scheme val="minor"/>
      </rPr>
      <t>2</t>
    </r>
  </si>
  <si>
    <r>
      <t>p</t>
    </r>
    <r>
      <rPr>
        <vertAlign val="subscript"/>
        <sz val="9"/>
        <rFont val="Calibri"/>
        <family val="2"/>
        <scheme val="minor"/>
      </rPr>
      <t>Q</t>
    </r>
  </si>
  <si>
    <t>Sort By</t>
  </si>
  <si>
    <t>Order</t>
  </si>
  <si>
    <t>Ascending</t>
  </si>
  <si>
    <t>Entry number</t>
  </si>
  <si>
    <t>Beta</t>
  </si>
  <si>
    <t>Subgroup</t>
  </si>
  <si>
    <t>Moderator</t>
  </si>
  <si>
    <t>Forest plot</t>
  </si>
  <si>
    <t>Output #</t>
  </si>
  <si>
    <t>Rank # Trim and Fill 1st</t>
  </si>
  <si>
    <t>Rank # Trim and Fill 2nd</t>
  </si>
  <si>
    <t>Rank # Trim and Fill 3rd</t>
  </si>
  <si>
    <t>Number of predictors</t>
  </si>
  <si>
    <t>Weightf</t>
  </si>
  <si>
    <t>CI Upper Limit</t>
  </si>
  <si>
    <t>Weight %</t>
  </si>
  <si>
    <t>ES Forestplot</t>
  </si>
  <si>
    <t>CI Bar LL</t>
  </si>
  <si>
    <t>CI Bar UL</t>
  </si>
  <si>
    <t>CES forest plot</t>
  </si>
  <si>
    <t>Display # CES CI</t>
  </si>
  <si>
    <t>CI Bar width LL</t>
  </si>
  <si>
    <t>CI Bar width UL</t>
  </si>
  <si>
    <t>PI Bar width LL</t>
  </si>
  <si>
    <t>PI Bar width UL</t>
  </si>
  <si>
    <t>Size of bubble</t>
  </si>
  <si>
    <t>Subgroup analysis</t>
  </si>
  <si>
    <t>Display # studies</t>
  </si>
  <si>
    <t>Weight % within subgroup</t>
  </si>
  <si>
    <t>Display #</t>
  </si>
  <si>
    <t>Studies in the subgroup</t>
  </si>
  <si>
    <r>
      <t>p</t>
    </r>
    <r>
      <rPr>
        <b/>
        <vertAlign val="subscript"/>
        <sz val="9"/>
        <rFont val="Calibri"/>
        <family val="2"/>
        <scheme val="minor"/>
      </rPr>
      <t>Q</t>
    </r>
  </si>
  <si>
    <r>
      <t>I</t>
    </r>
    <r>
      <rPr>
        <b/>
        <vertAlign val="superscript"/>
        <sz val="9"/>
        <rFont val="Calibri"/>
        <family val="2"/>
        <scheme val="minor"/>
      </rPr>
      <t>2</t>
    </r>
  </si>
  <si>
    <t>C</t>
  </si>
  <si>
    <r>
      <t>T</t>
    </r>
    <r>
      <rPr>
        <b/>
        <vertAlign val="superscript"/>
        <sz val="9"/>
        <rFont val="Calibri"/>
        <family val="2"/>
        <scheme val="minor"/>
      </rPr>
      <t>2</t>
    </r>
  </si>
  <si>
    <t>N</t>
  </si>
  <si>
    <t>CI LL</t>
  </si>
  <si>
    <t>CI UL</t>
  </si>
  <si>
    <t>CI bar width LL</t>
  </si>
  <si>
    <t>CI bar width UL</t>
  </si>
  <si>
    <t>PI LL</t>
  </si>
  <si>
    <t>PI UL</t>
  </si>
  <si>
    <t>PI bar width LL</t>
  </si>
  <si>
    <t>PI bar width UL</t>
  </si>
  <si>
    <t>CES forrest plot</t>
  </si>
  <si>
    <t>Weight % between subgroups</t>
  </si>
  <si>
    <t>Weighted sum of squares</t>
  </si>
  <si>
    <t>Combined effect size</t>
  </si>
  <si>
    <t>Correlation</t>
  </si>
  <si>
    <t>CI Lower Limit</t>
  </si>
  <si>
    <t>PI Lower Limit</t>
  </si>
  <si>
    <t>PI Upper Limit</t>
  </si>
  <si>
    <t>Total heterogeneity</t>
  </si>
  <si>
    <t>CES subgroup plot</t>
  </si>
  <si>
    <t>Display # CES</t>
  </si>
  <si>
    <t>Size of buble</t>
  </si>
  <si>
    <t>Heterogeneity between subgroups (random)</t>
  </si>
  <si>
    <r>
      <t>Q</t>
    </r>
    <r>
      <rPr>
        <vertAlign val="subscript"/>
        <sz val="9"/>
        <rFont val="Calibri"/>
        <family val="2"/>
        <scheme val="minor"/>
      </rPr>
      <t>between</t>
    </r>
  </si>
  <si>
    <t>Between subgroup weighting method</t>
  </si>
  <si>
    <t>Within subgroup weighting method</t>
  </si>
  <si>
    <t>Study name / Subgroup name</t>
  </si>
  <si>
    <r>
      <t>R</t>
    </r>
    <r>
      <rPr>
        <vertAlign val="superscript"/>
        <sz val="9"/>
        <rFont val="Calibri"/>
        <family val="2"/>
        <scheme val="minor"/>
      </rPr>
      <t>2</t>
    </r>
  </si>
  <si>
    <t>Weight (fixed)</t>
  </si>
  <si>
    <t>Standardized residuals histogram</t>
  </si>
  <si>
    <t>Bin #</t>
  </si>
  <si>
    <t>Lower</t>
  </si>
  <si>
    <t>Upper</t>
  </si>
  <si>
    <t>Display</t>
  </si>
  <si>
    <t>Proportion</t>
  </si>
  <si>
    <t>Probability</t>
  </si>
  <si>
    <t>Bin width</t>
  </si>
  <si>
    <t>Max-Min</t>
  </si>
  <si>
    <t>Standardized residual</t>
  </si>
  <si>
    <t>Inverse standard error</t>
  </si>
  <si>
    <t>Gailbraith plot</t>
  </si>
  <si>
    <t>Z-score</t>
  </si>
  <si>
    <t>Regression estimate</t>
  </si>
  <si>
    <t>Slope</t>
  </si>
  <si>
    <t>Constant</t>
  </si>
  <si>
    <t>Regression lines</t>
  </si>
  <si>
    <t>Middle</t>
  </si>
  <si>
    <t>x</t>
  </si>
  <si>
    <t>y</t>
  </si>
  <si>
    <t>Max</t>
  </si>
  <si>
    <t>Funnel plot</t>
  </si>
  <si>
    <t>Funnel lines</t>
  </si>
  <si>
    <t>Diagnoals</t>
  </si>
  <si>
    <t>Left</t>
  </si>
  <si>
    <t>Right</t>
  </si>
  <si>
    <t>Mid line</t>
  </si>
  <si>
    <t>Normal quantile plot</t>
  </si>
  <si>
    <t>Rank Z-score</t>
  </si>
  <si>
    <t>Line</t>
  </si>
  <si>
    <t>Horizontal</t>
  </si>
  <si>
    <t>ES regression plot</t>
  </si>
  <si>
    <t>Moderator-Weighted average moderator</t>
  </si>
  <si>
    <t>Regression line</t>
  </si>
  <si>
    <t>B</t>
  </si>
  <si>
    <t>β</t>
  </si>
  <si>
    <t>p-value</t>
  </si>
  <si>
    <t>df</t>
  </si>
  <si>
    <t>Mean square</t>
  </si>
  <si>
    <t>F-Value</t>
  </si>
  <si>
    <t>Model</t>
  </si>
  <si>
    <t>Residual</t>
  </si>
  <si>
    <t>Total</t>
  </si>
  <si>
    <t>Failsafe tests</t>
  </si>
  <si>
    <t>Overall Z-score</t>
  </si>
  <si>
    <t>Ad-hoc rule</t>
  </si>
  <si>
    <r>
      <t>Criterion value d</t>
    </r>
    <r>
      <rPr>
        <vertAlign val="subscript"/>
        <sz val="9"/>
        <rFont val="Calibri"/>
        <family val="2"/>
        <scheme val="minor"/>
      </rPr>
      <t>C,z</t>
    </r>
  </si>
  <si>
    <r>
      <t>Mean fail safe studies d</t>
    </r>
    <r>
      <rPr>
        <vertAlign val="subscript"/>
        <sz val="9"/>
        <rFont val="Calibri"/>
        <family val="2"/>
        <scheme val="minor"/>
      </rPr>
      <t>FS,z</t>
    </r>
  </si>
  <si>
    <r>
      <t>p</t>
    </r>
    <r>
      <rPr>
        <vertAlign val="subscript"/>
        <sz val="9"/>
        <rFont val="Calibri"/>
        <family val="2"/>
        <scheme val="minor"/>
      </rPr>
      <t>(Chi-square test)</t>
    </r>
  </si>
  <si>
    <t>Search from mean</t>
  </si>
  <si>
    <t>Estimator for missing studies</t>
  </si>
  <si>
    <t>Adjusted</t>
  </si>
  <si>
    <t>Number of imputed studies</t>
  </si>
  <si>
    <t>Trim and Fill Funnel plot</t>
  </si>
  <si>
    <t>Xi first</t>
  </si>
  <si>
    <t>|Xi| first</t>
  </si>
  <si>
    <t>Recalculated Weight first</t>
  </si>
  <si>
    <t>Xi second</t>
  </si>
  <si>
    <t>|Xi| second</t>
  </si>
  <si>
    <t>Recalculated Weight second</t>
  </si>
  <si>
    <t>Xi third</t>
  </si>
  <si>
    <t>|Xi| third</t>
  </si>
  <si>
    <t>Recalculated Weight third</t>
  </si>
  <si>
    <t>Rank number</t>
  </si>
  <si>
    <t>Imputed Study #</t>
  </si>
  <si>
    <t>1st Trimmed combined effect size</t>
  </si>
  <si>
    <t>Missing studies</t>
  </si>
  <si>
    <t>2nd Trimmed combined effect size</t>
  </si>
  <si>
    <t>3rd Trimmed combined effect size</t>
  </si>
  <si>
    <t>Trim and Fill plot display</t>
  </si>
  <si>
    <t>Max SE</t>
  </si>
  <si>
    <t>Meta-analysis model</t>
  </si>
  <si>
    <t>Weight (random)</t>
  </si>
  <si>
    <t>PI Bar observed</t>
  </si>
  <si>
    <t>PI Bar adjusted</t>
  </si>
  <si>
    <t>CI Bar adjusted</t>
  </si>
  <si>
    <t>CI Bar observed</t>
  </si>
  <si>
    <t>Funnel plot display</t>
  </si>
  <si>
    <t>Between subgroup weighting</t>
  </si>
  <si>
    <t>Within subgroup weighting</t>
  </si>
  <si>
    <t>Presentation</t>
  </si>
  <si>
    <t>Combined Effect Size Iterations</t>
  </si>
  <si>
    <t>Intercept</t>
  </si>
  <si>
    <t>Include study</t>
  </si>
  <si>
    <t>Standard Error</t>
  </si>
  <si>
    <t>Partial Correlation (z)</t>
  </si>
  <si>
    <t>Fisher Transformation</t>
  </si>
  <si>
    <t>Random effects (Tau separate for subgroups)</t>
  </si>
  <si>
    <t>Random effects (Tau pooled over subgroups)</t>
  </si>
  <si>
    <t>Table with studies and subgroups</t>
  </si>
  <si>
    <t>Forest Plot with studies and subgroups</t>
  </si>
  <si>
    <t>Forest Plot with subgroups only</t>
  </si>
  <si>
    <t>Standardized Residual Histogram</t>
  </si>
  <si>
    <t>Funnel Plot</t>
  </si>
  <si>
    <t>Galbraith Plot</t>
  </si>
  <si>
    <t>Trim and Fill</t>
  </si>
  <si>
    <t>Linear</t>
  </si>
  <si>
    <t>Egger Regression</t>
  </si>
  <si>
    <t>r - CES (f)</t>
  </si>
  <si>
    <t>Weight (f) *( r - Intercept - Slope * Moderator)^2</t>
  </si>
  <si>
    <t>r -CES</t>
  </si>
  <si>
    <t>Rosenthal</t>
  </si>
  <si>
    <t>Gleser &amp; Olkin</t>
  </si>
  <si>
    <t>Orwin</t>
  </si>
  <si>
    <t>Fisher</t>
  </si>
  <si>
    <t>Normal Quantile Plot</t>
  </si>
  <si>
    <t>Failsafe-N tests</t>
  </si>
  <si>
    <t xml:space="preserve">  LN (p-value)</t>
  </si>
  <si>
    <t>Weight * (Correlation - Intercept - Slope * Moderator)^2</t>
  </si>
  <si>
    <t>Estimate</t>
  </si>
  <si>
    <t>Inv SE - Av Inv SE</t>
  </si>
  <si>
    <t>Error Terms</t>
  </si>
  <si>
    <t>Norm Quant - Av Norm Quant</t>
  </si>
  <si>
    <t>Begg &amp; Mazumdar Rank Correlation</t>
  </si>
  <si>
    <t>Correlation*</t>
  </si>
  <si>
    <t>Variance*</t>
  </si>
  <si>
    <t>Rank Correlation*</t>
  </si>
  <si>
    <t>Rank Variance*</t>
  </si>
  <si>
    <t>Begg &amp; Mazumdar</t>
  </si>
  <si>
    <r>
      <t>∆</t>
    </r>
    <r>
      <rPr>
        <vertAlign val="subscript"/>
        <sz val="9"/>
        <rFont val="Calibri"/>
        <family val="2"/>
        <scheme val="minor"/>
      </rPr>
      <t>x-y</t>
    </r>
  </si>
  <si>
    <t>z-value</t>
  </si>
  <si>
    <r>
      <t>p</t>
    </r>
    <r>
      <rPr>
        <vertAlign val="subscript"/>
        <sz val="9"/>
        <rFont val="Calibri"/>
        <family val="2"/>
        <scheme val="minor"/>
      </rPr>
      <t>z</t>
    </r>
  </si>
  <si>
    <t>Egger Regression and Begg &amp; Mazumdar Rank Correlation</t>
  </si>
  <si>
    <t>Kendall's Tau a</t>
  </si>
  <si>
    <t>Analysis model</t>
  </si>
  <si>
    <t>Publication Bias</t>
  </si>
  <si>
    <t>Imputed Studies</t>
  </si>
  <si>
    <t>Base sample quantiles on</t>
  </si>
  <si>
    <t>Normal Quantile</t>
  </si>
  <si>
    <t>Sample Quantile</t>
  </si>
  <si>
    <t>Quantile</t>
  </si>
  <si>
    <t>Sample Quantile Plot</t>
  </si>
  <si>
    <t>Norm Quantile Plot</t>
  </si>
  <si>
    <t>Z-scores</t>
  </si>
  <si>
    <t>Inverse Standard Error</t>
  </si>
  <si>
    <t>t test</t>
  </si>
  <si>
    <t>Observed</t>
  </si>
  <si>
    <t>Initial Ranks</t>
  </si>
  <si>
    <t>Weights</t>
  </si>
  <si>
    <r>
      <t>T</t>
    </r>
    <r>
      <rPr>
        <vertAlign val="superscript"/>
        <sz val="9"/>
        <rFont val="Calibri"/>
        <family val="2"/>
        <scheme val="minor"/>
      </rPr>
      <t xml:space="preserve">2 </t>
    </r>
    <r>
      <rPr>
        <sz val="9"/>
        <rFont val="Calibri"/>
        <family val="2"/>
        <scheme val="minor"/>
      </rPr>
      <t>(method of moments estimation)</t>
    </r>
  </si>
  <si>
    <t>Random effects</t>
  </si>
  <si>
    <t>Number of incl. observations</t>
  </si>
  <si>
    <t>Moderator k</t>
  </si>
  <si>
    <t>Weighted average moderator</t>
  </si>
  <si>
    <r>
      <t>Q</t>
    </r>
    <r>
      <rPr>
        <vertAlign val="subscript"/>
        <sz val="9"/>
        <rFont val="Calibri"/>
        <family val="2"/>
        <scheme val="minor"/>
      </rPr>
      <t>residual</t>
    </r>
  </si>
  <si>
    <r>
      <t>T</t>
    </r>
    <r>
      <rPr>
        <vertAlign val="superscript"/>
        <sz val="9"/>
        <rFont val="Calibri"/>
        <family val="2"/>
        <scheme val="minor"/>
      </rPr>
      <t>2</t>
    </r>
    <r>
      <rPr>
        <sz val="9"/>
        <rFont val="Calibri"/>
        <family val="2"/>
        <scheme val="minor"/>
      </rPr>
      <t xml:space="preserve"> (method of moments estimation)</t>
    </r>
  </si>
  <si>
    <t>Moderator analysis</t>
  </si>
  <si>
    <t>Off</t>
  </si>
  <si>
    <t>SE of Partial correlation</t>
  </si>
  <si>
    <t>SE of Beta</t>
  </si>
  <si>
    <t>AA</t>
  </si>
  <si>
    <t>BB</t>
  </si>
  <si>
    <t>Random effects model</t>
  </si>
  <si>
    <t>aaaa</t>
  </si>
  <si>
    <t>bbbb</t>
  </si>
  <si>
    <t>cccc</t>
  </si>
  <si>
    <t>dddd</t>
  </si>
  <si>
    <t>eeee</t>
  </si>
  <si>
    <t>ffff</t>
  </si>
  <si>
    <t>gggg</t>
  </si>
  <si>
    <t>hhhh</t>
  </si>
  <si>
    <t>iiii</t>
  </si>
  <si>
    <t>jjjj</t>
  </si>
  <si>
    <t>kkkk</t>
  </si>
  <si>
    <t>llll</t>
  </si>
  <si>
    <t>Weight adjusted</t>
  </si>
  <si>
    <t>Residual adjusted</t>
  </si>
  <si>
    <t>On</t>
  </si>
  <si>
    <t>Failsafe-N</t>
  </si>
  <si>
    <t>Number of subgroups</t>
  </si>
  <si>
    <t>Fixed effect</t>
  </si>
  <si>
    <t>Fixed effect model</t>
  </si>
  <si>
    <t>Analysis of variance</t>
  </si>
  <si>
    <t>p</t>
  </si>
  <si>
    <t>Between / Model</t>
  </si>
  <si>
    <t>Within / Residual</t>
  </si>
  <si>
    <r>
      <t>Pseudo R</t>
    </r>
    <r>
      <rPr>
        <vertAlign val="superscript"/>
        <sz val="9"/>
        <rFont val="Calibri"/>
        <family val="2"/>
        <scheme val="minor"/>
      </rPr>
      <t>2</t>
    </r>
  </si>
  <si>
    <t>Include in Subgroup</t>
  </si>
  <si>
    <t>Include in Moderator</t>
  </si>
  <si>
    <t>Include in Pub Bias</t>
  </si>
  <si>
    <t>Between subgroup weight</t>
  </si>
  <si>
    <t>Number of unpublished studies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</si>
</sst>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0.000"/>
    <numFmt numFmtId="165" formatCode="0.0"/>
    <numFmt numFmtId="166" formatCode="0.0000000000000000"/>
    <numFmt numFmtId="167" formatCode="0.0000000%"/>
    <numFmt numFmtId="168" formatCode="0.00000000000000"/>
    <numFmt numFmtId="169" formatCode="0.00000000000"/>
    <numFmt numFmtId="170" formatCode="0.0000000000"/>
    <numFmt numFmtId="171" formatCode="0.00000000"/>
    <numFmt numFmtId="172" formatCode="0.0000"/>
  </numFmts>
  <fonts count="22" x14ac:knownFonts="1"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vertAlign val="subscript"/>
      <sz val="9"/>
      <name val="Calibri"/>
      <family val="2"/>
      <scheme val="minor"/>
    </font>
    <font>
      <vertAlign val="subscript"/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b/>
      <sz val="9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6"/>
      <color theme="9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"/>
      <color theme="1"/>
      <name val="Calibri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</fills>
  <borders count="2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n">
        <color theme="9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/>
      <right style="thin">
        <color theme="9"/>
      </right>
      <top/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 style="thin">
        <color theme="9"/>
      </left>
      <right/>
      <top/>
      <bottom style="thin">
        <color theme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9"/>
      </bottom>
      <diagonal/>
    </border>
    <border>
      <left style="thin">
        <color theme="0"/>
      </left>
      <right/>
      <top/>
      <bottom style="thin">
        <color theme="9"/>
      </bottom>
      <diagonal/>
    </border>
    <border>
      <left style="thin">
        <color theme="0"/>
      </left>
      <right/>
      <top style="thin">
        <color theme="9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9"/>
      </left>
      <right style="thin">
        <color theme="0"/>
      </right>
      <top style="thin">
        <color theme="0"/>
      </top>
      <bottom/>
      <diagonal/>
    </border>
    <border>
      <left style="thin">
        <color theme="9"/>
      </left>
      <right style="thin">
        <color theme="0"/>
      </right>
      <top/>
      <bottom/>
      <diagonal/>
    </border>
    <border>
      <left style="thin">
        <color theme="9"/>
      </left>
      <right style="thin">
        <color theme="0"/>
      </right>
      <top/>
      <bottom style="thin">
        <color theme="9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9"/>
      </bottom>
      <diagonal/>
    </border>
  </borders>
  <cellStyleXfs count="20">
    <xf numFmtId="0" fontId="0" fillId="0" borderId="0"/>
    <xf numFmtId="10" fontId="3" fillId="0" borderId="0" applyFont="0" applyFill="0" applyBorder="0" applyAlignment="0" applyProtection="0"/>
    <xf numFmtId="0" fontId="4" fillId="4" borderId="4">
      <alignment horizontal="centerContinuous" vertical="center" wrapText="1"/>
    </xf>
    <xf numFmtId="0" fontId="2" fillId="4" borderId="0"/>
    <xf numFmtId="0" fontId="2" fillId="6" borderId="0">
      <protection locked="0"/>
    </xf>
    <xf numFmtId="2" fontId="2" fillId="7" borderId="0"/>
    <xf numFmtId="2" fontId="2" fillId="5" borderId="0"/>
    <xf numFmtId="1" fontId="2" fillId="7" borderId="0" applyFon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49" fontId="12" fillId="9" borderId="5" applyProtection="0">
      <alignment horizontal="center" vertical="top" textRotation="90"/>
    </xf>
    <xf numFmtId="49" fontId="13" fillId="10" borderId="16" applyProtection="0">
      <alignment horizontal="center" vertical="top" textRotation="90"/>
    </xf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8" fillId="0" borderId="11" applyNumberFormat="0" applyFill="0" applyAlignment="0" applyProtection="0"/>
    <xf numFmtId="0" fontId="19" fillId="14" borderId="12" applyNumberFormat="0" applyAlignment="0" applyProtection="0"/>
    <xf numFmtId="0" fontId="20" fillId="0" borderId="0" applyNumberFormat="0" applyFill="0" applyBorder="0" applyAlignment="0" applyProtection="0"/>
    <xf numFmtId="0" fontId="3" fillId="8" borderId="1" applyNumberFormat="0" applyFont="0" applyAlignment="0" applyProtection="0"/>
    <xf numFmtId="0" fontId="21" fillId="0" borderId="0" applyNumberFormat="0" applyFill="0" applyBorder="0" applyAlignment="0" applyProtection="0"/>
  </cellStyleXfs>
  <cellXfs count="177">
    <xf numFmtId="0" fontId="0" fillId="0" borderId="0" xfId="0"/>
    <xf numFmtId="2" fontId="2" fillId="5" borderId="0" xfId="6" applyAlignment="1">
      <alignment horizontal="right"/>
    </xf>
    <xf numFmtId="2" fontId="2" fillId="7" borderId="0" xfId="5" applyAlignment="1">
      <alignment horizontal="right"/>
    </xf>
    <xf numFmtId="0" fontId="0" fillId="0" borderId="0" xfId="0"/>
    <xf numFmtId="164" fontId="0" fillId="0" borderId="0" xfId="0" applyNumberFormat="1"/>
    <xf numFmtId="0" fontId="0" fillId="0" borderId="0" xfId="0"/>
    <xf numFmtId="1" fontId="0" fillId="0" borderId="0" xfId="0" applyNumberFormat="1"/>
    <xf numFmtId="0" fontId="1" fillId="0" borderId="0" xfId="0" applyFont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2" fillId="6" borderId="0" xfId="4">
      <protection locked="0"/>
    </xf>
    <xf numFmtId="2" fontId="2" fillId="5" borderId="0" xfId="6"/>
    <xf numFmtId="0" fontId="4" fillId="4" borderId="4" xfId="2">
      <alignment horizontal="centerContinuous" vertical="center" wrapText="1"/>
    </xf>
    <xf numFmtId="2" fontId="2" fillId="7" borderId="0" xfId="5"/>
    <xf numFmtId="9" fontId="2" fillId="6" borderId="0" xfId="1" applyNumberFormat="1" applyFont="1" applyFill="1" applyProtection="1">
      <protection locked="0"/>
    </xf>
    <xf numFmtId="10" fontId="2" fillId="5" borderId="0" xfId="1" applyFont="1" applyFill="1"/>
    <xf numFmtId="10" fontId="2" fillId="7" borderId="0" xfId="1" applyFont="1" applyFill="1"/>
    <xf numFmtId="0" fontId="4" fillId="4" borderId="4" xfId="2" applyNumberFormat="1">
      <alignment horizontal="centerContinuous" vertical="center" wrapText="1"/>
    </xf>
    <xf numFmtId="0" fontId="0" fillId="0" borderId="0" xfId="0" applyBorder="1"/>
    <xf numFmtId="1" fontId="2" fillId="7" borderId="0" xfId="5" applyNumberFormat="1"/>
    <xf numFmtId="0" fontId="4" fillId="4" borderId="4" xfId="2" applyAlignment="1">
      <alignment horizontal="center" vertical="center" wrapText="1"/>
    </xf>
    <xf numFmtId="0" fontId="2" fillId="4" borderId="0" xfId="3"/>
    <xf numFmtId="1" fontId="2" fillId="5" borderId="0" xfId="7" applyFill="1"/>
    <xf numFmtId="2" fontId="4" fillId="4" borderId="4" xfId="2" applyNumberFormat="1">
      <alignment horizontal="centerContinuous" vertical="center" wrapText="1"/>
    </xf>
    <xf numFmtId="164" fontId="2" fillId="5" borderId="0" xfId="6" applyNumberFormat="1"/>
    <xf numFmtId="1" fontId="0" fillId="0" borderId="0" xfId="7" applyFont="1" applyFill="1"/>
    <xf numFmtId="10" fontId="0" fillId="0" borderId="0" xfId="1" applyNumberFormat="1" applyFont="1"/>
    <xf numFmtId="2" fontId="0" fillId="0" borderId="0" xfId="0" applyNumberFormat="1"/>
    <xf numFmtId="0" fontId="0" fillId="0" borderId="0" xfId="0"/>
    <xf numFmtId="0" fontId="0" fillId="0" borderId="0" xfId="0" applyNumberFormat="1"/>
    <xf numFmtId="2" fontId="0" fillId="0" borderId="0" xfId="0" applyNumberFormat="1" applyAlignment="1">
      <alignment horizontal="center"/>
    </xf>
    <xf numFmtId="165" fontId="0" fillId="0" borderId="0" xfId="0" applyNumberFormat="1"/>
    <xf numFmtId="0" fontId="4" fillId="4" borderId="0" xfId="3" applyFont="1"/>
    <xf numFmtId="0" fontId="9" fillId="4" borderId="4" xfId="2" applyFont="1">
      <alignment horizontal="centerContinuous" vertical="center" wrapText="1"/>
    </xf>
    <xf numFmtId="164" fontId="2" fillId="7" borderId="0" xfId="5" applyNumberFormat="1"/>
    <xf numFmtId="2" fontId="2" fillId="7" borderId="0" xfId="5" applyNumberFormat="1"/>
    <xf numFmtId="0" fontId="2" fillId="6" borderId="0" xfId="4" applyAlignment="1">
      <protection locked="0"/>
    </xf>
    <xf numFmtId="0" fontId="4" fillId="4" borderId="4" xfId="2" applyAlignment="1">
      <alignment horizontal="center" vertical="center" wrapText="1"/>
    </xf>
    <xf numFmtId="2" fontId="2" fillId="5" borderId="7" xfId="6" applyBorder="1" applyAlignment="1">
      <alignment horizontal="left"/>
    </xf>
    <xf numFmtId="2" fontId="2" fillId="5" borderId="8" xfId="6" applyBorder="1" applyAlignment="1">
      <alignment horizontal="left"/>
    </xf>
    <xf numFmtId="2" fontId="2" fillId="5" borderId="0" xfId="6" applyAlignment="1">
      <alignment horizontal="left"/>
    </xf>
    <xf numFmtId="2" fontId="2" fillId="5" borderId="9" xfId="6" applyBorder="1" applyAlignment="1">
      <alignment horizontal="left"/>
    </xf>
    <xf numFmtId="9" fontId="2" fillId="6" borderId="0" xfId="1" applyNumberFormat="1" applyFont="1" applyFill="1" applyAlignment="1" applyProtection="1">
      <alignment horizontal="right"/>
      <protection locked="0"/>
    </xf>
    <xf numFmtId="165" fontId="14" fillId="0" borderId="0" xfId="0" applyNumberFormat="1" applyFont="1"/>
    <xf numFmtId="49" fontId="0" fillId="0" borderId="0" xfId="0" applyNumberFormat="1" applyAlignment="1">
      <alignment horizontal="right"/>
    </xf>
    <xf numFmtId="0" fontId="4" fillId="4" borderId="4" xfId="2" applyAlignment="1">
      <alignment vertical="center" wrapText="1"/>
    </xf>
    <xf numFmtId="2" fontId="2" fillId="5" borderId="0" xfId="6" applyAlignment="1">
      <alignment wrapText="1"/>
    </xf>
    <xf numFmtId="2" fontId="2" fillId="5" borderId="8" xfId="6" applyBorder="1"/>
    <xf numFmtId="2" fontId="2" fillId="5" borderId="9" xfId="6" applyBorder="1"/>
    <xf numFmtId="2" fontId="2" fillId="5" borderId="4" xfId="6" applyBorder="1"/>
    <xf numFmtId="0" fontId="2" fillId="4" borderId="7" xfId="3" applyBorder="1"/>
    <xf numFmtId="1" fontId="2" fillId="5" borderId="7" xfId="6" applyNumberFormat="1" applyBorder="1"/>
    <xf numFmtId="0" fontId="0" fillId="3" borderId="13" xfId="0" applyFill="1" applyBorder="1"/>
    <xf numFmtId="0" fontId="2" fillId="6" borderId="7" xfId="4" applyBorder="1">
      <protection locked="0"/>
    </xf>
    <xf numFmtId="0" fontId="2" fillId="6" borderId="7" xfId="4" applyBorder="1" applyProtection="1">
      <protection locked="0"/>
    </xf>
    <xf numFmtId="2" fontId="2" fillId="5" borderId="7" xfId="6" applyBorder="1"/>
    <xf numFmtId="0" fontId="0" fillId="3" borderId="14" xfId="0" applyFill="1" applyBorder="1"/>
    <xf numFmtId="0" fontId="2" fillId="6" borderId="0" xfId="4" applyBorder="1">
      <protection locked="0"/>
    </xf>
    <xf numFmtId="0" fontId="2" fillId="6" borderId="0" xfId="4" applyBorder="1" applyProtection="1">
      <protection locked="0"/>
    </xf>
    <xf numFmtId="2" fontId="2" fillId="5" borderId="0" xfId="6" applyBorder="1"/>
    <xf numFmtId="0" fontId="0" fillId="3" borderId="15" xfId="0" applyFill="1" applyBorder="1"/>
    <xf numFmtId="0" fontId="2" fillId="6" borderId="4" xfId="4" applyBorder="1">
      <protection locked="0"/>
    </xf>
    <xf numFmtId="0" fontId="4" fillId="4" borderId="0" xfId="2" applyBorder="1">
      <alignment horizontal="centerContinuous" vertical="center" wrapText="1"/>
    </xf>
    <xf numFmtId="2" fontId="2" fillId="7" borderId="7" xfId="5" applyBorder="1"/>
    <xf numFmtId="10" fontId="0" fillId="2" borderId="7" xfId="1" applyNumberFormat="1" applyFont="1" applyFill="1" applyBorder="1"/>
    <xf numFmtId="2" fontId="2" fillId="7" borderId="8" xfId="5" applyBorder="1"/>
    <xf numFmtId="2" fontId="2" fillId="7" borderId="0" xfId="5" applyBorder="1"/>
    <xf numFmtId="10" fontId="0" fillId="2" borderId="0" xfId="1" applyNumberFormat="1" applyFont="1" applyFill="1" applyBorder="1"/>
    <xf numFmtId="2" fontId="2" fillId="7" borderId="9" xfId="5" applyBorder="1"/>
    <xf numFmtId="2" fontId="2" fillId="7" borderId="4" xfId="5" applyBorder="1"/>
    <xf numFmtId="10" fontId="0" fillId="2" borderId="4" xfId="1" applyNumberFormat="1" applyFont="1" applyFill="1" applyBorder="1"/>
    <xf numFmtId="2" fontId="2" fillId="7" borderId="6" xfId="5" applyBorder="1"/>
    <xf numFmtId="1" fontId="2" fillId="5" borderId="13" xfId="6" applyNumberFormat="1" applyBorder="1"/>
    <xf numFmtId="1" fontId="2" fillId="5" borderId="14" xfId="6" applyNumberFormat="1" applyBorder="1"/>
    <xf numFmtId="1" fontId="2" fillId="5" borderId="15" xfId="6" applyNumberFormat="1" applyBorder="1"/>
    <xf numFmtId="2" fontId="2" fillId="5" borderId="13" xfId="6" applyBorder="1"/>
    <xf numFmtId="2" fontId="2" fillId="5" borderId="14" xfId="6" applyBorder="1"/>
    <xf numFmtId="2" fontId="2" fillId="5" borderId="15" xfId="6" applyBorder="1"/>
    <xf numFmtId="2" fontId="2" fillId="5" borderId="6" xfId="6" applyBorder="1"/>
    <xf numFmtId="1" fontId="2" fillId="5" borderId="0" xfId="6" applyNumberFormat="1" applyBorder="1"/>
    <xf numFmtId="1" fontId="2" fillId="5" borderId="4" xfId="6" applyNumberFormat="1" applyBorder="1"/>
    <xf numFmtId="1" fontId="2" fillId="5" borderId="13" xfId="7" applyFill="1" applyBorder="1"/>
    <xf numFmtId="10" fontId="2" fillId="5" borderId="7" xfId="1" applyFont="1" applyFill="1" applyBorder="1"/>
    <xf numFmtId="1" fontId="2" fillId="5" borderId="14" xfId="7" applyFill="1" applyBorder="1"/>
    <xf numFmtId="10" fontId="2" fillId="5" borderId="0" xfId="1" applyFont="1" applyFill="1" applyBorder="1"/>
    <xf numFmtId="1" fontId="2" fillId="5" borderId="15" xfId="7" applyFill="1" applyBorder="1"/>
    <xf numFmtId="10" fontId="2" fillId="5" borderId="4" xfId="1" applyFont="1" applyFill="1" applyBorder="1"/>
    <xf numFmtId="1" fontId="2" fillId="5" borderId="7" xfId="7" applyFill="1" applyBorder="1"/>
    <xf numFmtId="164" fontId="2" fillId="5" borderId="7" xfId="6" applyNumberFormat="1" applyBorder="1"/>
    <xf numFmtId="1" fontId="2" fillId="5" borderId="0" xfId="7" applyFill="1" applyBorder="1"/>
    <xf numFmtId="164" fontId="2" fillId="5" borderId="0" xfId="6" applyNumberFormat="1" applyBorder="1"/>
    <xf numFmtId="1" fontId="2" fillId="5" borderId="4" xfId="7" applyFill="1" applyBorder="1"/>
    <xf numFmtId="164" fontId="2" fillId="5" borderId="4" xfId="6" applyNumberFormat="1" applyBorder="1"/>
    <xf numFmtId="2" fontId="2" fillId="5" borderId="17" xfId="6" applyBorder="1"/>
    <xf numFmtId="1" fontId="2" fillId="5" borderId="8" xfId="6" applyNumberFormat="1" applyBorder="1"/>
    <xf numFmtId="1" fontId="2" fillId="5" borderId="9" xfId="6" applyNumberFormat="1" applyBorder="1"/>
    <xf numFmtId="1" fontId="2" fillId="5" borderId="6" xfId="6" applyNumberFormat="1" applyBorder="1"/>
    <xf numFmtId="0" fontId="4" fillId="4" borderId="4" xfId="2" applyBorder="1">
      <alignment horizontal="centerContinuous" vertical="center" wrapText="1"/>
    </xf>
    <xf numFmtId="1" fontId="2" fillId="5" borderId="18" xfId="6" applyNumberFormat="1" applyBorder="1"/>
    <xf numFmtId="1" fontId="2" fillId="5" borderId="19" xfId="6" applyNumberFormat="1" applyBorder="1"/>
    <xf numFmtId="49" fontId="4" fillId="4" borderId="4" xfId="2" applyNumberFormat="1">
      <alignment horizontal="centerContinuous" vertical="center" wrapText="1"/>
    </xf>
    <xf numFmtId="49" fontId="2" fillId="6" borderId="7" xfId="4" applyNumberFormat="1" applyBorder="1">
      <protection locked="0"/>
    </xf>
    <xf numFmtId="49" fontId="2" fillId="6" borderId="0" xfId="4" applyNumberFormat="1" applyBorder="1">
      <protection locked="0"/>
    </xf>
    <xf numFmtId="49" fontId="2" fillId="6" borderId="4" xfId="4" applyNumberFormat="1" applyBorder="1">
      <protection locked="0"/>
    </xf>
    <xf numFmtId="49" fontId="0" fillId="0" borderId="0" xfId="0" applyNumberFormat="1"/>
    <xf numFmtId="49" fontId="2" fillId="5" borderId="7" xfId="6" applyNumberFormat="1" applyBorder="1"/>
    <xf numFmtId="49" fontId="2" fillId="5" borderId="0" xfId="6" applyNumberFormat="1" applyBorder="1"/>
    <xf numFmtId="49" fontId="2" fillId="5" borderId="4" xfId="6" applyNumberFormat="1" applyBorder="1"/>
    <xf numFmtId="49" fontId="2" fillId="5" borderId="14" xfId="6" applyNumberFormat="1" applyBorder="1"/>
    <xf numFmtId="49" fontId="2" fillId="5" borderId="15" xfId="6" applyNumberFormat="1" applyBorder="1"/>
    <xf numFmtId="49" fontId="2" fillId="7" borderId="0" xfId="5" applyNumberFormat="1" applyBorder="1"/>
    <xf numFmtId="49" fontId="2" fillId="7" borderId="4" xfId="5" applyNumberFormat="1" applyBorder="1"/>
    <xf numFmtId="49" fontId="4" fillId="4" borderId="4" xfId="2" applyNumberFormat="1" applyBorder="1">
      <alignment horizontal="centerContinuous" vertical="center" wrapText="1"/>
    </xf>
    <xf numFmtId="49" fontId="0" fillId="0" borderId="0" xfId="0" applyNumberFormat="1" applyBorder="1"/>
    <xf numFmtId="0" fontId="4" fillId="4" borderId="4" xfId="2" applyAlignment="1">
      <alignment horizontal="center" vertical="center" wrapText="1"/>
    </xf>
    <xf numFmtId="0" fontId="4" fillId="4" borderId="4" xfId="2" applyBorder="1" applyAlignment="1">
      <alignment horizontal="center" vertical="center" wrapText="1"/>
    </xf>
    <xf numFmtId="10" fontId="2" fillId="5" borderId="8" xfId="1" applyFont="1" applyFill="1" applyBorder="1"/>
    <xf numFmtId="10" fontId="2" fillId="5" borderId="9" xfId="1" applyFont="1" applyFill="1" applyBorder="1"/>
    <xf numFmtId="10" fontId="2" fillId="5" borderId="6" xfId="1" applyFont="1" applyFill="1" applyBorder="1"/>
    <xf numFmtId="166" fontId="2" fillId="6" borderId="0" xfId="4" applyNumberFormat="1" applyBorder="1">
      <protection locked="0"/>
    </xf>
    <xf numFmtId="0" fontId="2" fillId="5" borderId="7" xfId="6" applyNumberFormat="1" applyBorder="1"/>
    <xf numFmtId="0" fontId="2" fillId="5" borderId="0" xfId="6" applyNumberFormat="1" applyBorder="1"/>
    <xf numFmtId="0" fontId="2" fillId="5" borderId="4" xfId="6" applyNumberFormat="1" applyBorder="1"/>
    <xf numFmtId="2" fontId="2" fillId="5" borderId="7" xfId="6" applyNumberFormat="1" applyBorder="1"/>
    <xf numFmtId="2" fontId="2" fillId="6" borderId="7" xfId="4" applyNumberFormat="1" applyBorder="1">
      <protection locked="0"/>
    </xf>
    <xf numFmtId="2" fontId="2" fillId="6" borderId="0" xfId="4" applyNumberFormat="1" applyBorder="1">
      <protection locked="0"/>
    </xf>
    <xf numFmtId="171" fontId="2" fillId="6" borderId="0" xfId="4" applyNumberFormat="1" applyBorder="1">
      <protection locked="0"/>
    </xf>
    <xf numFmtId="171" fontId="0" fillId="0" borderId="0" xfId="0" applyNumberFormat="1"/>
    <xf numFmtId="170" fontId="0" fillId="0" borderId="0" xfId="0" applyNumberFormat="1"/>
    <xf numFmtId="169" fontId="0" fillId="0" borderId="0" xfId="0" applyNumberFormat="1"/>
    <xf numFmtId="168" fontId="0" fillId="0" borderId="0" xfId="0" applyNumberFormat="1"/>
    <xf numFmtId="2" fontId="2" fillId="5" borderId="0" xfId="6" applyNumberFormat="1"/>
    <xf numFmtId="1" fontId="2" fillId="5" borderId="0" xfId="6" applyNumberFormat="1"/>
    <xf numFmtId="170" fontId="2" fillId="5" borderId="9" xfId="6" applyNumberFormat="1" applyBorder="1"/>
    <xf numFmtId="2" fontId="2" fillId="5" borderId="9" xfId="6" applyNumberFormat="1" applyBorder="1"/>
    <xf numFmtId="10" fontId="4" fillId="4" borderId="4" xfId="1" applyFont="1" applyFill="1" applyBorder="1" applyAlignment="1">
      <alignment horizontal="centerContinuous" vertical="center" wrapText="1"/>
    </xf>
    <xf numFmtId="10" fontId="2" fillId="7" borderId="7" xfId="1" applyFont="1" applyFill="1" applyBorder="1"/>
    <xf numFmtId="10" fontId="2" fillId="7" borderId="0" xfId="1" applyFont="1" applyFill="1" applyBorder="1"/>
    <xf numFmtId="10" fontId="0" fillId="0" borderId="0" xfId="1" applyFont="1"/>
    <xf numFmtId="10" fontId="2" fillId="7" borderId="4" xfId="1" applyFont="1" applyFill="1" applyBorder="1"/>
    <xf numFmtId="49" fontId="13" fillId="10" borderId="16" xfId="11">
      <alignment horizontal="center" vertical="top" textRotation="90"/>
    </xf>
    <xf numFmtId="49" fontId="12" fillId="9" borderId="20" xfId="10" applyBorder="1" applyAlignment="1">
      <alignment vertical="top" textRotation="90"/>
    </xf>
    <xf numFmtId="49" fontId="13" fillId="10" borderId="23" xfId="11" applyBorder="1" applyAlignment="1">
      <alignment vertical="top" textRotation="90"/>
    </xf>
    <xf numFmtId="49" fontId="13" fillId="10" borderId="24" xfId="11" applyBorder="1" applyAlignment="1">
      <alignment vertical="top" textRotation="90"/>
    </xf>
    <xf numFmtId="10" fontId="2" fillId="5" borderId="0" xfId="1" applyNumberFormat="1" applyFont="1" applyFill="1" applyBorder="1"/>
    <xf numFmtId="167" fontId="2" fillId="5" borderId="0" xfId="1" applyNumberFormat="1" applyFont="1" applyFill="1" applyBorder="1"/>
    <xf numFmtId="10" fontId="2" fillId="5" borderId="4" xfId="1" applyNumberFormat="1" applyFont="1" applyFill="1" applyBorder="1"/>
    <xf numFmtId="2" fontId="2" fillId="5" borderId="9" xfId="1" applyNumberFormat="1" applyFont="1" applyFill="1" applyBorder="1"/>
    <xf numFmtId="2" fontId="2" fillId="5" borderId="6" xfId="1" applyNumberFormat="1" applyFont="1" applyFill="1" applyBorder="1"/>
    <xf numFmtId="0" fontId="4" fillId="4" borderId="4" xfId="2" applyAlignment="1">
      <alignment horizontal="center" vertical="center" wrapText="1"/>
    </xf>
    <xf numFmtId="172" fontId="0" fillId="0" borderId="0" xfId="0" applyNumberFormat="1"/>
    <xf numFmtId="2" fontId="2" fillId="7" borderId="0" xfId="5"/>
    <xf numFmtId="0" fontId="2" fillId="7" borderId="7" xfId="5" applyNumberFormat="1" applyBorder="1"/>
    <xf numFmtId="0" fontId="4" fillId="4" borderId="4" xfId="2" applyAlignment="1">
      <alignment horizontal="center" vertical="center" wrapText="1"/>
    </xf>
    <xf numFmtId="2" fontId="2" fillId="7" borderId="0" xfId="5"/>
    <xf numFmtId="49" fontId="13" fillId="10" borderId="16" xfId="11">
      <alignment horizontal="center" vertical="top" textRotation="90"/>
    </xf>
    <xf numFmtId="0" fontId="2" fillId="6" borderId="7" xfId="4" applyBorder="1">
      <protection locked="0"/>
    </xf>
    <xf numFmtId="0" fontId="2" fillId="6" borderId="0" xfId="4">
      <protection locked="0"/>
    </xf>
    <xf numFmtId="9" fontId="2" fillId="6" borderId="0" xfId="1" applyNumberFormat="1" applyFont="1" applyFill="1" applyProtection="1">
      <protection locked="0"/>
    </xf>
    <xf numFmtId="1" fontId="2" fillId="7" borderId="0" xfId="5" applyNumberFormat="1"/>
    <xf numFmtId="2" fontId="2" fillId="7" borderId="7" xfId="5" applyNumberFormat="1" applyBorder="1"/>
    <xf numFmtId="0" fontId="4" fillId="4" borderId="4" xfId="2" applyAlignment="1">
      <alignment horizontal="center" vertical="center"/>
    </xf>
    <xf numFmtId="0" fontId="4" fillId="4" borderId="17" xfId="2" applyBorder="1" applyAlignment="1">
      <alignment horizontal="center" vertical="center" wrapText="1"/>
    </xf>
    <xf numFmtId="0" fontId="4" fillId="4" borderId="10" xfId="2" applyBorder="1" applyAlignment="1">
      <alignment horizontal="center" vertical="center" wrapText="1"/>
    </xf>
    <xf numFmtId="0" fontId="4" fillId="4" borderId="0" xfId="2" applyBorder="1" applyAlignment="1">
      <alignment horizontal="center" vertical="center" wrapText="1"/>
    </xf>
    <xf numFmtId="49" fontId="13" fillId="10" borderId="27" xfId="11" applyBorder="1" applyAlignment="1">
      <alignment horizontal="center" vertical="top" textRotation="90"/>
    </xf>
    <xf numFmtId="49" fontId="13" fillId="10" borderId="28" xfId="11" applyBorder="1" applyAlignment="1">
      <alignment horizontal="center" vertical="top" textRotation="90"/>
    </xf>
    <xf numFmtId="49" fontId="12" fillId="9" borderId="5" xfId="10">
      <alignment horizontal="center" vertical="top" textRotation="90"/>
    </xf>
    <xf numFmtId="49" fontId="12" fillId="9" borderId="21" xfId="10" applyBorder="1" applyAlignment="1">
      <alignment horizontal="center" vertical="top" textRotation="90"/>
    </xf>
    <xf numFmtId="49" fontId="12" fillId="9" borderId="22" xfId="10" applyBorder="1" applyAlignment="1">
      <alignment horizontal="center" vertical="top" textRotation="90"/>
    </xf>
    <xf numFmtId="49" fontId="13" fillId="10" borderId="25" xfId="11" applyBorder="1" applyAlignment="1">
      <alignment horizontal="center" vertical="top" textRotation="90"/>
    </xf>
    <xf numFmtId="49" fontId="13" fillId="10" borderId="26" xfId="11" applyBorder="1" applyAlignment="1">
      <alignment horizontal="center" vertical="top" textRotation="90"/>
    </xf>
    <xf numFmtId="0" fontId="4" fillId="4" borderId="6" xfId="2" applyBorder="1" applyAlignment="1">
      <alignment horizontal="center" vertical="center" wrapText="1"/>
    </xf>
    <xf numFmtId="2" fontId="2" fillId="5" borderId="0" xfId="6" applyNumberFormat="1" applyBorder="1"/>
    <xf numFmtId="0" fontId="2" fillId="5" borderId="14" xfId="6" applyNumberFormat="1" applyBorder="1"/>
    <xf numFmtId="0" fontId="2" fillId="5" borderId="13" xfId="6" applyNumberFormat="1" applyBorder="1"/>
    <xf numFmtId="2" fontId="2" fillId="7" borderId="0" xfId="5" applyAlignment="1">
      <alignment horizontal="center"/>
    </xf>
    <xf numFmtId="0" fontId="2" fillId="5" borderId="0" xfId="6" applyNumberFormat="1" applyAlignment="1">
      <alignment horizontal="right"/>
    </xf>
  </cellXfs>
  <cellStyles count="20">
    <cellStyle name="Bad" xfId="13" builtinId="27" hidden="1"/>
    <cellStyle name="Calculation" xfId="6" builtinId="22" customBuiltin="1"/>
    <cellStyle name="Check Cell" xfId="16" builtinId="23" hidden="1"/>
    <cellStyle name="Explanatory Text" xfId="19" builtinId="53" hidden="1"/>
    <cellStyle name="Good" xfId="12" builtinId="26" hidden="1"/>
    <cellStyle name="Heading 1" xfId="2" builtinId="16" customBuiltin="1"/>
    <cellStyle name="Heading 1 2" xfId="8"/>
    <cellStyle name="Heading 2" xfId="3" builtinId="17" customBuiltin="1"/>
    <cellStyle name="Heading 2 2" xfId="9"/>
    <cellStyle name="Heading 3" xfId="10" builtinId="18" customBuiltin="1"/>
    <cellStyle name="Heading 4" xfId="11" builtinId="19" customBuiltin="1"/>
    <cellStyle name="Input" xfId="4" builtinId="20" customBuiltin="1"/>
    <cellStyle name="Linked Cell" xfId="15" builtinId="24" hidden="1"/>
    <cellStyle name="Neutral" xfId="14" builtinId="28" hidden="1"/>
    <cellStyle name="No decimals" xfId="7"/>
    <cellStyle name="Normal" xfId="0" builtinId="0" customBuiltin="1"/>
    <cellStyle name="Note" xfId="18" builtinId="10" hidden="1"/>
    <cellStyle name="Output" xfId="5" builtinId="21" customBuiltin="1"/>
    <cellStyle name="Percent" xfId="1" builtinId="5" customBuiltin="1"/>
    <cellStyle name="Warning Text" xfId="17" builtinId="11" hidden="1"/>
  </cellStyles>
  <dxfs count="9">
    <dxf>
      <font>
        <b/>
        <i val="0"/>
      </font>
      <numFmt numFmtId="14" formatCode="0.00%"/>
    </dxf>
    <dxf>
      <font>
        <b/>
        <i val="0"/>
      </font>
      <numFmt numFmtId="164" formatCode="0.000"/>
    </dxf>
    <dxf>
      <font>
        <b/>
        <i val="0"/>
      </font>
      <numFmt numFmtId="164" formatCode="0.000"/>
      <border>
        <bottom style="thin">
          <color theme="9"/>
        </bottom>
        <vertical/>
        <horizontal/>
      </border>
    </dxf>
    <dxf>
      <font>
        <b/>
        <i val="0"/>
      </font>
      <numFmt numFmtId="2" formatCode="0.00"/>
    </dxf>
    <dxf>
      <font>
        <b/>
        <i val="0"/>
        <u val="none"/>
      </font>
      <numFmt numFmtId="2" formatCode="0.00"/>
      <border>
        <bottom style="thin">
          <color theme="9"/>
        </bottom>
      </border>
    </dxf>
    <dxf>
      <font>
        <b/>
        <i val="0"/>
      </font>
      <numFmt numFmtId="14" formatCode="0.00%"/>
      <border>
        <bottom style="thin">
          <color theme="9"/>
        </bottom>
        <vertical/>
        <horizontal/>
      </border>
    </dxf>
    <dxf>
      <numFmt numFmtId="1" formatCode="0"/>
    </dxf>
    <dxf>
      <numFmt numFmtId="14" formatCode="0.00%"/>
    </dxf>
    <dxf>
      <numFmt numFmtId="14" formatCode="0.0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368937578454868"/>
          <c:y val="1.6217317267083552E-2"/>
          <c:w val="0.72833756173929987"/>
          <c:h val="0.97638987288565693"/>
        </c:manualLayout>
      </c:layout>
      <c:barChart>
        <c:barDir val="bar"/>
        <c:grouping val="clustered"/>
        <c:varyColors val="0"/>
        <c:ser>
          <c:idx val="1"/>
          <c:order val="0"/>
          <c:tx>
            <c:v>Weights (%)</c:v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cat>
            <c:numRef>
              <c:f>'Forest Plot'!$D$2:$D$201</c:f>
              <c:numCache>
                <c:formatCode>General</c:formatCode>
                <c:ptCount val="2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</c:numCache>
            </c:numRef>
          </c:cat>
          <c:val>
            <c:numRef>
              <c:f>'Forest Plot'!$I$2:$I$201</c:f>
              <c:numCache>
                <c:formatCode>0.00%</c:formatCode>
                <c:ptCount val="200"/>
                <c:pt idx="0">
                  <c:v>8.3431035014314925E-2</c:v>
                </c:pt>
                <c:pt idx="1">
                  <c:v>8.9352905682159006E-2</c:v>
                </c:pt>
                <c:pt idx="2">
                  <c:v>5.3746987438484599E-2</c:v>
                </c:pt>
                <c:pt idx="3">
                  <c:v>9.5144793439175618E-2</c:v>
                </c:pt>
                <c:pt idx="4">
                  <c:v>8.2563279115949684E-2</c:v>
                </c:pt>
                <c:pt idx="5">
                  <c:v>8.1100988882727321E-2</c:v>
                </c:pt>
                <c:pt idx="6">
                  <c:v>8.859144966342905E-2</c:v>
                </c:pt>
                <c:pt idx="7">
                  <c:v>9.1353541655801618E-2</c:v>
                </c:pt>
                <c:pt idx="8">
                  <c:v>7.8707115401065897E-2</c:v>
                </c:pt>
                <c:pt idx="9">
                  <c:v>9.3457373726510404E-2</c:v>
                </c:pt>
                <c:pt idx="10">
                  <c:v>8.0008708310741264E-2</c:v>
                </c:pt>
                <c:pt idx="11">
                  <c:v>8.2541821669640775E-2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069-4A43-8EFD-01483BED8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843756224"/>
        <c:axId val="843746816"/>
      </c:barChart>
      <c:catAx>
        <c:axId val="843756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3746816"/>
        <c:crosses val="autoZero"/>
        <c:auto val="1"/>
        <c:lblAlgn val="ctr"/>
        <c:lblOffset val="100"/>
        <c:noMultiLvlLbl val="0"/>
      </c:catAx>
      <c:valAx>
        <c:axId val="84374681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Weights</a:t>
                </a:r>
              </a:p>
            </c:rich>
          </c:tx>
          <c:layout/>
          <c:overlay val="0"/>
        </c:title>
        <c:numFmt formatCode="0%" sourceLinked="0"/>
        <c:majorTickMark val="out"/>
        <c:minorTickMark val="out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3756224"/>
        <c:crosses val="autoZero"/>
        <c:crossBetween val="between"/>
      </c:valAx>
      <c:spPr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375698230028941E-2"/>
          <c:y val="1.5672425861463512E-2"/>
          <c:w val="0.89678780537048253"/>
          <c:h val="0.9818804333668818"/>
        </c:manualLayout>
      </c:layout>
      <c:bubbleChart>
        <c:varyColors val="0"/>
        <c:ser>
          <c:idx val="2"/>
          <c:order val="0"/>
          <c:tx>
            <c:v>Combined Effect Size PI</c:v>
          </c:tx>
          <c:spPr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Calculations!$X$10</c:f>
                <c:numCache>
                  <c:formatCode>General</c:formatCode>
                  <c:ptCount val="1"/>
                  <c:pt idx="0">
                    <c:v>0.48431534504543428</c:v>
                  </c:pt>
                </c:numCache>
              </c:numRef>
            </c:plus>
            <c:minus>
              <c:numRef>
                <c:f>Calculations!$X$9</c:f>
                <c:numCache>
                  <c:formatCode>General</c:formatCode>
                  <c:ptCount val="1"/>
                  <c:pt idx="0">
                    <c:v>0.48431534504543428</c:v>
                  </c:pt>
                </c:numCache>
              </c:numRef>
            </c:minus>
            <c:spPr>
              <a:ln w="25400">
                <a:solidFill>
                  <a:schemeClr val="accent3"/>
                </a:solidFill>
              </a:ln>
            </c:spPr>
          </c:errBars>
          <c:xVal>
            <c:numRef>
              <c:f>'Forest Plot'!$B$11</c:f>
              <c:numCache>
                <c:formatCode>0.00</c:formatCode>
                <c:ptCount val="1"/>
                <c:pt idx="0">
                  <c:v>0.11320523253776939</c:v>
                </c:pt>
              </c:numCache>
            </c:numRef>
          </c:xVal>
          <c:yVal>
            <c:numRef>
              <c:f>Calculations!$X$6</c:f>
              <c:numCache>
                <c:formatCode>0</c:formatCode>
                <c:ptCount val="1"/>
                <c:pt idx="0">
                  <c:v>13</c:v>
                </c:pt>
              </c:numCache>
            </c:numRef>
          </c:yVal>
          <c:bubbleSize>
            <c:numRef>
              <c:f>Calculations!$X$11</c:f>
              <c:numCache>
                <c:formatCode>0.00</c:formatCode>
                <c:ptCount val="1"/>
                <c:pt idx="0">
                  <c:v>9.5144793439175618E-2</c:v>
                </c:pt>
              </c:numCache>
            </c:numRef>
          </c:bubbleSize>
          <c:bubble3D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438-403A-945F-238A85467CF3}"/>
            </c:ext>
          </c:extLst>
        </c:ser>
        <c:ser>
          <c:idx val="0"/>
          <c:order val="1"/>
          <c:tx>
            <c:strRef>
              <c:f>'Forest Plot'!$F$1</c:f>
              <c:strCache>
                <c:ptCount val="1"/>
                <c:pt idx="0">
                  <c:v>Partial Correlation</c:v>
                </c:pt>
              </c:strCache>
            </c:strRef>
          </c:tx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Calculations!$U$2:$U$201</c:f>
                <c:numCache>
                  <c:formatCode>General</c:formatCode>
                  <c:ptCount val="200"/>
                  <c:pt idx="0">
                    <c:v>0.19842169515864161</c:v>
                  </c:pt>
                  <c:pt idx="1">
                    <c:v>0.15828195931834083</c:v>
                  </c:pt>
                  <c:pt idx="2">
                    <c:v>0.39809004204602577</c:v>
                  </c:pt>
                  <c:pt idx="3">
                    <c:v>0.11326293634031906</c:v>
                  </c:pt>
                  <c:pt idx="4">
                    <c:v>0.204141395072994</c:v>
                  </c:pt>
                  <c:pt idx="5">
                    <c:v>0.21364037585968049</c:v>
                  </c:pt>
                  <c:pt idx="6">
                    <c:v>0.16371412013046216</c:v>
                  </c:pt>
                  <c:pt idx="7">
                    <c:v>0.14389269028940083</c:v>
                  </c:pt>
                  <c:pt idx="8">
                    <c:v>0.22920597152781488</c:v>
                  </c:pt>
                  <c:pt idx="9">
                    <c:v>0.12724827176723863</c:v>
                  </c:pt>
                  <c:pt idx="10">
                    <c:v>0.2205767131863027</c:v>
                  </c:pt>
                  <c:pt idx="11">
                    <c:v>0.20414471122504529</c:v>
                  </c:pt>
                  <c:pt idx="12">
                    <c:v>#N/A</c:v>
                  </c:pt>
                  <c:pt idx="13">
                    <c:v>#N/A</c:v>
                  </c:pt>
                  <c:pt idx="14">
                    <c:v>#N/A</c:v>
                  </c:pt>
                  <c:pt idx="15">
                    <c:v>#N/A</c:v>
                  </c:pt>
                  <c:pt idx="16">
                    <c:v>#N/A</c:v>
                  </c:pt>
                  <c:pt idx="17">
                    <c:v>#N/A</c:v>
                  </c:pt>
                  <c:pt idx="18">
                    <c:v>#N/A</c:v>
                  </c:pt>
                  <c:pt idx="19">
                    <c:v>#N/A</c:v>
                  </c:pt>
                  <c:pt idx="20">
                    <c:v>#N/A</c:v>
                  </c:pt>
                  <c:pt idx="21">
                    <c:v>#N/A</c:v>
                  </c:pt>
                  <c:pt idx="22">
                    <c:v>#N/A</c:v>
                  </c:pt>
                  <c:pt idx="23">
                    <c:v>#N/A</c:v>
                  </c:pt>
                  <c:pt idx="24">
                    <c:v>#N/A</c:v>
                  </c:pt>
                  <c:pt idx="25">
                    <c:v>#N/A</c:v>
                  </c:pt>
                  <c:pt idx="26">
                    <c:v>#N/A</c:v>
                  </c:pt>
                  <c:pt idx="27">
                    <c:v>#N/A</c:v>
                  </c:pt>
                  <c:pt idx="28">
                    <c:v>#N/A</c:v>
                  </c:pt>
                  <c:pt idx="29">
                    <c:v>#N/A</c:v>
                  </c:pt>
                  <c:pt idx="30">
                    <c:v>#N/A</c:v>
                  </c:pt>
                  <c:pt idx="31">
                    <c:v>#N/A</c:v>
                  </c:pt>
                  <c:pt idx="32">
                    <c:v>#N/A</c:v>
                  </c:pt>
                  <c:pt idx="33">
                    <c:v>#N/A</c:v>
                  </c:pt>
                  <c:pt idx="34">
                    <c:v>#N/A</c:v>
                  </c:pt>
                  <c:pt idx="35">
                    <c:v>#N/A</c:v>
                  </c:pt>
                  <c:pt idx="36">
                    <c:v>#N/A</c:v>
                  </c:pt>
                  <c:pt idx="37">
                    <c:v>#N/A</c:v>
                  </c:pt>
                  <c:pt idx="38">
                    <c:v>#N/A</c:v>
                  </c:pt>
                  <c:pt idx="39">
                    <c:v>#N/A</c:v>
                  </c:pt>
                  <c:pt idx="40">
                    <c:v>#N/A</c:v>
                  </c:pt>
                  <c:pt idx="41">
                    <c:v>#N/A</c:v>
                  </c:pt>
                  <c:pt idx="42">
                    <c:v>#N/A</c:v>
                  </c:pt>
                  <c:pt idx="43">
                    <c:v>#N/A</c:v>
                  </c:pt>
                  <c:pt idx="44">
                    <c:v>#N/A</c:v>
                  </c:pt>
                  <c:pt idx="45">
                    <c:v>#N/A</c:v>
                  </c:pt>
                  <c:pt idx="46">
                    <c:v>#N/A</c:v>
                  </c:pt>
                  <c:pt idx="47">
                    <c:v>#N/A</c:v>
                  </c:pt>
                  <c:pt idx="48">
                    <c:v>#N/A</c:v>
                  </c:pt>
                  <c:pt idx="49">
                    <c:v>#N/A</c:v>
                  </c:pt>
                  <c:pt idx="50">
                    <c:v>#N/A</c:v>
                  </c:pt>
                  <c:pt idx="51">
                    <c:v>#N/A</c:v>
                  </c:pt>
                  <c:pt idx="52">
                    <c:v>#N/A</c:v>
                  </c:pt>
                  <c:pt idx="53">
                    <c:v>#N/A</c:v>
                  </c:pt>
                  <c:pt idx="54">
                    <c:v>#N/A</c:v>
                  </c:pt>
                  <c:pt idx="55">
                    <c:v>#N/A</c:v>
                  </c:pt>
                  <c:pt idx="56">
                    <c:v>#N/A</c:v>
                  </c:pt>
                  <c:pt idx="57">
                    <c:v>#N/A</c:v>
                  </c:pt>
                  <c:pt idx="58">
                    <c:v>#N/A</c:v>
                  </c:pt>
                  <c:pt idx="59">
                    <c:v>#N/A</c:v>
                  </c:pt>
                  <c:pt idx="60">
                    <c:v>#N/A</c:v>
                  </c:pt>
                  <c:pt idx="61">
                    <c:v>#N/A</c:v>
                  </c:pt>
                  <c:pt idx="62">
                    <c:v>#N/A</c:v>
                  </c:pt>
                  <c:pt idx="63">
                    <c:v>#N/A</c:v>
                  </c:pt>
                  <c:pt idx="64">
                    <c:v>#N/A</c:v>
                  </c:pt>
                  <c:pt idx="65">
                    <c:v>#N/A</c:v>
                  </c:pt>
                  <c:pt idx="66">
                    <c:v>#N/A</c:v>
                  </c:pt>
                  <c:pt idx="67">
                    <c:v>#N/A</c:v>
                  </c:pt>
                  <c:pt idx="68">
                    <c:v>#N/A</c:v>
                  </c:pt>
                  <c:pt idx="69">
                    <c:v>#N/A</c:v>
                  </c:pt>
                  <c:pt idx="70">
                    <c:v>#N/A</c:v>
                  </c:pt>
                  <c:pt idx="71">
                    <c:v>#N/A</c:v>
                  </c:pt>
                  <c:pt idx="72">
                    <c:v>#N/A</c:v>
                  </c:pt>
                  <c:pt idx="73">
                    <c:v>#N/A</c:v>
                  </c:pt>
                  <c:pt idx="74">
                    <c:v>#N/A</c:v>
                  </c:pt>
                  <c:pt idx="75">
                    <c:v>#N/A</c:v>
                  </c:pt>
                  <c:pt idx="76">
                    <c:v>#N/A</c:v>
                  </c:pt>
                  <c:pt idx="77">
                    <c:v>#N/A</c:v>
                  </c:pt>
                  <c:pt idx="78">
                    <c:v>#N/A</c:v>
                  </c:pt>
                  <c:pt idx="79">
                    <c:v>#N/A</c:v>
                  </c:pt>
                  <c:pt idx="80">
                    <c:v>#N/A</c:v>
                  </c:pt>
                  <c:pt idx="81">
                    <c:v>#N/A</c:v>
                  </c:pt>
                  <c:pt idx="82">
                    <c:v>#N/A</c:v>
                  </c:pt>
                  <c:pt idx="83">
                    <c:v>#N/A</c:v>
                  </c:pt>
                  <c:pt idx="84">
                    <c:v>#N/A</c:v>
                  </c:pt>
                  <c:pt idx="85">
                    <c:v>#N/A</c:v>
                  </c:pt>
                  <c:pt idx="86">
                    <c:v>#N/A</c:v>
                  </c:pt>
                  <c:pt idx="87">
                    <c:v>#N/A</c:v>
                  </c:pt>
                  <c:pt idx="88">
                    <c:v>#N/A</c:v>
                  </c:pt>
                  <c:pt idx="89">
                    <c:v>#N/A</c:v>
                  </c:pt>
                  <c:pt idx="90">
                    <c:v>#N/A</c:v>
                  </c:pt>
                  <c:pt idx="91">
                    <c:v>#N/A</c:v>
                  </c:pt>
                  <c:pt idx="92">
                    <c:v>#N/A</c:v>
                  </c:pt>
                  <c:pt idx="93">
                    <c:v>#N/A</c:v>
                  </c:pt>
                  <c:pt idx="94">
                    <c:v>#N/A</c:v>
                  </c:pt>
                  <c:pt idx="95">
                    <c:v>#N/A</c:v>
                  </c:pt>
                  <c:pt idx="96">
                    <c:v>#N/A</c:v>
                  </c:pt>
                  <c:pt idx="97">
                    <c:v>#N/A</c:v>
                  </c:pt>
                  <c:pt idx="98">
                    <c:v>#N/A</c:v>
                  </c:pt>
                  <c:pt idx="99">
                    <c:v>#N/A</c:v>
                  </c:pt>
                  <c:pt idx="100">
                    <c:v>#N/A</c:v>
                  </c:pt>
                  <c:pt idx="101">
                    <c:v>#N/A</c:v>
                  </c:pt>
                  <c:pt idx="102">
                    <c:v>#N/A</c:v>
                  </c:pt>
                  <c:pt idx="103">
                    <c:v>#N/A</c:v>
                  </c:pt>
                  <c:pt idx="104">
                    <c:v>#N/A</c:v>
                  </c:pt>
                  <c:pt idx="105">
                    <c:v>#N/A</c:v>
                  </c:pt>
                  <c:pt idx="106">
                    <c:v>#N/A</c:v>
                  </c:pt>
                  <c:pt idx="107">
                    <c:v>#N/A</c:v>
                  </c:pt>
                  <c:pt idx="108">
                    <c:v>#N/A</c:v>
                  </c:pt>
                  <c:pt idx="109">
                    <c:v>#N/A</c:v>
                  </c:pt>
                  <c:pt idx="110">
                    <c:v>#N/A</c:v>
                  </c:pt>
                  <c:pt idx="111">
                    <c:v>#N/A</c:v>
                  </c:pt>
                  <c:pt idx="112">
                    <c:v>#N/A</c:v>
                  </c:pt>
                  <c:pt idx="113">
                    <c:v>#N/A</c:v>
                  </c:pt>
                  <c:pt idx="114">
                    <c:v>#N/A</c:v>
                  </c:pt>
                  <c:pt idx="115">
                    <c:v>#N/A</c:v>
                  </c:pt>
                  <c:pt idx="116">
                    <c:v>#N/A</c:v>
                  </c:pt>
                  <c:pt idx="117">
                    <c:v>#N/A</c:v>
                  </c:pt>
                  <c:pt idx="118">
                    <c:v>#N/A</c:v>
                  </c:pt>
                  <c:pt idx="119">
                    <c:v>#N/A</c:v>
                  </c:pt>
                  <c:pt idx="120">
                    <c:v>#N/A</c:v>
                  </c:pt>
                  <c:pt idx="121">
                    <c:v>#N/A</c:v>
                  </c:pt>
                  <c:pt idx="122">
                    <c:v>#N/A</c:v>
                  </c:pt>
                  <c:pt idx="123">
                    <c:v>#N/A</c:v>
                  </c:pt>
                  <c:pt idx="124">
                    <c:v>#N/A</c:v>
                  </c:pt>
                  <c:pt idx="125">
                    <c:v>#N/A</c:v>
                  </c:pt>
                  <c:pt idx="126">
                    <c:v>#N/A</c:v>
                  </c:pt>
                  <c:pt idx="127">
                    <c:v>#N/A</c:v>
                  </c:pt>
                  <c:pt idx="128">
                    <c:v>#N/A</c:v>
                  </c:pt>
                  <c:pt idx="129">
                    <c:v>#N/A</c:v>
                  </c:pt>
                  <c:pt idx="130">
                    <c:v>#N/A</c:v>
                  </c:pt>
                  <c:pt idx="131">
                    <c:v>#N/A</c:v>
                  </c:pt>
                  <c:pt idx="132">
                    <c:v>#N/A</c:v>
                  </c:pt>
                  <c:pt idx="133">
                    <c:v>#N/A</c:v>
                  </c:pt>
                  <c:pt idx="134">
                    <c:v>#N/A</c:v>
                  </c:pt>
                  <c:pt idx="135">
                    <c:v>#N/A</c:v>
                  </c:pt>
                  <c:pt idx="136">
                    <c:v>#N/A</c:v>
                  </c:pt>
                  <c:pt idx="137">
                    <c:v>#N/A</c:v>
                  </c:pt>
                  <c:pt idx="138">
                    <c:v>#N/A</c:v>
                  </c:pt>
                  <c:pt idx="139">
                    <c:v>#N/A</c:v>
                  </c:pt>
                  <c:pt idx="140">
                    <c:v>#N/A</c:v>
                  </c:pt>
                  <c:pt idx="141">
                    <c:v>#N/A</c:v>
                  </c:pt>
                  <c:pt idx="142">
                    <c:v>#N/A</c:v>
                  </c:pt>
                  <c:pt idx="143">
                    <c:v>#N/A</c:v>
                  </c:pt>
                  <c:pt idx="144">
                    <c:v>#N/A</c:v>
                  </c:pt>
                  <c:pt idx="145">
                    <c:v>#N/A</c:v>
                  </c:pt>
                  <c:pt idx="146">
                    <c:v>#N/A</c:v>
                  </c:pt>
                  <c:pt idx="147">
                    <c:v>#N/A</c:v>
                  </c:pt>
                  <c:pt idx="148">
                    <c:v>#N/A</c:v>
                  </c:pt>
                  <c:pt idx="149">
                    <c:v>#N/A</c:v>
                  </c:pt>
                  <c:pt idx="150">
                    <c:v>#N/A</c:v>
                  </c:pt>
                  <c:pt idx="151">
                    <c:v>#N/A</c:v>
                  </c:pt>
                  <c:pt idx="152">
                    <c:v>#N/A</c:v>
                  </c:pt>
                  <c:pt idx="153">
                    <c:v>#N/A</c:v>
                  </c:pt>
                  <c:pt idx="154">
                    <c:v>#N/A</c:v>
                  </c:pt>
                  <c:pt idx="155">
                    <c:v>#N/A</c:v>
                  </c:pt>
                  <c:pt idx="156">
                    <c:v>#N/A</c:v>
                  </c:pt>
                  <c:pt idx="157">
                    <c:v>#N/A</c:v>
                  </c:pt>
                  <c:pt idx="158">
                    <c:v>#N/A</c:v>
                  </c:pt>
                  <c:pt idx="159">
                    <c:v>#N/A</c:v>
                  </c:pt>
                  <c:pt idx="160">
                    <c:v>#N/A</c:v>
                  </c:pt>
                  <c:pt idx="161">
                    <c:v>#N/A</c:v>
                  </c:pt>
                  <c:pt idx="162">
                    <c:v>#N/A</c:v>
                  </c:pt>
                  <c:pt idx="163">
                    <c:v>#N/A</c:v>
                  </c:pt>
                  <c:pt idx="164">
                    <c:v>#N/A</c:v>
                  </c:pt>
                  <c:pt idx="165">
                    <c:v>#N/A</c:v>
                  </c:pt>
                  <c:pt idx="166">
                    <c:v>#N/A</c:v>
                  </c:pt>
                  <c:pt idx="167">
                    <c:v>#N/A</c:v>
                  </c:pt>
                  <c:pt idx="168">
                    <c:v>#N/A</c:v>
                  </c:pt>
                  <c:pt idx="169">
                    <c:v>#N/A</c:v>
                  </c:pt>
                  <c:pt idx="170">
                    <c:v>#N/A</c:v>
                  </c:pt>
                  <c:pt idx="171">
                    <c:v>#N/A</c:v>
                  </c:pt>
                  <c:pt idx="172">
                    <c:v>#N/A</c:v>
                  </c:pt>
                  <c:pt idx="173">
                    <c:v>#N/A</c:v>
                  </c:pt>
                  <c:pt idx="174">
                    <c:v>#N/A</c:v>
                  </c:pt>
                  <c:pt idx="175">
                    <c:v>#N/A</c:v>
                  </c:pt>
                  <c:pt idx="176">
                    <c:v>#N/A</c:v>
                  </c:pt>
                  <c:pt idx="177">
                    <c:v>#N/A</c:v>
                  </c:pt>
                  <c:pt idx="178">
                    <c:v>#N/A</c:v>
                  </c:pt>
                  <c:pt idx="179">
                    <c:v>#N/A</c:v>
                  </c:pt>
                  <c:pt idx="180">
                    <c:v>#N/A</c:v>
                  </c:pt>
                  <c:pt idx="181">
                    <c:v>#N/A</c:v>
                  </c:pt>
                  <c:pt idx="182">
                    <c:v>#N/A</c:v>
                  </c:pt>
                  <c:pt idx="183">
                    <c:v>#N/A</c:v>
                  </c:pt>
                  <c:pt idx="184">
                    <c:v>#N/A</c:v>
                  </c:pt>
                  <c:pt idx="185">
                    <c:v>#N/A</c:v>
                  </c:pt>
                  <c:pt idx="186">
                    <c:v>#N/A</c:v>
                  </c:pt>
                  <c:pt idx="187">
                    <c:v>#N/A</c:v>
                  </c:pt>
                  <c:pt idx="188">
                    <c:v>#N/A</c:v>
                  </c:pt>
                  <c:pt idx="189">
                    <c:v>#N/A</c:v>
                  </c:pt>
                  <c:pt idx="190">
                    <c:v>#N/A</c:v>
                  </c:pt>
                  <c:pt idx="191">
                    <c:v>#N/A</c:v>
                  </c:pt>
                  <c:pt idx="192">
                    <c:v>#N/A</c:v>
                  </c:pt>
                  <c:pt idx="193">
                    <c:v>#N/A</c:v>
                  </c:pt>
                  <c:pt idx="194">
                    <c:v>#N/A</c:v>
                  </c:pt>
                  <c:pt idx="195">
                    <c:v>#N/A</c:v>
                  </c:pt>
                  <c:pt idx="196">
                    <c:v>#N/A</c:v>
                  </c:pt>
                  <c:pt idx="197">
                    <c:v>#N/A</c:v>
                  </c:pt>
                  <c:pt idx="198">
                    <c:v>#N/A</c:v>
                  </c:pt>
                  <c:pt idx="199">
                    <c:v>#N/A</c:v>
                  </c:pt>
                </c:numCache>
              </c:numRef>
            </c:plus>
            <c:minus>
              <c:numRef>
                <c:f>Calculations!$T$2:$T$201</c:f>
                <c:numCache>
                  <c:formatCode>General</c:formatCode>
                  <c:ptCount val="200"/>
                  <c:pt idx="0">
                    <c:v>0.19842169515864166</c:v>
                  </c:pt>
                  <c:pt idx="1">
                    <c:v>0.15828195931834083</c:v>
                  </c:pt>
                  <c:pt idx="2">
                    <c:v>0.39809004204602577</c:v>
                  </c:pt>
                  <c:pt idx="3">
                    <c:v>0.11326293634031907</c:v>
                  </c:pt>
                  <c:pt idx="4">
                    <c:v>0.204141395072994</c:v>
                  </c:pt>
                  <c:pt idx="5">
                    <c:v>0.21364037585968049</c:v>
                  </c:pt>
                  <c:pt idx="6">
                    <c:v>0.16371412013046219</c:v>
                  </c:pt>
                  <c:pt idx="7">
                    <c:v>0.14389269028940077</c:v>
                  </c:pt>
                  <c:pt idx="8">
                    <c:v>0.22920597152781488</c:v>
                  </c:pt>
                  <c:pt idx="9">
                    <c:v>0.12724827176723866</c:v>
                  </c:pt>
                  <c:pt idx="10">
                    <c:v>0.2205767131863027</c:v>
                  </c:pt>
                  <c:pt idx="11">
                    <c:v>0.20414471122504529</c:v>
                  </c:pt>
                  <c:pt idx="12">
                    <c:v>#N/A</c:v>
                  </c:pt>
                  <c:pt idx="13">
                    <c:v>#N/A</c:v>
                  </c:pt>
                  <c:pt idx="14">
                    <c:v>#N/A</c:v>
                  </c:pt>
                  <c:pt idx="15">
                    <c:v>#N/A</c:v>
                  </c:pt>
                  <c:pt idx="16">
                    <c:v>#N/A</c:v>
                  </c:pt>
                  <c:pt idx="17">
                    <c:v>#N/A</c:v>
                  </c:pt>
                  <c:pt idx="18">
                    <c:v>#N/A</c:v>
                  </c:pt>
                  <c:pt idx="19">
                    <c:v>#N/A</c:v>
                  </c:pt>
                  <c:pt idx="20">
                    <c:v>#N/A</c:v>
                  </c:pt>
                  <c:pt idx="21">
                    <c:v>#N/A</c:v>
                  </c:pt>
                  <c:pt idx="22">
                    <c:v>#N/A</c:v>
                  </c:pt>
                  <c:pt idx="23">
                    <c:v>#N/A</c:v>
                  </c:pt>
                  <c:pt idx="24">
                    <c:v>#N/A</c:v>
                  </c:pt>
                  <c:pt idx="25">
                    <c:v>#N/A</c:v>
                  </c:pt>
                  <c:pt idx="26">
                    <c:v>#N/A</c:v>
                  </c:pt>
                  <c:pt idx="27">
                    <c:v>#N/A</c:v>
                  </c:pt>
                  <c:pt idx="28">
                    <c:v>#N/A</c:v>
                  </c:pt>
                  <c:pt idx="29">
                    <c:v>#N/A</c:v>
                  </c:pt>
                  <c:pt idx="30">
                    <c:v>#N/A</c:v>
                  </c:pt>
                  <c:pt idx="31">
                    <c:v>#N/A</c:v>
                  </c:pt>
                  <c:pt idx="32">
                    <c:v>#N/A</c:v>
                  </c:pt>
                  <c:pt idx="33">
                    <c:v>#N/A</c:v>
                  </c:pt>
                  <c:pt idx="34">
                    <c:v>#N/A</c:v>
                  </c:pt>
                  <c:pt idx="35">
                    <c:v>#N/A</c:v>
                  </c:pt>
                  <c:pt idx="36">
                    <c:v>#N/A</c:v>
                  </c:pt>
                  <c:pt idx="37">
                    <c:v>#N/A</c:v>
                  </c:pt>
                  <c:pt idx="38">
                    <c:v>#N/A</c:v>
                  </c:pt>
                  <c:pt idx="39">
                    <c:v>#N/A</c:v>
                  </c:pt>
                  <c:pt idx="40">
                    <c:v>#N/A</c:v>
                  </c:pt>
                  <c:pt idx="41">
                    <c:v>#N/A</c:v>
                  </c:pt>
                  <c:pt idx="42">
                    <c:v>#N/A</c:v>
                  </c:pt>
                  <c:pt idx="43">
                    <c:v>#N/A</c:v>
                  </c:pt>
                  <c:pt idx="44">
                    <c:v>#N/A</c:v>
                  </c:pt>
                  <c:pt idx="45">
                    <c:v>#N/A</c:v>
                  </c:pt>
                  <c:pt idx="46">
                    <c:v>#N/A</c:v>
                  </c:pt>
                  <c:pt idx="47">
                    <c:v>#N/A</c:v>
                  </c:pt>
                  <c:pt idx="48">
                    <c:v>#N/A</c:v>
                  </c:pt>
                  <c:pt idx="49">
                    <c:v>#N/A</c:v>
                  </c:pt>
                  <c:pt idx="50">
                    <c:v>#N/A</c:v>
                  </c:pt>
                  <c:pt idx="51">
                    <c:v>#N/A</c:v>
                  </c:pt>
                  <c:pt idx="52">
                    <c:v>#N/A</c:v>
                  </c:pt>
                  <c:pt idx="53">
                    <c:v>#N/A</c:v>
                  </c:pt>
                  <c:pt idx="54">
                    <c:v>#N/A</c:v>
                  </c:pt>
                  <c:pt idx="55">
                    <c:v>#N/A</c:v>
                  </c:pt>
                  <c:pt idx="56">
                    <c:v>#N/A</c:v>
                  </c:pt>
                  <c:pt idx="57">
                    <c:v>#N/A</c:v>
                  </c:pt>
                  <c:pt idx="58">
                    <c:v>#N/A</c:v>
                  </c:pt>
                  <c:pt idx="59">
                    <c:v>#N/A</c:v>
                  </c:pt>
                  <c:pt idx="60">
                    <c:v>#N/A</c:v>
                  </c:pt>
                  <c:pt idx="61">
                    <c:v>#N/A</c:v>
                  </c:pt>
                  <c:pt idx="62">
                    <c:v>#N/A</c:v>
                  </c:pt>
                  <c:pt idx="63">
                    <c:v>#N/A</c:v>
                  </c:pt>
                  <c:pt idx="64">
                    <c:v>#N/A</c:v>
                  </c:pt>
                  <c:pt idx="65">
                    <c:v>#N/A</c:v>
                  </c:pt>
                  <c:pt idx="66">
                    <c:v>#N/A</c:v>
                  </c:pt>
                  <c:pt idx="67">
                    <c:v>#N/A</c:v>
                  </c:pt>
                  <c:pt idx="68">
                    <c:v>#N/A</c:v>
                  </c:pt>
                  <c:pt idx="69">
                    <c:v>#N/A</c:v>
                  </c:pt>
                  <c:pt idx="70">
                    <c:v>#N/A</c:v>
                  </c:pt>
                  <c:pt idx="71">
                    <c:v>#N/A</c:v>
                  </c:pt>
                  <c:pt idx="72">
                    <c:v>#N/A</c:v>
                  </c:pt>
                  <c:pt idx="73">
                    <c:v>#N/A</c:v>
                  </c:pt>
                  <c:pt idx="74">
                    <c:v>#N/A</c:v>
                  </c:pt>
                  <c:pt idx="75">
                    <c:v>#N/A</c:v>
                  </c:pt>
                  <c:pt idx="76">
                    <c:v>#N/A</c:v>
                  </c:pt>
                  <c:pt idx="77">
                    <c:v>#N/A</c:v>
                  </c:pt>
                  <c:pt idx="78">
                    <c:v>#N/A</c:v>
                  </c:pt>
                  <c:pt idx="79">
                    <c:v>#N/A</c:v>
                  </c:pt>
                  <c:pt idx="80">
                    <c:v>#N/A</c:v>
                  </c:pt>
                  <c:pt idx="81">
                    <c:v>#N/A</c:v>
                  </c:pt>
                  <c:pt idx="82">
                    <c:v>#N/A</c:v>
                  </c:pt>
                  <c:pt idx="83">
                    <c:v>#N/A</c:v>
                  </c:pt>
                  <c:pt idx="84">
                    <c:v>#N/A</c:v>
                  </c:pt>
                  <c:pt idx="85">
                    <c:v>#N/A</c:v>
                  </c:pt>
                  <c:pt idx="86">
                    <c:v>#N/A</c:v>
                  </c:pt>
                  <c:pt idx="87">
                    <c:v>#N/A</c:v>
                  </c:pt>
                  <c:pt idx="88">
                    <c:v>#N/A</c:v>
                  </c:pt>
                  <c:pt idx="89">
                    <c:v>#N/A</c:v>
                  </c:pt>
                  <c:pt idx="90">
                    <c:v>#N/A</c:v>
                  </c:pt>
                  <c:pt idx="91">
                    <c:v>#N/A</c:v>
                  </c:pt>
                  <c:pt idx="92">
                    <c:v>#N/A</c:v>
                  </c:pt>
                  <c:pt idx="93">
                    <c:v>#N/A</c:v>
                  </c:pt>
                  <c:pt idx="94">
                    <c:v>#N/A</c:v>
                  </c:pt>
                  <c:pt idx="95">
                    <c:v>#N/A</c:v>
                  </c:pt>
                  <c:pt idx="96">
                    <c:v>#N/A</c:v>
                  </c:pt>
                  <c:pt idx="97">
                    <c:v>#N/A</c:v>
                  </c:pt>
                  <c:pt idx="98">
                    <c:v>#N/A</c:v>
                  </c:pt>
                  <c:pt idx="99">
                    <c:v>#N/A</c:v>
                  </c:pt>
                  <c:pt idx="100">
                    <c:v>#N/A</c:v>
                  </c:pt>
                  <c:pt idx="101">
                    <c:v>#N/A</c:v>
                  </c:pt>
                  <c:pt idx="102">
                    <c:v>#N/A</c:v>
                  </c:pt>
                  <c:pt idx="103">
                    <c:v>#N/A</c:v>
                  </c:pt>
                  <c:pt idx="104">
                    <c:v>#N/A</c:v>
                  </c:pt>
                  <c:pt idx="105">
                    <c:v>#N/A</c:v>
                  </c:pt>
                  <c:pt idx="106">
                    <c:v>#N/A</c:v>
                  </c:pt>
                  <c:pt idx="107">
                    <c:v>#N/A</c:v>
                  </c:pt>
                  <c:pt idx="108">
                    <c:v>#N/A</c:v>
                  </c:pt>
                  <c:pt idx="109">
                    <c:v>#N/A</c:v>
                  </c:pt>
                  <c:pt idx="110">
                    <c:v>#N/A</c:v>
                  </c:pt>
                  <c:pt idx="111">
                    <c:v>#N/A</c:v>
                  </c:pt>
                  <c:pt idx="112">
                    <c:v>#N/A</c:v>
                  </c:pt>
                  <c:pt idx="113">
                    <c:v>#N/A</c:v>
                  </c:pt>
                  <c:pt idx="114">
                    <c:v>#N/A</c:v>
                  </c:pt>
                  <c:pt idx="115">
                    <c:v>#N/A</c:v>
                  </c:pt>
                  <c:pt idx="116">
                    <c:v>#N/A</c:v>
                  </c:pt>
                  <c:pt idx="117">
                    <c:v>#N/A</c:v>
                  </c:pt>
                  <c:pt idx="118">
                    <c:v>#N/A</c:v>
                  </c:pt>
                  <c:pt idx="119">
                    <c:v>#N/A</c:v>
                  </c:pt>
                  <c:pt idx="120">
                    <c:v>#N/A</c:v>
                  </c:pt>
                  <c:pt idx="121">
                    <c:v>#N/A</c:v>
                  </c:pt>
                  <c:pt idx="122">
                    <c:v>#N/A</c:v>
                  </c:pt>
                  <c:pt idx="123">
                    <c:v>#N/A</c:v>
                  </c:pt>
                  <c:pt idx="124">
                    <c:v>#N/A</c:v>
                  </c:pt>
                  <c:pt idx="125">
                    <c:v>#N/A</c:v>
                  </c:pt>
                  <c:pt idx="126">
                    <c:v>#N/A</c:v>
                  </c:pt>
                  <c:pt idx="127">
                    <c:v>#N/A</c:v>
                  </c:pt>
                  <c:pt idx="128">
                    <c:v>#N/A</c:v>
                  </c:pt>
                  <c:pt idx="129">
                    <c:v>#N/A</c:v>
                  </c:pt>
                  <c:pt idx="130">
                    <c:v>#N/A</c:v>
                  </c:pt>
                  <c:pt idx="131">
                    <c:v>#N/A</c:v>
                  </c:pt>
                  <c:pt idx="132">
                    <c:v>#N/A</c:v>
                  </c:pt>
                  <c:pt idx="133">
                    <c:v>#N/A</c:v>
                  </c:pt>
                  <c:pt idx="134">
                    <c:v>#N/A</c:v>
                  </c:pt>
                  <c:pt idx="135">
                    <c:v>#N/A</c:v>
                  </c:pt>
                  <c:pt idx="136">
                    <c:v>#N/A</c:v>
                  </c:pt>
                  <c:pt idx="137">
                    <c:v>#N/A</c:v>
                  </c:pt>
                  <c:pt idx="138">
                    <c:v>#N/A</c:v>
                  </c:pt>
                  <c:pt idx="139">
                    <c:v>#N/A</c:v>
                  </c:pt>
                  <c:pt idx="140">
                    <c:v>#N/A</c:v>
                  </c:pt>
                  <c:pt idx="141">
                    <c:v>#N/A</c:v>
                  </c:pt>
                  <c:pt idx="142">
                    <c:v>#N/A</c:v>
                  </c:pt>
                  <c:pt idx="143">
                    <c:v>#N/A</c:v>
                  </c:pt>
                  <c:pt idx="144">
                    <c:v>#N/A</c:v>
                  </c:pt>
                  <c:pt idx="145">
                    <c:v>#N/A</c:v>
                  </c:pt>
                  <c:pt idx="146">
                    <c:v>#N/A</c:v>
                  </c:pt>
                  <c:pt idx="147">
                    <c:v>#N/A</c:v>
                  </c:pt>
                  <c:pt idx="148">
                    <c:v>#N/A</c:v>
                  </c:pt>
                  <c:pt idx="149">
                    <c:v>#N/A</c:v>
                  </c:pt>
                  <c:pt idx="150">
                    <c:v>#N/A</c:v>
                  </c:pt>
                  <c:pt idx="151">
                    <c:v>#N/A</c:v>
                  </c:pt>
                  <c:pt idx="152">
                    <c:v>#N/A</c:v>
                  </c:pt>
                  <c:pt idx="153">
                    <c:v>#N/A</c:v>
                  </c:pt>
                  <c:pt idx="154">
                    <c:v>#N/A</c:v>
                  </c:pt>
                  <c:pt idx="155">
                    <c:v>#N/A</c:v>
                  </c:pt>
                  <c:pt idx="156">
                    <c:v>#N/A</c:v>
                  </c:pt>
                  <c:pt idx="157">
                    <c:v>#N/A</c:v>
                  </c:pt>
                  <c:pt idx="158">
                    <c:v>#N/A</c:v>
                  </c:pt>
                  <c:pt idx="159">
                    <c:v>#N/A</c:v>
                  </c:pt>
                  <c:pt idx="160">
                    <c:v>#N/A</c:v>
                  </c:pt>
                  <c:pt idx="161">
                    <c:v>#N/A</c:v>
                  </c:pt>
                  <c:pt idx="162">
                    <c:v>#N/A</c:v>
                  </c:pt>
                  <c:pt idx="163">
                    <c:v>#N/A</c:v>
                  </c:pt>
                  <c:pt idx="164">
                    <c:v>#N/A</c:v>
                  </c:pt>
                  <c:pt idx="165">
                    <c:v>#N/A</c:v>
                  </c:pt>
                  <c:pt idx="166">
                    <c:v>#N/A</c:v>
                  </c:pt>
                  <c:pt idx="167">
                    <c:v>#N/A</c:v>
                  </c:pt>
                  <c:pt idx="168">
                    <c:v>#N/A</c:v>
                  </c:pt>
                  <c:pt idx="169">
                    <c:v>#N/A</c:v>
                  </c:pt>
                  <c:pt idx="170">
                    <c:v>#N/A</c:v>
                  </c:pt>
                  <c:pt idx="171">
                    <c:v>#N/A</c:v>
                  </c:pt>
                  <c:pt idx="172">
                    <c:v>#N/A</c:v>
                  </c:pt>
                  <c:pt idx="173">
                    <c:v>#N/A</c:v>
                  </c:pt>
                  <c:pt idx="174">
                    <c:v>#N/A</c:v>
                  </c:pt>
                  <c:pt idx="175">
                    <c:v>#N/A</c:v>
                  </c:pt>
                  <c:pt idx="176">
                    <c:v>#N/A</c:v>
                  </c:pt>
                  <c:pt idx="177">
                    <c:v>#N/A</c:v>
                  </c:pt>
                  <c:pt idx="178">
                    <c:v>#N/A</c:v>
                  </c:pt>
                  <c:pt idx="179">
                    <c:v>#N/A</c:v>
                  </c:pt>
                  <c:pt idx="180">
                    <c:v>#N/A</c:v>
                  </c:pt>
                  <c:pt idx="181">
                    <c:v>#N/A</c:v>
                  </c:pt>
                  <c:pt idx="182">
                    <c:v>#N/A</c:v>
                  </c:pt>
                  <c:pt idx="183">
                    <c:v>#N/A</c:v>
                  </c:pt>
                  <c:pt idx="184">
                    <c:v>#N/A</c:v>
                  </c:pt>
                  <c:pt idx="185">
                    <c:v>#N/A</c:v>
                  </c:pt>
                  <c:pt idx="186">
                    <c:v>#N/A</c:v>
                  </c:pt>
                  <c:pt idx="187">
                    <c:v>#N/A</c:v>
                  </c:pt>
                  <c:pt idx="188">
                    <c:v>#N/A</c:v>
                  </c:pt>
                  <c:pt idx="189">
                    <c:v>#N/A</c:v>
                  </c:pt>
                  <c:pt idx="190">
                    <c:v>#N/A</c:v>
                  </c:pt>
                  <c:pt idx="191">
                    <c:v>#N/A</c:v>
                  </c:pt>
                  <c:pt idx="192">
                    <c:v>#N/A</c:v>
                  </c:pt>
                  <c:pt idx="193">
                    <c:v>#N/A</c:v>
                  </c:pt>
                  <c:pt idx="194">
                    <c:v>#N/A</c:v>
                  </c:pt>
                  <c:pt idx="195">
                    <c:v>#N/A</c:v>
                  </c:pt>
                  <c:pt idx="196">
                    <c:v>#N/A</c:v>
                  </c:pt>
                  <c:pt idx="197">
                    <c:v>#N/A</c:v>
                  </c:pt>
                  <c:pt idx="198">
                    <c:v>#N/A</c:v>
                  </c:pt>
                  <c:pt idx="199">
                    <c:v>#N/A</c:v>
                  </c:pt>
                </c:numCache>
              </c:numRef>
            </c:minus>
          </c:errBars>
          <c:xVal>
            <c:numRef>
              <c:f>Calculations!$S$2:$S$2051</c:f>
              <c:numCache>
                <c:formatCode>0.00</c:formatCode>
                <c:ptCount val="2050"/>
                <c:pt idx="0">
                  <c:v>0.4</c:v>
                </c:pt>
                <c:pt idx="1">
                  <c:v>0.3</c:v>
                </c:pt>
                <c:pt idx="2">
                  <c:v>1.4999999999999999E-2</c:v>
                </c:pt>
                <c:pt idx="3">
                  <c:v>0.12177033792297279</c:v>
                </c:pt>
                <c:pt idx="4">
                  <c:v>-0.18844293805582812</c:v>
                </c:pt>
                <c:pt idx="5">
                  <c:v>-5.3838190205816552E-2</c:v>
                </c:pt>
                <c:pt idx="6">
                  <c:v>0.35355339059327373</c:v>
                </c:pt>
                <c:pt idx="7">
                  <c:v>0.44721359549995793</c:v>
                </c:pt>
                <c:pt idx="8">
                  <c:v>-5.2414241836095915E-2</c:v>
                </c:pt>
                <c:pt idx="9">
                  <c:v>-0.15</c:v>
                </c:pt>
                <c:pt idx="10">
                  <c:v>0.03</c:v>
                </c:pt>
                <c:pt idx="11">
                  <c:v>0.05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Calculations!$C$2:$C$201</c:f>
              <c:numCache>
                <c:formatCode>0</c:formatCode>
                <c:ptCount val="2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yVal>
          <c:bubbleSize>
            <c:numRef>
              <c:f>Calculations!$P$2:$P$201</c:f>
              <c:numCache>
                <c:formatCode>0.00%</c:formatCode>
                <c:ptCount val="200"/>
                <c:pt idx="0">
                  <c:v>8.3431035014314925E-2</c:v>
                </c:pt>
                <c:pt idx="1">
                  <c:v>8.9352905682159006E-2</c:v>
                </c:pt>
                <c:pt idx="2">
                  <c:v>5.3746987438484599E-2</c:v>
                </c:pt>
                <c:pt idx="3">
                  <c:v>9.5144793439175618E-2</c:v>
                </c:pt>
                <c:pt idx="4">
                  <c:v>8.2563279115949684E-2</c:v>
                </c:pt>
                <c:pt idx="5">
                  <c:v>8.1100988882727321E-2</c:v>
                </c:pt>
                <c:pt idx="6">
                  <c:v>8.859144966342905E-2</c:v>
                </c:pt>
                <c:pt idx="7">
                  <c:v>9.1353541655801618E-2</c:v>
                </c:pt>
                <c:pt idx="8">
                  <c:v>7.8707115401065897E-2</c:v>
                </c:pt>
                <c:pt idx="9">
                  <c:v>9.3457373726510404E-2</c:v>
                </c:pt>
                <c:pt idx="10">
                  <c:v>8.0008708310741264E-2</c:v>
                </c:pt>
                <c:pt idx="11">
                  <c:v>8.2541821669640775E-2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 formatCode="0.0000000%">
                  <c:v>0</c:v>
                </c:pt>
                <c:pt idx="53" formatCode="0.0000000%">
                  <c:v>0</c:v>
                </c:pt>
                <c:pt idx="54" formatCode="0.0000000%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 formatCode="0.0000000%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438-403A-945F-238A85467CF3}"/>
            </c:ext>
          </c:extLst>
        </c:ser>
        <c:ser>
          <c:idx val="1"/>
          <c:order val="2"/>
          <c:tx>
            <c:v>Combined Effect Size CI</c:v>
          </c:tx>
          <c:spPr>
            <a:solidFill>
              <a:schemeClr val="accent3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Calculations!$X$8</c:f>
                <c:numCache>
                  <c:formatCode>General</c:formatCode>
                  <c:ptCount val="1"/>
                  <c:pt idx="0">
                    <c:v>0.14094303784298173</c:v>
                  </c:pt>
                </c:numCache>
              </c:numRef>
            </c:plus>
            <c:minus>
              <c:numRef>
                <c:f>Calculations!$X$7</c:f>
                <c:numCache>
                  <c:formatCode>General</c:formatCode>
                  <c:ptCount val="1"/>
                  <c:pt idx="0">
                    <c:v>0.14094303784298173</c:v>
                  </c:pt>
                </c:numCache>
              </c:numRef>
            </c:minus>
            <c:spPr>
              <a:ln w="25400">
                <a:solidFill>
                  <a:schemeClr val="tx1"/>
                </a:solidFill>
              </a:ln>
            </c:spPr>
          </c:errBars>
          <c:xVal>
            <c:numRef>
              <c:f>'Forest Plot'!$B$11</c:f>
              <c:numCache>
                <c:formatCode>0.00</c:formatCode>
                <c:ptCount val="1"/>
                <c:pt idx="0">
                  <c:v>0.11320523253776939</c:v>
                </c:pt>
              </c:numCache>
            </c:numRef>
          </c:xVal>
          <c:yVal>
            <c:numRef>
              <c:f>Calculations!$X$6</c:f>
              <c:numCache>
                <c:formatCode>0</c:formatCode>
                <c:ptCount val="1"/>
                <c:pt idx="0">
                  <c:v>13</c:v>
                </c:pt>
              </c:numCache>
            </c:numRef>
          </c:yVal>
          <c:bubbleSize>
            <c:numRef>
              <c:f>Calculations!$X$11</c:f>
              <c:numCache>
                <c:formatCode>0.00</c:formatCode>
                <c:ptCount val="1"/>
                <c:pt idx="0">
                  <c:v>9.5144793439175618E-2</c:v>
                </c:pt>
              </c:numCache>
            </c:numRef>
          </c:bubbleSize>
          <c:bubble3D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438-403A-945F-238A85467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"/>
        <c:showNegBubbles val="0"/>
        <c:axId val="843748384"/>
        <c:axId val="843747208"/>
      </c:bubbleChart>
      <c:valAx>
        <c:axId val="843748384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Partial Correlation</a:t>
                </a:r>
              </a:p>
            </c:rich>
          </c:tx>
          <c:layout/>
          <c:overlay val="0"/>
        </c:title>
        <c:numFmt formatCode="0.00" sourceLinked="1"/>
        <c:majorTickMark val="in"/>
        <c:minorTickMark val="none"/>
        <c:tickLblPos val="nextTo"/>
        <c:crossAx val="843747208"/>
        <c:crosses val="autoZero"/>
        <c:crossBetween val="midCat"/>
      </c:valAx>
      <c:valAx>
        <c:axId val="843747208"/>
        <c:scaling>
          <c:orientation val="maxMin"/>
          <c:max val="204"/>
          <c:min val="0"/>
        </c:scaling>
        <c:delete val="0"/>
        <c:axPos val="l"/>
        <c:numFmt formatCode="0" sourceLinked="1"/>
        <c:majorTickMark val="none"/>
        <c:minorTickMark val="none"/>
        <c:tickLblPos val="low"/>
        <c:crossAx val="843748384"/>
        <c:crosses val="autoZero"/>
        <c:crossBetween val="midCat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721729953468609E-2"/>
          <c:y val="1.4114134309723738E-2"/>
          <c:w val="0.92527127320573177"/>
          <c:h val="0.98371405086819663"/>
        </c:manualLayout>
      </c:layout>
      <c:bubbleChart>
        <c:varyColors val="0"/>
        <c:ser>
          <c:idx val="5"/>
          <c:order val="0"/>
          <c:tx>
            <c:strRef>
              <c:f>'Subgroup Analysis'!$H$1</c:f>
              <c:strCache>
                <c:ptCount val="1"/>
                <c:pt idx="0">
                  <c:v>Partial Correlation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Calculations!$U$2:$U$201</c:f>
                <c:numCache>
                  <c:formatCode>General</c:formatCode>
                  <c:ptCount val="200"/>
                  <c:pt idx="0">
                    <c:v>0.19842169515864161</c:v>
                  </c:pt>
                  <c:pt idx="1">
                    <c:v>0.15828195931834083</c:v>
                  </c:pt>
                  <c:pt idx="2">
                    <c:v>0.39809004204602577</c:v>
                  </c:pt>
                  <c:pt idx="3">
                    <c:v>0.11326293634031906</c:v>
                  </c:pt>
                  <c:pt idx="4">
                    <c:v>0.204141395072994</c:v>
                  </c:pt>
                  <c:pt idx="5">
                    <c:v>0.21364037585968049</c:v>
                  </c:pt>
                  <c:pt idx="6">
                    <c:v>0.16371412013046216</c:v>
                  </c:pt>
                  <c:pt idx="7">
                    <c:v>0.14389269028940083</c:v>
                  </c:pt>
                  <c:pt idx="8">
                    <c:v>0.22920597152781488</c:v>
                  </c:pt>
                  <c:pt idx="9">
                    <c:v>0.12724827176723863</c:v>
                  </c:pt>
                  <c:pt idx="10">
                    <c:v>0.2205767131863027</c:v>
                  </c:pt>
                  <c:pt idx="11">
                    <c:v>0.20414471122504529</c:v>
                  </c:pt>
                  <c:pt idx="12">
                    <c:v>#N/A</c:v>
                  </c:pt>
                  <c:pt idx="13">
                    <c:v>#N/A</c:v>
                  </c:pt>
                  <c:pt idx="14">
                    <c:v>#N/A</c:v>
                  </c:pt>
                  <c:pt idx="15">
                    <c:v>#N/A</c:v>
                  </c:pt>
                  <c:pt idx="16">
                    <c:v>#N/A</c:v>
                  </c:pt>
                  <c:pt idx="17">
                    <c:v>#N/A</c:v>
                  </c:pt>
                  <c:pt idx="18">
                    <c:v>#N/A</c:v>
                  </c:pt>
                  <c:pt idx="19">
                    <c:v>#N/A</c:v>
                  </c:pt>
                  <c:pt idx="20">
                    <c:v>#N/A</c:v>
                  </c:pt>
                  <c:pt idx="21">
                    <c:v>#N/A</c:v>
                  </c:pt>
                  <c:pt idx="22">
                    <c:v>#N/A</c:v>
                  </c:pt>
                  <c:pt idx="23">
                    <c:v>#N/A</c:v>
                  </c:pt>
                  <c:pt idx="24">
                    <c:v>#N/A</c:v>
                  </c:pt>
                  <c:pt idx="25">
                    <c:v>#N/A</c:v>
                  </c:pt>
                  <c:pt idx="26">
                    <c:v>#N/A</c:v>
                  </c:pt>
                  <c:pt idx="27">
                    <c:v>#N/A</c:v>
                  </c:pt>
                  <c:pt idx="28">
                    <c:v>#N/A</c:v>
                  </c:pt>
                  <c:pt idx="29">
                    <c:v>#N/A</c:v>
                  </c:pt>
                  <c:pt idx="30">
                    <c:v>#N/A</c:v>
                  </c:pt>
                  <c:pt idx="31">
                    <c:v>#N/A</c:v>
                  </c:pt>
                  <c:pt idx="32">
                    <c:v>#N/A</c:v>
                  </c:pt>
                  <c:pt idx="33">
                    <c:v>#N/A</c:v>
                  </c:pt>
                  <c:pt idx="34">
                    <c:v>#N/A</c:v>
                  </c:pt>
                  <c:pt idx="35">
                    <c:v>#N/A</c:v>
                  </c:pt>
                  <c:pt idx="36">
                    <c:v>#N/A</c:v>
                  </c:pt>
                  <c:pt idx="37">
                    <c:v>#N/A</c:v>
                  </c:pt>
                  <c:pt idx="38">
                    <c:v>#N/A</c:v>
                  </c:pt>
                  <c:pt idx="39">
                    <c:v>#N/A</c:v>
                  </c:pt>
                  <c:pt idx="40">
                    <c:v>#N/A</c:v>
                  </c:pt>
                  <c:pt idx="41">
                    <c:v>#N/A</c:v>
                  </c:pt>
                  <c:pt idx="42">
                    <c:v>#N/A</c:v>
                  </c:pt>
                  <c:pt idx="43">
                    <c:v>#N/A</c:v>
                  </c:pt>
                  <c:pt idx="44">
                    <c:v>#N/A</c:v>
                  </c:pt>
                  <c:pt idx="45">
                    <c:v>#N/A</c:v>
                  </c:pt>
                  <c:pt idx="46">
                    <c:v>#N/A</c:v>
                  </c:pt>
                  <c:pt idx="47">
                    <c:v>#N/A</c:v>
                  </c:pt>
                  <c:pt idx="48">
                    <c:v>#N/A</c:v>
                  </c:pt>
                  <c:pt idx="49">
                    <c:v>#N/A</c:v>
                  </c:pt>
                  <c:pt idx="50">
                    <c:v>#N/A</c:v>
                  </c:pt>
                  <c:pt idx="51">
                    <c:v>#N/A</c:v>
                  </c:pt>
                  <c:pt idx="52">
                    <c:v>#N/A</c:v>
                  </c:pt>
                  <c:pt idx="53">
                    <c:v>#N/A</c:v>
                  </c:pt>
                  <c:pt idx="54">
                    <c:v>#N/A</c:v>
                  </c:pt>
                  <c:pt idx="55">
                    <c:v>#N/A</c:v>
                  </c:pt>
                  <c:pt idx="56">
                    <c:v>#N/A</c:v>
                  </c:pt>
                  <c:pt idx="57">
                    <c:v>#N/A</c:v>
                  </c:pt>
                  <c:pt idx="58">
                    <c:v>#N/A</c:v>
                  </c:pt>
                  <c:pt idx="59">
                    <c:v>#N/A</c:v>
                  </c:pt>
                  <c:pt idx="60">
                    <c:v>#N/A</c:v>
                  </c:pt>
                  <c:pt idx="61">
                    <c:v>#N/A</c:v>
                  </c:pt>
                  <c:pt idx="62">
                    <c:v>#N/A</c:v>
                  </c:pt>
                  <c:pt idx="63">
                    <c:v>#N/A</c:v>
                  </c:pt>
                  <c:pt idx="64">
                    <c:v>#N/A</c:v>
                  </c:pt>
                  <c:pt idx="65">
                    <c:v>#N/A</c:v>
                  </c:pt>
                  <c:pt idx="66">
                    <c:v>#N/A</c:v>
                  </c:pt>
                  <c:pt idx="67">
                    <c:v>#N/A</c:v>
                  </c:pt>
                  <c:pt idx="68">
                    <c:v>#N/A</c:v>
                  </c:pt>
                  <c:pt idx="69">
                    <c:v>#N/A</c:v>
                  </c:pt>
                  <c:pt idx="70">
                    <c:v>#N/A</c:v>
                  </c:pt>
                  <c:pt idx="71">
                    <c:v>#N/A</c:v>
                  </c:pt>
                  <c:pt idx="72">
                    <c:v>#N/A</c:v>
                  </c:pt>
                  <c:pt idx="73">
                    <c:v>#N/A</c:v>
                  </c:pt>
                  <c:pt idx="74">
                    <c:v>#N/A</c:v>
                  </c:pt>
                  <c:pt idx="75">
                    <c:v>#N/A</c:v>
                  </c:pt>
                  <c:pt idx="76">
                    <c:v>#N/A</c:v>
                  </c:pt>
                  <c:pt idx="77">
                    <c:v>#N/A</c:v>
                  </c:pt>
                  <c:pt idx="78">
                    <c:v>#N/A</c:v>
                  </c:pt>
                  <c:pt idx="79">
                    <c:v>#N/A</c:v>
                  </c:pt>
                  <c:pt idx="80">
                    <c:v>#N/A</c:v>
                  </c:pt>
                  <c:pt idx="81">
                    <c:v>#N/A</c:v>
                  </c:pt>
                  <c:pt idx="82">
                    <c:v>#N/A</c:v>
                  </c:pt>
                  <c:pt idx="83">
                    <c:v>#N/A</c:v>
                  </c:pt>
                  <c:pt idx="84">
                    <c:v>#N/A</c:v>
                  </c:pt>
                  <c:pt idx="85">
                    <c:v>#N/A</c:v>
                  </c:pt>
                  <c:pt idx="86">
                    <c:v>#N/A</c:v>
                  </c:pt>
                  <c:pt idx="87">
                    <c:v>#N/A</c:v>
                  </c:pt>
                  <c:pt idx="88">
                    <c:v>#N/A</c:v>
                  </c:pt>
                  <c:pt idx="89">
                    <c:v>#N/A</c:v>
                  </c:pt>
                  <c:pt idx="90">
                    <c:v>#N/A</c:v>
                  </c:pt>
                  <c:pt idx="91">
                    <c:v>#N/A</c:v>
                  </c:pt>
                  <c:pt idx="92">
                    <c:v>#N/A</c:v>
                  </c:pt>
                  <c:pt idx="93">
                    <c:v>#N/A</c:v>
                  </c:pt>
                  <c:pt idx="94">
                    <c:v>#N/A</c:v>
                  </c:pt>
                  <c:pt idx="95">
                    <c:v>#N/A</c:v>
                  </c:pt>
                  <c:pt idx="96">
                    <c:v>#N/A</c:v>
                  </c:pt>
                  <c:pt idx="97">
                    <c:v>#N/A</c:v>
                  </c:pt>
                  <c:pt idx="98">
                    <c:v>#N/A</c:v>
                  </c:pt>
                  <c:pt idx="99">
                    <c:v>#N/A</c:v>
                  </c:pt>
                  <c:pt idx="100">
                    <c:v>#N/A</c:v>
                  </c:pt>
                  <c:pt idx="101">
                    <c:v>#N/A</c:v>
                  </c:pt>
                  <c:pt idx="102">
                    <c:v>#N/A</c:v>
                  </c:pt>
                  <c:pt idx="103">
                    <c:v>#N/A</c:v>
                  </c:pt>
                  <c:pt idx="104">
                    <c:v>#N/A</c:v>
                  </c:pt>
                  <c:pt idx="105">
                    <c:v>#N/A</c:v>
                  </c:pt>
                  <c:pt idx="106">
                    <c:v>#N/A</c:v>
                  </c:pt>
                  <c:pt idx="107">
                    <c:v>#N/A</c:v>
                  </c:pt>
                  <c:pt idx="108">
                    <c:v>#N/A</c:v>
                  </c:pt>
                  <c:pt idx="109">
                    <c:v>#N/A</c:v>
                  </c:pt>
                  <c:pt idx="110">
                    <c:v>#N/A</c:v>
                  </c:pt>
                  <c:pt idx="111">
                    <c:v>#N/A</c:v>
                  </c:pt>
                  <c:pt idx="112">
                    <c:v>#N/A</c:v>
                  </c:pt>
                  <c:pt idx="113">
                    <c:v>#N/A</c:v>
                  </c:pt>
                  <c:pt idx="114">
                    <c:v>#N/A</c:v>
                  </c:pt>
                  <c:pt idx="115">
                    <c:v>#N/A</c:v>
                  </c:pt>
                  <c:pt idx="116">
                    <c:v>#N/A</c:v>
                  </c:pt>
                  <c:pt idx="117">
                    <c:v>#N/A</c:v>
                  </c:pt>
                  <c:pt idx="118">
                    <c:v>#N/A</c:v>
                  </c:pt>
                  <c:pt idx="119">
                    <c:v>#N/A</c:v>
                  </c:pt>
                  <c:pt idx="120">
                    <c:v>#N/A</c:v>
                  </c:pt>
                  <c:pt idx="121">
                    <c:v>#N/A</c:v>
                  </c:pt>
                  <c:pt idx="122">
                    <c:v>#N/A</c:v>
                  </c:pt>
                  <c:pt idx="123">
                    <c:v>#N/A</c:v>
                  </c:pt>
                  <c:pt idx="124">
                    <c:v>#N/A</c:v>
                  </c:pt>
                  <c:pt idx="125">
                    <c:v>#N/A</c:v>
                  </c:pt>
                  <c:pt idx="126">
                    <c:v>#N/A</c:v>
                  </c:pt>
                  <c:pt idx="127">
                    <c:v>#N/A</c:v>
                  </c:pt>
                  <c:pt idx="128">
                    <c:v>#N/A</c:v>
                  </c:pt>
                  <c:pt idx="129">
                    <c:v>#N/A</c:v>
                  </c:pt>
                  <c:pt idx="130">
                    <c:v>#N/A</c:v>
                  </c:pt>
                  <c:pt idx="131">
                    <c:v>#N/A</c:v>
                  </c:pt>
                  <c:pt idx="132">
                    <c:v>#N/A</c:v>
                  </c:pt>
                  <c:pt idx="133">
                    <c:v>#N/A</c:v>
                  </c:pt>
                  <c:pt idx="134">
                    <c:v>#N/A</c:v>
                  </c:pt>
                  <c:pt idx="135">
                    <c:v>#N/A</c:v>
                  </c:pt>
                  <c:pt idx="136">
                    <c:v>#N/A</c:v>
                  </c:pt>
                  <c:pt idx="137">
                    <c:v>#N/A</c:v>
                  </c:pt>
                  <c:pt idx="138">
                    <c:v>#N/A</c:v>
                  </c:pt>
                  <c:pt idx="139">
                    <c:v>#N/A</c:v>
                  </c:pt>
                  <c:pt idx="140">
                    <c:v>#N/A</c:v>
                  </c:pt>
                  <c:pt idx="141">
                    <c:v>#N/A</c:v>
                  </c:pt>
                  <c:pt idx="142">
                    <c:v>#N/A</c:v>
                  </c:pt>
                  <c:pt idx="143">
                    <c:v>#N/A</c:v>
                  </c:pt>
                  <c:pt idx="144">
                    <c:v>#N/A</c:v>
                  </c:pt>
                  <c:pt idx="145">
                    <c:v>#N/A</c:v>
                  </c:pt>
                  <c:pt idx="146">
                    <c:v>#N/A</c:v>
                  </c:pt>
                  <c:pt idx="147">
                    <c:v>#N/A</c:v>
                  </c:pt>
                  <c:pt idx="148">
                    <c:v>#N/A</c:v>
                  </c:pt>
                  <c:pt idx="149">
                    <c:v>#N/A</c:v>
                  </c:pt>
                  <c:pt idx="150">
                    <c:v>#N/A</c:v>
                  </c:pt>
                  <c:pt idx="151">
                    <c:v>#N/A</c:v>
                  </c:pt>
                  <c:pt idx="152">
                    <c:v>#N/A</c:v>
                  </c:pt>
                  <c:pt idx="153">
                    <c:v>#N/A</c:v>
                  </c:pt>
                  <c:pt idx="154">
                    <c:v>#N/A</c:v>
                  </c:pt>
                  <c:pt idx="155">
                    <c:v>#N/A</c:v>
                  </c:pt>
                  <c:pt idx="156">
                    <c:v>#N/A</c:v>
                  </c:pt>
                  <c:pt idx="157">
                    <c:v>#N/A</c:v>
                  </c:pt>
                  <c:pt idx="158">
                    <c:v>#N/A</c:v>
                  </c:pt>
                  <c:pt idx="159">
                    <c:v>#N/A</c:v>
                  </c:pt>
                  <c:pt idx="160">
                    <c:v>#N/A</c:v>
                  </c:pt>
                  <c:pt idx="161">
                    <c:v>#N/A</c:v>
                  </c:pt>
                  <c:pt idx="162">
                    <c:v>#N/A</c:v>
                  </c:pt>
                  <c:pt idx="163">
                    <c:v>#N/A</c:v>
                  </c:pt>
                  <c:pt idx="164">
                    <c:v>#N/A</c:v>
                  </c:pt>
                  <c:pt idx="165">
                    <c:v>#N/A</c:v>
                  </c:pt>
                  <c:pt idx="166">
                    <c:v>#N/A</c:v>
                  </c:pt>
                  <c:pt idx="167">
                    <c:v>#N/A</c:v>
                  </c:pt>
                  <c:pt idx="168">
                    <c:v>#N/A</c:v>
                  </c:pt>
                  <c:pt idx="169">
                    <c:v>#N/A</c:v>
                  </c:pt>
                  <c:pt idx="170">
                    <c:v>#N/A</c:v>
                  </c:pt>
                  <c:pt idx="171">
                    <c:v>#N/A</c:v>
                  </c:pt>
                  <c:pt idx="172">
                    <c:v>#N/A</c:v>
                  </c:pt>
                  <c:pt idx="173">
                    <c:v>#N/A</c:v>
                  </c:pt>
                  <c:pt idx="174">
                    <c:v>#N/A</c:v>
                  </c:pt>
                  <c:pt idx="175">
                    <c:v>#N/A</c:v>
                  </c:pt>
                  <c:pt idx="176">
                    <c:v>#N/A</c:v>
                  </c:pt>
                  <c:pt idx="177">
                    <c:v>#N/A</c:v>
                  </c:pt>
                  <c:pt idx="178">
                    <c:v>#N/A</c:v>
                  </c:pt>
                  <c:pt idx="179">
                    <c:v>#N/A</c:v>
                  </c:pt>
                  <c:pt idx="180">
                    <c:v>#N/A</c:v>
                  </c:pt>
                  <c:pt idx="181">
                    <c:v>#N/A</c:v>
                  </c:pt>
                  <c:pt idx="182">
                    <c:v>#N/A</c:v>
                  </c:pt>
                  <c:pt idx="183">
                    <c:v>#N/A</c:v>
                  </c:pt>
                  <c:pt idx="184">
                    <c:v>#N/A</c:v>
                  </c:pt>
                  <c:pt idx="185">
                    <c:v>#N/A</c:v>
                  </c:pt>
                  <c:pt idx="186">
                    <c:v>#N/A</c:v>
                  </c:pt>
                  <c:pt idx="187">
                    <c:v>#N/A</c:v>
                  </c:pt>
                  <c:pt idx="188">
                    <c:v>#N/A</c:v>
                  </c:pt>
                  <c:pt idx="189">
                    <c:v>#N/A</c:v>
                  </c:pt>
                  <c:pt idx="190">
                    <c:v>#N/A</c:v>
                  </c:pt>
                  <c:pt idx="191">
                    <c:v>#N/A</c:v>
                  </c:pt>
                  <c:pt idx="192">
                    <c:v>#N/A</c:v>
                  </c:pt>
                  <c:pt idx="193">
                    <c:v>#N/A</c:v>
                  </c:pt>
                  <c:pt idx="194">
                    <c:v>#N/A</c:v>
                  </c:pt>
                  <c:pt idx="195">
                    <c:v>#N/A</c:v>
                  </c:pt>
                  <c:pt idx="196">
                    <c:v>#N/A</c:v>
                  </c:pt>
                  <c:pt idx="197">
                    <c:v>#N/A</c:v>
                  </c:pt>
                  <c:pt idx="198">
                    <c:v>#N/A</c:v>
                  </c:pt>
                  <c:pt idx="199">
                    <c:v>#N/A</c:v>
                  </c:pt>
                </c:numCache>
              </c:numRef>
            </c:plus>
            <c:minus>
              <c:numRef>
                <c:f>Calculations!$T$2:$T$201</c:f>
                <c:numCache>
                  <c:formatCode>General</c:formatCode>
                  <c:ptCount val="200"/>
                  <c:pt idx="0">
                    <c:v>0.19842169515864166</c:v>
                  </c:pt>
                  <c:pt idx="1">
                    <c:v>0.15828195931834083</c:v>
                  </c:pt>
                  <c:pt idx="2">
                    <c:v>0.39809004204602577</c:v>
                  </c:pt>
                  <c:pt idx="3">
                    <c:v>0.11326293634031907</c:v>
                  </c:pt>
                  <c:pt idx="4">
                    <c:v>0.204141395072994</c:v>
                  </c:pt>
                  <c:pt idx="5">
                    <c:v>0.21364037585968049</c:v>
                  </c:pt>
                  <c:pt idx="6">
                    <c:v>0.16371412013046219</c:v>
                  </c:pt>
                  <c:pt idx="7">
                    <c:v>0.14389269028940077</c:v>
                  </c:pt>
                  <c:pt idx="8">
                    <c:v>0.22920597152781488</c:v>
                  </c:pt>
                  <c:pt idx="9">
                    <c:v>0.12724827176723866</c:v>
                  </c:pt>
                  <c:pt idx="10">
                    <c:v>0.2205767131863027</c:v>
                  </c:pt>
                  <c:pt idx="11">
                    <c:v>0.20414471122504529</c:v>
                  </c:pt>
                  <c:pt idx="12">
                    <c:v>#N/A</c:v>
                  </c:pt>
                  <c:pt idx="13">
                    <c:v>#N/A</c:v>
                  </c:pt>
                  <c:pt idx="14">
                    <c:v>#N/A</c:v>
                  </c:pt>
                  <c:pt idx="15">
                    <c:v>#N/A</c:v>
                  </c:pt>
                  <c:pt idx="16">
                    <c:v>#N/A</c:v>
                  </c:pt>
                  <c:pt idx="17">
                    <c:v>#N/A</c:v>
                  </c:pt>
                  <c:pt idx="18">
                    <c:v>#N/A</c:v>
                  </c:pt>
                  <c:pt idx="19">
                    <c:v>#N/A</c:v>
                  </c:pt>
                  <c:pt idx="20">
                    <c:v>#N/A</c:v>
                  </c:pt>
                  <c:pt idx="21">
                    <c:v>#N/A</c:v>
                  </c:pt>
                  <c:pt idx="22">
                    <c:v>#N/A</c:v>
                  </c:pt>
                  <c:pt idx="23">
                    <c:v>#N/A</c:v>
                  </c:pt>
                  <c:pt idx="24">
                    <c:v>#N/A</c:v>
                  </c:pt>
                  <c:pt idx="25">
                    <c:v>#N/A</c:v>
                  </c:pt>
                  <c:pt idx="26">
                    <c:v>#N/A</c:v>
                  </c:pt>
                  <c:pt idx="27">
                    <c:v>#N/A</c:v>
                  </c:pt>
                  <c:pt idx="28">
                    <c:v>#N/A</c:v>
                  </c:pt>
                  <c:pt idx="29">
                    <c:v>#N/A</c:v>
                  </c:pt>
                  <c:pt idx="30">
                    <c:v>#N/A</c:v>
                  </c:pt>
                  <c:pt idx="31">
                    <c:v>#N/A</c:v>
                  </c:pt>
                  <c:pt idx="32">
                    <c:v>#N/A</c:v>
                  </c:pt>
                  <c:pt idx="33">
                    <c:v>#N/A</c:v>
                  </c:pt>
                  <c:pt idx="34">
                    <c:v>#N/A</c:v>
                  </c:pt>
                  <c:pt idx="35">
                    <c:v>#N/A</c:v>
                  </c:pt>
                  <c:pt idx="36">
                    <c:v>#N/A</c:v>
                  </c:pt>
                  <c:pt idx="37">
                    <c:v>#N/A</c:v>
                  </c:pt>
                  <c:pt idx="38">
                    <c:v>#N/A</c:v>
                  </c:pt>
                  <c:pt idx="39">
                    <c:v>#N/A</c:v>
                  </c:pt>
                  <c:pt idx="40">
                    <c:v>#N/A</c:v>
                  </c:pt>
                  <c:pt idx="41">
                    <c:v>#N/A</c:v>
                  </c:pt>
                  <c:pt idx="42">
                    <c:v>#N/A</c:v>
                  </c:pt>
                  <c:pt idx="43">
                    <c:v>#N/A</c:v>
                  </c:pt>
                  <c:pt idx="44">
                    <c:v>#N/A</c:v>
                  </c:pt>
                  <c:pt idx="45">
                    <c:v>#N/A</c:v>
                  </c:pt>
                  <c:pt idx="46">
                    <c:v>#N/A</c:v>
                  </c:pt>
                  <c:pt idx="47">
                    <c:v>#N/A</c:v>
                  </c:pt>
                  <c:pt idx="48">
                    <c:v>#N/A</c:v>
                  </c:pt>
                  <c:pt idx="49">
                    <c:v>#N/A</c:v>
                  </c:pt>
                  <c:pt idx="50">
                    <c:v>#N/A</c:v>
                  </c:pt>
                  <c:pt idx="51">
                    <c:v>#N/A</c:v>
                  </c:pt>
                  <c:pt idx="52">
                    <c:v>#N/A</c:v>
                  </c:pt>
                  <c:pt idx="53">
                    <c:v>#N/A</c:v>
                  </c:pt>
                  <c:pt idx="54">
                    <c:v>#N/A</c:v>
                  </c:pt>
                  <c:pt idx="55">
                    <c:v>#N/A</c:v>
                  </c:pt>
                  <c:pt idx="56">
                    <c:v>#N/A</c:v>
                  </c:pt>
                  <c:pt idx="57">
                    <c:v>#N/A</c:v>
                  </c:pt>
                  <c:pt idx="58">
                    <c:v>#N/A</c:v>
                  </c:pt>
                  <c:pt idx="59">
                    <c:v>#N/A</c:v>
                  </c:pt>
                  <c:pt idx="60">
                    <c:v>#N/A</c:v>
                  </c:pt>
                  <c:pt idx="61">
                    <c:v>#N/A</c:v>
                  </c:pt>
                  <c:pt idx="62">
                    <c:v>#N/A</c:v>
                  </c:pt>
                  <c:pt idx="63">
                    <c:v>#N/A</c:v>
                  </c:pt>
                  <c:pt idx="64">
                    <c:v>#N/A</c:v>
                  </c:pt>
                  <c:pt idx="65">
                    <c:v>#N/A</c:v>
                  </c:pt>
                  <c:pt idx="66">
                    <c:v>#N/A</c:v>
                  </c:pt>
                  <c:pt idx="67">
                    <c:v>#N/A</c:v>
                  </c:pt>
                  <c:pt idx="68">
                    <c:v>#N/A</c:v>
                  </c:pt>
                  <c:pt idx="69">
                    <c:v>#N/A</c:v>
                  </c:pt>
                  <c:pt idx="70">
                    <c:v>#N/A</c:v>
                  </c:pt>
                  <c:pt idx="71">
                    <c:v>#N/A</c:v>
                  </c:pt>
                  <c:pt idx="72">
                    <c:v>#N/A</c:v>
                  </c:pt>
                  <c:pt idx="73">
                    <c:v>#N/A</c:v>
                  </c:pt>
                  <c:pt idx="74">
                    <c:v>#N/A</c:v>
                  </c:pt>
                  <c:pt idx="75">
                    <c:v>#N/A</c:v>
                  </c:pt>
                  <c:pt idx="76">
                    <c:v>#N/A</c:v>
                  </c:pt>
                  <c:pt idx="77">
                    <c:v>#N/A</c:v>
                  </c:pt>
                  <c:pt idx="78">
                    <c:v>#N/A</c:v>
                  </c:pt>
                  <c:pt idx="79">
                    <c:v>#N/A</c:v>
                  </c:pt>
                  <c:pt idx="80">
                    <c:v>#N/A</c:v>
                  </c:pt>
                  <c:pt idx="81">
                    <c:v>#N/A</c:v>
                  </c:pt>
                  <c:pt idx="82">
                    <c:v>#N/A</c:v>
                  </c:pt>
                  <c:pt idx="83">
                    <c:v>#N/A</c:v>
                  </c:pt>
                  <c:pt idx="84">
                    <c:v>#N/A</c:v>
                  </c:pt>
                  <c:pt idx="85">
                    <c:v>#N/A</c:v>
                  </c:pt>
                  <c:pt idx="86">
                    <c:v>#N/A</c:v>
                  </c:pt>
                  <c:pt idx="87">
                    <c:v>#N/A</c:v>
                  </c:pt>
                  <c:pt idx="88">
                    <c:v>#N/A</c:v>
                  </c:pt>
                  <c:pt idx="89">
                    <c:v>#N/A</c:v>
                  </c:pt>
                  <c:pt idx="90">
                    <c:v>#N/A</c:v>
                  </c:pt>
                  <c:pt idx="91">
                    <c:v>#N/A</c:v>
                  </c:pt>
                  <c:pt idx="92">
                    <c:v>#N/A</c:v>
                  </c:pt>
                  <c:pt idx="93">
                    <c:v>#N/A</c:v>
                  </c:pt>
                  <c:pt idx="94">
                    <c:v>#N/A</c:v>
                  </c:pt>
                  <c:pt idx="95">
                    <c:v>#N/A</c:v>
                  </c:pt>
                  <c:pt idx="96">
                    <c:v>#N/A</c:v>
                  </c:pt>
                  <c:pt idx="97">
                    <c:v>#N/A</c:v>
                  </c:pt>
                  <c:pt idx="98">
                    <c:v>#N/A</c:v>
                  </c:pt>
                  <c:pt idx="99">
                    <c:v>#N/A</c:v>
                  </c:pt>
                  <c:pt idx="100">
                    <c:v>#N/A</c:v>
                  </c:pt>
                  <c:pt idx="101">
                    <c:v>#N/A</c:v>
                  </c:pt>
                  <c:pt idx="102">
                    <c:v>#N/A</c:v>
                  </c:pt>
                  <c:pt idx="103">
                    <c:v>#N/A</c:v>
                  </c:pt>
                  <c:pt idx="104">
                    <c:v>#N/A</c:v>
                  </c:pt>
                  <c:pt idx="105">
                    <c:v>#N/A</c:v>
                  </c:pt>
                  <c:pt idx="106">
                    <c:v>#N/A</c:v>
                  </c:pt>
                  <c:pt idx="107">
                    <c:v>#N/A</c:v>
                  </c:pt>
                  <c:pt idx="108">
                    <c:v>#N/A</c:v>
                  </c:pt>
                  <c:pt idx="109">
                    <c:v>#N/A</c:v>
                  </c:pt>
                  <c:pt idx="110">
                    <c:v>#N/A</c:v>
                  </c:pt>
                  <c:pt idx="111">
                    <c:v>#N/A</c:v>
                  </c:pt>
                  <c:pt idx="112">
                    <c:v>#N/A</c:v>
                  </c:pt>
                  <c:pt idx="113">
                    <c:v>#N/A</c:v>
                  </c:pt>
                  <c:pt idx="114">
                    <c:v>#N/A</c:v>
                  </c:pt>
                  <c:pt idx="115">
                    <c:v>#N/A</c:v>
                  </c:pt>
                  <c:pt idx="116">
                    <c:v>#N/A</c:v>
                  </c:pt>
                  <c:pt idx="117">
                    <c:v>#N/A</c:v>
                  </c:pt>
                  <c:pt idx="118">
                    <c:v>#N/A</c:v>
                  </c:pt>
                  <c:pt idx="119">
                    <c:v>#N/A</c:v>
                  </c:pt>
                  <c:pt idx="120">
                    <c:v>#N/A</c:v>
                  </c:pt>
                  <c:pt idx="121">
                    <c:v>#N/A</c:v>
                  </c:pt>
                  <c:pt idx="122">
                    <c:v>#N/A</c:v>
                  </c:pt>
                  <c:pt idx="123">
                    <c:v>#N/A</c:v>
                  </c:pt>
                  <c:pt idx="124">
                    <c:v>#N/A</c:v>
                  </c:pt>
                  <c:pt idx="125">
                    <c:v>#N/A</c:v>
                  </c:pt>
                  <c:pt idx="126">
                    <c:v>#N/A</c:v>
                  </c:pt>
                  <c:pt idx="127">
                    <c:v>#N/A</c:v>
                  </c:pt>
                  <c:pt idx="128">
                    <c:v>#N/A</c:v>
                  </c:pt>
                  <c:pt idx="129">
                    <c:v>#N/A</c:v>
                  </c:pt>
                  <c:pt idx="130">
                    <c:v>#N/A</c:v>
                  </c:pt>
                  <c:pt idx="131">
                    <c:v>#N/A</c:v>
                  </c:pt>
                  <c:pt idx="132">
                    <c:v>#N/A</c:v>
                  </c:pt>
                  <c:pt idx="133">
                    <c:v>#N/A</c:v>
                  </c:pt>
                  <c:pt idx="134">
                    <c:v>#N/A</c:v>
                  </c:pt>
                  <c:pt idx="135">
                    <c:v>#N/A</c:v>
                  </c:pt>
                  <c:pt idx="136">
                    <c:v>#N/A</c:v>
                  </c:pt>
                  <c:pt idx="137">
                    <c:v>#N/A</c:v>
                  </c:pt>
                  <c:pt idx="138">
                    <c:v>#N/A</c:v>
                  </c:pt>
                  <c:pt idx="139">
                    <c:v>#N/A</c:v>
                  </c:pt>
                  <c:pt idx="140">
                    <c:v>#N/A</c:v>
                  </c:pt>
                  <c:pt idx="141">
                    <c:v>#N/A</c:v>
                  </c:pt>
                  <c:pt idx="142">
                    <c:v>#N/A</c:v>
                  </c:pt>
                  <c:pt idx="143">
                    <c:v>#N/A</c:v>
                  </c:pt>
                  <c:pt idx="144">
                    <c:v>#N/A</c:v>
                  </c:pt>
                  <c:pt idx="145">
                    <c:v>#N/A</c:v>
                  </c:pt>
                  <c:pt idx="146">
                    <c:v>#N/A</c:v>
                  </c:pt>
                  <c:pt idx="147">
                    <c:v>#N/A</c:v>
                  </c:pt>
                  <c:pt idx="148">
                    <c:v>#N/A</c:v>
                  </c:pt>
                  <c:pt idx="149">
                    <c:v>#N/A</c:v>
                  </c:pt>
                  <c:pt idx="150">
                    <c:v>#N/A</c:v>
                  </c:pt>
                  <c:pt idx="151">
                    <c:v>#N/A</c:v>
                  </c:pt>
                  <c:pt idx="152">
                    <c:v>#N/A</c:v>
                  </c:pt>
                  <c:pt idx="153">
                    <c:v>#N/A</c:v>
                  </c:pt>
                  <c:pt idx="154">
                    <c:v>#N/A</c:v>
                  </c:pt>
                  <c:pt idx="155">
                    <c:v>#N/A</c:v>
                  </c:pt>
                  <c:pt idx="156">
                    <c:v>#N/A</c:v>
                  </c:pt>
                  <c:pt idx="157">
                    <c:v>#N/A</c:v>
                  </c:pt>
                  <c:pt idx="158">
                    <c:v>#N/A</c:v>
                  </c:pt>
                  <c:pt idx="159">
                    <c:v>#N/A</c:v>
                  </c:pt>
                  <c:pt idx="160">
                    <c:v>#N/A</c:v>
                  </c:pt>
                  <c:pt idx="161">
                    <c:v>#N/A</c:v>
                  </c:pt>
                  <c:pt idx="162">
                    <c:v>#N/A</c:v>
                  </c:pt>
                  <c:pt idx="163">
                    <c:v>#N/A</c:v>
                  </c:pt>
                  <c:pt idx="164">
                    <c:v>#N/A</c:v>
                  </c:pt>
                  <c:pt idx="165">
                    <c:v>#N/A</c:v>
                  </c:pt>
                  <c:pt idx="166">
                    <c:v>#N/A</c:v>
                  </c:pt>
                  <c:pt idx="167">
                    <c:v>#N/A</c:v>
                  </c:pt>
                  <c:pt idx="168">
                    <c:v>#N/A</c:v>
                  </c:pt>
                  <c:pt idx="169">
                    <c:v>#N/A</c:v>
                  </c:pt>
                  <c:pt idx="170">
                    <c:v>#N/A</c:v>
                  </c:pt>
                  <c:pt idx="171">
                    <c:v>#N/A</c:v>
                  </c:pt>
                  <c:pt idx="172">
                    <c:v>#N/A</c:v>
                  </c:pt>
                  <c:pt idx="173">
                    <c:v>#N/A</c:v>
                  </c:pt>
                  <c:pt idx="174">
                    <c:v>#N/A</c:v>
                  </c:pt>
                  <c:pt idx="175">
                    <c:v>#N/A</c:v>
                  </c:pt>
                  <c:pt idx="176">
                    <c:v>#N/A</c:v>
                  </c:pt>
                  <c:pt idx="177">
                    <c:v>#N/A</c:v>
                  </c:pt>
                  <c:pt idx="178">
                    <c:v>#N/A</c:v>
                  </c:pt>
                  <c:pt idx="179">
                    <c:v>#N/A</c:v>
                  </c:pt>
                  <c:pt idx="180">
                    <c:v>#N/A</c:v>
                  </c:pt>
                  <c:pt idx="181">
                    <c:v>#N/A</c:v>
                  </c:pt>
                  <c:pt idx="182">
                    <c:v>#N/A</c:v>
                  </c:pt>
                  <c:pt idx="183">
                    <c:v>#N/A</c:v>
                  </c:pt>
                  <c:pt idx="184">
                    <c:v>#N/A</c:v>
                  </c:pt>
                  <c:pt idx="185">
                    <c:v>#N/A</c:v>
                  </c:pt>
                  <c:pt idx="186">
                    <c:v>#N/A</c:v>
                  </c:pt>
                  <c:pt idx="187">
                    <c:v>#N/A</c:v>
                  </c:pt>
                  <c:pt idx="188">
                    <c:v>#N/A</c:v>
                  </c:pt>
                  <c:pt idx="189">
                    <c:v>#N/A</c:v>
                  </c:pt>
                  <c:pt idx="190">
                    <c:v>#N/A</c:v>
                  </c:pt>
                  <c:pt idx="191">
                    <c:v>#N/A</c:v>
                  </c:pt>
                  <c:pt idx="192">
                    <c:v>#N/A</c:v>
                  </c:pt>
                  <c:pt idx="193">
                    <c:v>#N/A</c:v>
                  </c:pt>
                  <c:pt idx="194">
                    <c:v>#N/A</c:v>
                  </c:pt>
                  <c:pt idx="195">
                    <c:v>#N/A</c:v>
                  </c:pt>
                  <c:pt idx="196">
                    <c:v>#N/A</c:v>
                  </c:pt>
                  <c:pt idx="197">
                    <c:v>#N/A</c:v>
                  </c:pt>
                  <c:pt idx="198">
                    <c:v>#N/A</c:v>
                  </c:pt>
                  <c:pt idx="199">
                    <c:v>#N/A</c:v>
                  </c:pt>
                </c:numCache>
              </c:numRef>
            </c:minus>
          </c:errBars>
          <c:xVal>
            <c:numRef>
              <c:f>Calculations!$AO$2:$AO$201</c:f>
              <c:numCache>
                <c:formatCode>0.00</c:formatCode>
                <c:ptCount val="200"/>
                <c:pt idx="0">
                  <c:v>0.4</c:v>
                </c:pt>
                <c:pt idx="1">
                  <c:v>0.3</c:v>
                </c:pt>
                <c:pt idx="2">
                  <c:v>1.4999999999999999E-2</c:v>
                </c:pt>
                <c:pt idx="3">
                  <c:v>0.12177033792297279</c:v>
                </c:pt>
                <c:pt idx="4">
                  <c:v>-0.18844293805582812</c:v>
                </c:pt>
                <c:pt idx="5">
                  <c:v>-5.3838190205816552E-2</c:v>
                </c:pt>
                <c:pt idx="6">
                  <c:v>0.35355339059327373</c:v>
                </c:pt>
                <c:pt idx="7">
                  <c:v>0.44721359549995793</c:v>
                </c:pt>
                <c:pt idx="8">
                  <c:v>-5.2414241836095915E-2</c:v>
                </c:pt>
                <c:pt idx="9">
                  <c:v>-0.15</c:v>
                </c:pt>
                <c:pt idx="10">
                  <c:v>0.03</c:v>
                </c:pt>
                <c:pt idx="11">
                  <c:v>0.05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Calculations!$AA$2:$AA$201</c:f>
              <c:numCache>
                <c:formatCode>0</c:formatCode>
                <c:ptCount val="2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9</c:v>
                </c:pt>
                <c:pt idx="5">
                  <c:v>10</c:v>
                </c:pt>
                <c:pt idx="6">
                  <c:v>5</c:v>
                </c:pt>
                <c:pt idx="7">
                  <c:v>6</c:v>
                </c:pt>
                <c:pt idx="8">
                  <c:v>11</c:v>
                </c:pt>
                <c:pt idx="9">
                  <c:v>7</c:v>
                </c:pt>
                <c:pt idx="10">
                  <c:v>12</c:v>
                </c:pt>
                <c:pt idx="11">
                  <c:v>13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yVal>
          <c:bubbleSize>
            <c:numRef>
              <c:f>Calculations!$AJ$2:$AJ$201</c:f>
              <c:numCache>
                <c:formatCode>0.00%</c:formatCode>
                <c:ptCount val="200"/>
                <c:pt idx="0">
                  <c:v>0.1406730015962315</c:v>
                </c:pt>
                <c:pt idx="1">
                  <c:v>0.14981090118220783</c:v>
                </c:pt>
                <c:pt idx="2">
                  <c:v>9.3265813130388536E-2</c:v>
                </c:pt>
                <c:pt idx="3">
                  <c:v>0.15864938653637572</c:v>
                </c:pt>
                <c:pt idx="4">
                  <c:v>0.21891316508085196</c:v>
                </c:pt>
                <c:pt idx="5">
                  <c:v>0.20017219676161349</c:v>
                </c:pt>
                <c:pt idx="6">
                  <c:v>0.14864167656423843</c:v>
                </c:pt>
                <c:pt idx="7">
                  <c:v>0.15287486124814098</c:v>
                </c:pt>
                <c:pt idx="8">
                  <c:v>0.17451581093806146</c:v>
                </c:pt>
                <c:pt idx="9">
                  <c:v>0.15608435974241694</c:v>
                </c:pt>
                <c:pt idx="10">
                  <c:v>0.18778076326736642</c:v>
                </c:pt>
                <c:pt idx="11">
                  <c:v>0.2186180639521067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2DF-44C0-908D-33B6503DB031}"/>
            </c:ext>
          </c:extLst>
        </c:ser>
        <c:ser>
          <c:idx val="7"/>
          <c:order val="1"/>
          <c:tx>
            <c:v>Subgroup PI</c:v>
          </c:tx>
          <c:spPr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Calculations!$BM$2:$BM$201</c:f>
                <c:numCache>
                  <c:formatCode>General</c:formatCode>
                  <c:ptCount val="200"/>
                  <c:pt idx="0">
                    <c:v>0.57990467022210046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0.12069319171397871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plus>
            <c:minus>
              <c:numRef>
                <c:f>Calculations!$BL$2:$BL$201</c:f>
                <c:numCache>
                  <c:formatCode>General</c:formatCode>
                  <c:ptCount val="200"/>
                  <c:pt idx="0">
                    <c:v>0.57990467022210046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0.12069319171397871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minus>
            <c:spPr>
              <a:ln>
                <a:solidFill>
                  <a:schemeClr val="accent2"/>
                </a:solidFill>
              </a:ln>
            </c:spPr>
          </c:errBars>
          <c:xVal>
            <c:numRef>
              <c:f>Calculations!$BO$2:$BO$201</c:f>
              <c:numCache>
                <c:formatCode>0.00</c:formatCode>
                <c:ptCount val="200"/>
                <c:pt idx="0">
                  <c:v>0.21943807873164864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-4.4612336633207766E-2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Calculations!$AS$2:$AS$201</c:f>
              <c:numCache>
                <c:formatCode>0</c:formatCode>
                <c:ptCount val="200"/>
                <c:pt idx="0">
                  <c:v>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yVal>
          <c:bubbleSize>
            <c:numRef>
              <c:f>Calculations!$BP$2:$BP$201</c:f>
              <c:numCache>
                <c:formatCode>0.00%</c:formatCode>
                <c:ptCount val="200"/>
                <c:pt idx="0">
                  <c:v>0.46230293940308798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0.53769706059691202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2DF-44C0-908D-33B6503DB031}"/>
            </c:ext>
          </c:extLst>
        </c:ser>
        <c:ser>
          <c:idx val="9"/>
          <c:order val="2"/>
          <c:tx>
            <c:v>CES PI</c:v>
          </c:tx>
          <c:spPr>
            <a:solidFill>
              <a:schemeClr val="accent3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Calculations!$BW$25</c:f>
                <c:numCache>
                  <c:formatCode>General</c:formatCode>
                  <c:ptCount val="1"/>
                  <c:pt idx="0">
                    <c:v>0.48057578207406337</c:v>
                  </c:pt>
                </c:numCache>
              </c:numRef>
            </c:plus>
            <c:minus>
              <c:numRef>
                <c:f>Calculations!$BW$24</c:f>
                <c:numCache>
                  <c:formatCode>General</c:formatCode>
                  <c:ptCount val="1"/>
                  <c:pt idx="0">
                    <c:v>0.48057578207406337</c:v>
                  </c:pt>
                </c:numCache>
              </c:numRef>
            </c:minus>
            <c:spPr>
              <a:ln w="25400">
                <a:solidFill>
                  <a:schemeClr val="accent3"/>
                </a:solidFill>
              </a:ln>
            </c:spPr>
          </c:errBars>
          <c:xVal>
            <c:numRef>
              <c:f>Calculations!$BW$5</c:f>
              <c:numCache>
                <c:formatCode>0.00</c:formatCode>
                <c:ptCount val="1"/>
                <c:pt idx="0">
                  <c:v>7.7458946540571644E-2</c:v>
                </c:pt>
              </c:numCache>
            </c:numRef>
          </c:xVal>
          <c:yVal>
            <c:numRef>
              <c:f>Calculations!$BW$20</c:f>
              <c:numCache>
                <c:formatCode>0</c:formatCode>
                <c:ptCount val="1"/>
                <c:pt idx="0">
                  <c:v>15</c:v>
                </c:pt>
              </c:numCache>
            </c:numRef>
          </c:yVal>
          <c:bubbleSize>
            <c:numRef>
              <c:f>Calculations!$BW$26</c:f>
              <c:numCache>
                <c:formatCode>0.00</c:formatCode>
                <c:ptCount val="1"/>
                <c:pt idx="0">
                  <c:v>0.53769706059691202</c:v>
                </c:pt>
              </c:numCache>
            </c:numRef>
          </c:bubbleSize>
          <c:bubble3D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2DF-44C0-908D-33B6503DB031}"/>
            </c:ext>
          </c:extLst>
        </c:ser>
        <c:ser>
          <c:idx val="0"/>
          <c:order val="3"/>
          <c:tx>
            <c:v>Subgroup CI</c:v>
          </c:tx>
          <c:spPr>
            <a:solidFill>
              <a:schemeClr val="accent2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Calculations!$BI$2:$BI$201</c:f>
                <c:numCache>
                  <c:formatCode>General</c:formatCode>
                  <c:ptCount val="200"/>
                  <c:pt idx="0">
                    <c:v>0.21730695800218605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0.13834222809735208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plus>
            <c:minus>
              <c:numRef>
                <c:f>Calculations!$BH$2:$BH$201</c:f>
                <c:numCache>
                  <c:formatCode>General</c:formatCode>
                  <c:ptCount val="200"/>
                  <c:pt idx="0">
                    <c:v>0.20685238007222898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0.12069319171397871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minus>
          </c:errBars>
          <c:xVal>
            <c:numRef>
              <c:f>Calculations!$BO$2:$BO$201</c:f>
              <c:numCache>
                <c:formatCode>0.00</c:formatCode>
                <c:ptCount val="200"/>
                <c:pt idx="0">
                  <c:v>0.21943807873164864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-4.4612336633207766E-2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Calculations!$AS$2:$AS$201</c:f>
              <c:numCache>
                <c:formatCode>0</c:formatCode>
                <c:ptCount val="200"/>
                <c:pt idx="0">
                  <c:v>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yVal>
          <c:bubbleSize>
            <c:numRef>
              <c:f>Calculations!$BP$2:$BP$201</c:f>
              <c:numCache>
                <c:formatCode>0.00%</c:formatCode>
                <c:ptCount val="200"/>
                <c:pt idx="0">
                  <c:v>0.46230293940308798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0.53769706059691202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 xmlns:c16r2="http://schemas.microsoft.com/office/drawing/2015/06/chart">
            <c:ext xmlns:c16="http://schemas.microsoft.com/office/drawing/2014/chart" uri="{C3380CC4-5D6E-409C-BE32-E72D297353CC}">
              <c16:uniqueId val="{00000003-82DF-44C0-908D-33B6503DB031}"/>
            </c:ext>
          </c:extLst>
        </c:ser>
        <c:ser>
          <c:idx val="1"/>
          <c:order val="4"/>
          <c:tx>
            <c:v>CES CI</c:v>
          </c:tx>
          <c:spPr>
            <a:solidFill>
              <a:schemeClr val="accent3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Calculations!$BW$23</c:f>
                <c:numCache>
                  <c:formatCode>General</c:formatCode>
                  <c:ptCount val="1"/>
                  <c:pt idx="0">
                    <c:v>0.28975846208706368</c:v>
                  </c:pt>
                </c:numCache>
              </c:numRef>
            </c:plus>
            <c:minus>
              <c:numRef>
                <c:f>Calculations!$BW$22</c:f>
                <c:numCache>
                  <c:formatCode>General</c:formatCode>
                  <c:ptCount val="1"/>
                  <c:pt idx="0">
                    <c:v>0.28975846208706368</c:v>
                  </c:pt>
                </c:numCache>
              </c:numRef>
            </c:minus>
            <c:spPr>
              <a:ln w="25400">
                <a:solidFill>
                  <a:schemeClr val="tx1"/>
                </a:solidFill>
              </a:ln>
            </c:spPr>
          </c:errBars>
          <c:xVal>
            <c:numRef>
              <c:f>Calculations!$BW$5</c:f>
              <c:numCache>
                <c:formatCode>0.00</c:formatCode>
                <c:ptCount val="1"/>
                <c:pt idx="0">
                  <c:v>7.7458946540571644E-2</c:v>
                </c:pt>
              </c:numCache>
            </c:numRef>
          </c:xVal>
          <c:yVal>
            <c:numRef>
              <c:f>Calculations!$BW$20</c:f>
              <c:numCache>
                <c:formatCode>0</c:formatCode>
                <c:ptCount val="1"/>
                <c:pt idx="0">
                  <c:v>15</c:v>
                </c:pt>
              </c:numCache>
            </c:numRef>
          </c:yVal>
          <c:bubbleSize>
            <c:numRef>
              <c:f>Calculations!$BW$26</c:f>
              <c:numCache>
                <c:formatCode>0.00</c:formatCode>
                <c:ptCount val="1"/>
                <c:pt idx="0">
                  <c:v>0.53769706059691202</c:v>
                </c:pt>
              </c:numCache>
            </c:numRef>
          </c:bubbleSize>
          <c:bubble3D val="0"/>
          <c:extLst xmlns:c16r2="http://schemas.microsoft.com/office/drawing/2015/06/chart">
            <c:ext xmlns:c16="http://schemas.microsoft.com/office/drawing/2014/chart" uri="{C3380CC4-5D6E-409C-BE32-E72D297353CC}">
              <c16:uniqueId val="{00000004-82DF-44C0-908D-33B6503DB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8"/>
        <c:showNegBubbles val="0"/>
        <c:axId val="843755440"/>
        <c:axId val="843746032"/>
      </c:bubbleChart>
      <c:valAx>
        <c:axId val="843755440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1" baseline="0">
                    <a:solidFill>
                      <a:sysClr val="windowText" lastClr="000000"/>
                    </a:solidFill>
                  </a:rPr>
                  <a:t>Partial Correlation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3746032"/>
        <c:crossesAt val="0"/>
        <c:crossBetween val="midCat"/>
      </c:valAx>
      <c:valAx>
        <c:axId val="843746032"/>
        <c:scaling>
          <c:orientation val="maxMin"/>
          <c:max val="210"/>
          <c:min val="0"/>
        </c:scaling>
        <c:delete val="0"/>
        <c:axPos val="l"/>
        <c:numFmt formatCode="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3755440"/>
        <c:crossesAt val="0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721729953468609E-2"/>
          <c:y val="0.12836268731855904"/>
          <c:w val="0.92527127320573177"/>
          <c:h val="0.85216028708334368"/>
        </c:manualLayout>
      </c:layout>
      <c:bubbleChart>
        <c:varyColors val="0"/>
        <c:ser>
          <c:idx val="7"/>
          <c:order val="0"/>
          <c:tx>
            <c:v>Subgroup PI</c:v>
          </c:tx>
          <c:spPr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Calculations!$BM$2:$BM$201</c:f>
                <c:numCache>
                  <c:formatCode>General</c:formatCode>
                  <c:ptCount val="200"/>
                  <c:pt idx="0">
                    <c:v>0.57990467022210046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0.12069319171397871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plus>
            <c:minus>
              <c:numRef>
                <c:f>Calculations!$BL$2:$BL$201</c:f>
                <c:numCache>
                  <c:formatCode>General</c:formatCode>
                  <c:ptCount val="200"/>
                  <c:pt idx="0">
                    <c:v>0.57990467022210046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0.12069319171397871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minus>
            <c:spPr>
              <a:ln>
                <a:solidFill>
                  <a:schemeClr val="accent2"/>
                </a:solidFill>
              </a:ln>
            </c:spPr>
          </c:errBars>
          <c:xVal>
            <c:numRef>
              <c:f>Calculations!$BO$2:$BO$201</c:f>
              <c:numCache>
                <c:formatCode>0.00</c:formatCode>
                <c:ptCount val="200"/>
                <c:pt idx="0">
                  <c:v>0.21943807873164864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-4.4612336633207766E-2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Calculations!$AU$2:$AU$201</c:f>
              <c:numCache>
                <c:formatCode>0</c:formatCode>
                <c:ptCount val="20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yVal>
          <c:bubbleSize>
            <c:numRef>
              <c:f>Calculations!$BP$2:$BP$201</c:f>
              <c:numCache>
                <c:formatCode>0.00%</c:formatCode>
                <c:ptCount val="200"/>
                <c:pt idx="0">
                  <c:v>0.46230293940308798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0.53769706059691202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69D-4940-B033-7181E6312CC9}"/>
            </c:ext>
          </c:extLst>
        </c:ser>
        <c:ser>
          <c:idx val="9"/>
          <c:order val="1"/>
          <c:tx>
            <c:v>CES PI</c:v>
          </c:tx>
          <c:spPr>
            <a:solidFill>
              <a:schemeClr val="accent3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Calculations!$BW$25</c:f>
                <c:numCache>
                  <c:formatCode>General</c:formatCode>
                  <c:ptCount val="1"/>
                  <c:pt idx="0">
                    <c:v>0.48057578207406337</c:v>
                  </c:pt>
                </c:numCache>
              </c:numRef>
            </c:plus>
            <c:minus>
              <c:numRef>
                <c:f>Calculations!$BW$24</c:f>
                <c:numCache>
                  <c:formatCode>General</c:formatCode>
                  <c:ptCount val="1"/>
                  <c:pt idx="0">
                    <c:v>0.48057578207406337</c:v>
                  </c:pt>
                </c:numCache>
              </c:numRef>
            </c:minus>
            <c:spPr>
              <a:ln w="25400">
                <a:solidFill>
                  <a:schemeClr val="accent3"/>
                </a:solidFill>
              </a:ln>
            </c:spPr>
          </c:errBars>
          <c:xVal>
            <c:numRef>
              <c:f>Calculations!$BW$5</c:f>
              <c:numCache>
                <c:formatCode>0.00</c:formatCode>
                <c:ptCount val="1"/>
                <c:pt idx="0">
                  <c:v>7.7458946540571644E-2</c:v>
                </c:pt>
              </c:numCache>
            </c:numRef>
          </c:xVal>
          <c:yVal>
            <c:numRef>
              <c:f>Calculations!$BW$21</c:f>
              <c:numCache>
                <c:formatCode>0</c:formatCode>
                <c:ptCount val="1"/>
                <c:pt idx="0">
                  <c:v>3</c:v>
                </c:pt>
              </c:numCache>
            </c:numRef>
          </c:yVal>
          <c:bubbleSize>
            <c:numRef>
              <c:f>Calculations!$BW$26</c:f>
              <c:numCache>
                <c:formatCode>0.00</c:formatCode>
                <c:ptCount val="1"/>
                <c:pt idx="0">
                  <c:v>0.53769706059691202</c:v>
                </c:pt>
              </c:numCache>
            </c:numRef>
          </c:bubbleSize>
          <c:bubble3D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69D-4940-B033-7181E6312CC9}"/>
            </c:ext>
          </c:extLst>
        </c:ser>
        <c:ser>
          <c:idx val="0"/>
          <c:order val="2"/>
          <c:tx>
            <c:v>Subgroup CI</c:v>
          </c:tx>
          <c:spPr>
            <a:solidFill>
              <a:schemeClr val="accent2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Calculations!$BI$2:$BI$201</c:f>
                <c:numCache>
                  <c:formatCode>General</c:formatCode>
                  <c:ptCount val="200"/>
                  <c:pt idx="0">
                    <c:v>0.21730695800218605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0.13834222809735208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plus>
            <c:minus>
              <c:numRef>
                <c:f>Calculations!$BH$2:$BH$201</c:f>
                <c:numCache>
                  <c:formatCode>General</c:formatCode>
                  <c:ptCount val="200"/>
                  <c:pt idx="0">
                    <c:v>0.20685238007222898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0.12069319171397871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minus>
          </c:errBars>
          <c:xVal>
            <c:numRef>
              <c:f>Calculations!$BO$2:$BO$201</c:f>
              <c:numCache>
                <c:formatCode>0.00</c:formatCode>
                <c:ptCount val="200"/>
                <c:pt idx="0">
                  <c:v>0.21943807873164864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-4.4612336633207766E-2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Calculations!$AU$2:$AU$201</c:f>
              <c:numCache>
                <c:formatCode>0</c:formatCode>
                <c:ptCount val="20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yVal>
          <c:bubbleSize>
            <c:numRef>
              <c:f>Calculations!$BP$2:$BP$201</c:f>
              <c:numCache>
                <c:formatCode>0.00%</c:formatCode>
                <c:ptCount val="200"/>
                <c:pt idx="0">
                  <c:v>0.46230293940308798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0.53769706059691202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69D-4940-B033-7181E6312CC9}"/>
            </c:ext>
          </c:extLst>
        </c:ser>
        <c:ser>
          <c:idx val="1"/>
          <c:order val="3"/>
          <c:tx>
            <c:v>CES CI</c:v>
          </c:tx>
          <c:spPr>
            <a:solidFill>
              <a:schemeClr val="accent3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Calculations!$BW$23</c:f>
                <c:numCache>
                  <c:formatCode>General</c:formatCode>
                  <c:ptCount val="1"/>
                  <c:pt idx="0">
                    <c:v>0.28975846208706368</c:v>
                  </c:pt>
                </c:numCache>
              </c:numRef>
            </c:plus>
            <c:minus>
              <c:numRef>
                <c:f>Calculations!$BW$22</c:f>
                <c:numCache>
                  <c:formatCode>General</c:formatCode>
                  <c:ptCount val="1"/>
                  <c:pt idx="0">
                    <c:v>0.28975846208706368</c:v>
                  </c:pt>
                </c:numCache>
              </c:numRef>
            </c:minus>
            <c:spPr>
              <a:ln w="25400">
                <a:solidFill>
                  <a:schemeClr val="tx1"/>
                </a:solidFill>
              </a:ln>
            </c:spPr>
          </c:errBars>
          <c:xVal>
            <c:numRef>
              <c:f>Calculations!$BW$5</c:f>
              <c:numCache>
                <c:formatCode>0.00</c:formatCode>
                <c:ptCount val="1"/>
                <c:pt idx="0">
                  <c:v>7.7458946540571644E-2</c:v>
                </c:pt>
              </c:numCache>
            </c:numRef>
          </c:xVal>
          <c:yVal>
            <c:numRef>
              <c:f>Calculations!$BW$21</c:f>
              <c:numCache>
                <c:formatCode>0</c:formatCode>
                <c:ptCount val="1"/>
                <c:pt idx="0">
                  <c:v>3</c:v>
                </c:pt>
              </c:numCache>
            </c:numRef>
          </c:yVal>
          <c:bubbleSize>
            <c:numRef>
              <c:f>Calculations!$BW$26</c:f>
              <c:numCache>
                <c:formatCode>0.00</c:formatCode>
                <c:ptCount val="1"/>
                <c:pt idx="0">
                  <c:v>0.53769706059691202</c:v>
                </c:pt>
              </c:numCache>
            </c:numRef>
          </c:bubbleSize>
          <c:bubble3D val="0"/>
          <c:extLst xmlns:c16r2="http://schemas.microsoft.com/office/drawing/2015/06/chart">
            <c:ext xmlns:c16="http://schemas.microsoft.com/office/drawing/2014/chart" uri="{C3380CC4-5D6E-409C-BE32-E72D297353CC}">
              <c16:uniqueId val="{00000003-C69D-4940-B033-7181E6312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5"/>
        <c:showNegBubbles val="0"/>
        <c:axId val="843764848"/>
        <c:axId val="843749168"/>
      </c:bubbleChart>
      <c:valAx>
        <c:axId val="843764848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1" baseline="0">
                    <a:solidFill>
                      <a:sysClr val="windowText" lastClr="000000"/>
                    </a:solidFill>
                  </a:rPr>
                  <a:t>Partial Correlation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3749168"/>
        <c:crossesAt val="0"/>
        <c:crossBetween val="midCat"/>
      </c:valAx>
      <c:valAx>
        <c:axId val="843749168"/>
        <c:scaling>
          <c:orientation val="maxMin"/>
          <c:min val="0"/>
        </c:scaling>
        <c:delete val="0"/>
        <c:axPos val="l"/>
        <c:numFmt formatCode="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3764848"/>
        <c:crossesAt val="0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Regression of Moderator on Correlation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6565616797900267E-2"/>
          <c:y val="0.11861855570805942"/>
          <c:w val="0.86573800226191233"/>
          <c:h val="0.77193142141635962"/>
        </c:manualLayout>
      </c:layout>
      <c:bubbleChart>
        <c:varyColors val="0"/>
        <c:ser>
          <c:idx val="0"/>
          <c:order val="0"/>
          <c:tx>
            <c:v>Correlation (z)</c:v>
          </c:tx>
          <c:invertIfNegative val="0"/>
          <c:xVal>
            <c:numRef>
              <c:f>Calculations!$CA$2:$CA$201</c:f>
              <c:numCache>
                <c:formatCode>0.00</c:formatCode>
                <c:ptCount val="20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18</c:v>
                </c:pt>
                <c:pt idx="4">
                  <c:v>20</c:v>
                </c:pt>
                <c:pt idx="5">
                  <c:v>14</c:v>
                </c:pt>
                <c:pt idx="6">
                  <c:v>19</c:v>
                </c:pt>
                <c:pt idx="7">
                  <c:v>13</c:v>
                </c:pt>
                <c:pt idx="8">
                  <c:v>19</c:v>
                </c:pt>
                <c:pt idx="9">
                  <c:v>22</c:v>
                </c:pt>
                <c:pt idx="10">
                  <c:v>17</c:v>
                </c:pt>
                <c:pt idx="11">
                  <c:v>18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Calculations!$CB$2:$CB$201</c:f>
              <c:numCache>
                <c:formatCode>0.00</c:formatCode>
                <c:ptCount val="20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0.12237762083619362</c:v>
                </c:pt>
                <c:pt idx="4">
                  <c:v>-0.1907222864019214</c:v>
                </c:pt>
                <c:pt idx="5">
                  <c:v>-5.389029843396468E-2</c:v>
                </c:pt>
                <c:pt idx="6">
                  <c:v>0.36949897192586928</c:v>
                </c:pt>
                <c:pt idx="7">
                  <c:v>0.48121182505960336</c:v>
                </c:pt>
                <c:pt idx="8">
                  <c:v>-5.2462319499869001E-2</c:v>
                </c:pt>
                <c:pt idx="9">
                  <c:v>-0.15114043593646675</c:v>
                </c:pt>
                <c:pt idx="10">
                  <c:v>3.0009004863126475E-2</c:v>
                </c:pt>
                <c:pt idx="11">
                  <c:v>5.0041729278491313E-2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yVal>
          <c:bubbleSize>
            <c:numRef>
              <c:f>'Moderator Analysis'!$H$2:$H$201</c:f>
              <c:numCache>
                <c:formatCode>0.00%</c:formatCode>
                <c:ptCount val="2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0.17188568745834204</c:v>
                </c:pt>
                <c:pt idx="4">
                  <c:v>9.3822697678670505E-2</c:v>
                </c:pt>
                <c:pt idx="5">
                  <c:v>9.2738005760064218E-2</c:v>
                </c:pt>
                <c:pt idx="6">
                  <c:v>0.10597655046234138</c:v>
                </c:pt>
                <c:pt idx="7">
                  <c:v>0.1101891702526611</c:v>
                </c:pt>
                <c:pt idx="8">
                  <c:v>8.6529491111016363E-2</c:v>
                </c:pt>
                <c:pt idx="9">
                  <c:v>0.15188528947150504</c:v>
                </c:pt>
                <c:pt idx="10">
                  <c:v>8.9969080766560891E-2</c:v>
                </c:pt>
                <c:pt idx="11">
                  <c:v>9.7004027038838439E-2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8A9-4A9B-9973-3A46A140C41E}"/>
            </c:ext>
          </c:extLst>
        </c:ser>
        <c:ser>
          <c:idx val="1"/>
          <c:order val="1"/>
          <c:tx>
            <c:v>Regression line</c:v>
          </c:tx>
          <c:spPr>
            <a:noFill/>
            <a:ln w="25400">
              <a:noFill/>
            </a:ln>
          </c:spPr>
          <c:invertIfNegative val="0"/>
          <c:trendline>
            <c:spPr>
              <a:ln w="28575" cap="flat">
                <a:solidFill>
                  <a:schemeClr val="accent2"/>
                </a:solidFill>
                <a:miter lim="800000"/>
              </a:ln>
            </c:spPr>
            <c:trendlineType val="linear"/>
            <c:dispRSqr val="0"/>
            <c:dispEq val="0"/>
          </c:trendline>
          <c:xVal>
            <c:numRef>
              <c:f>Calculations!$CN$12:$CN$13</c:f>
              <c:numCache>
                <c:formatCode>0.00</c:formatCode>
                <c:ptCount val="2"/>
                <c:pt idx="0">
                  <c:v>11.700000000000001</c:v>
                </c:pt>
                <c:pt idx="1">
                  <c:v>24.200000000000003</c:v>
                </c:pt>
              </c:numCache>
            </c:numRef>
          </c:xVal>
          <c:yVal>
            <c:numRef>
              <c:f>Calculations!$CO$12:$CO$13</c:f>
              <c:numCache>
                <c:formatCode>0.00</c:formatCode>
                <c:ptCount val="2"/>
                <c:pt idx="0">
                  <c:v>0.36089890162169169</c:v>
                </c:pt>
                <c:pt idx="1">
                  <c:v>-0.21773921649608075</c:v>
                </c:pt>
              </c:numCache>
            </c:numRef>
          </c:yVal>
          <c:bubbleSize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bubbleSize>
          <c:bubble3D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8A9-4A9B-9973-3A46A140C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20"/>
        <c:showNegBubbles val="0"/>
        <c:axId val="843747992"/>
        <c:axId val="843755832"/>
      </c:bubbleChart>
      <c:valAx>
        <c:axId val="843747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Moderator</a:t>
                </a:r>
              </a:p>
            </c:rich>
          </c:tx>
          <c:layout/>
          <c:overlay val="0"/>
        </c:title>
        <c:numFmt formatCode="0.00" sourceLinked="1"/>
        <c:majorTickMark val="in"/>
        <c:minorTickMark val="none"/>
        <c:tickLblPos val="low"/>
        <c:crossAx val="843755832"/>
        <c:crosses val="autoZero"/>
        <c:crossBetween val="midCat"/>
      </c:valAx>
      <c:valAx>
        <c:axId val="84375583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Partial Correlation</a:t>
                </a:r>
                <a:endParaRPr lang="nl-NL" baseline="-25000"/>
              </a:p>
            </c:rich>
          </c:tx>
          <c:layout/>
          <c:overlay val="0"/>
        </c:title>
        <c:numFmt formatCode="0.00" sourceLinked="1"/>
        <c:majorTickMark val="in"/>
        <c:minorTickMark val="none"/>
        <c:tickLblPos val="low"/>
        <c:crossAx val="843747992"/>
        <c:crosses val="autoZero"/>
        <c:crossBetween val="midCat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Galbraith</a:t>
            </a:r>
            <a:r>
              <a:rPr lang="en-GB" baseline="0"/>
              <a:t> plot</a:t>
            </a:r>
            <a:endParaRPr lang="en-GB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4218407125338837E-2"/>
          <c:y val="0.12367220244462761"/>
          <c:w val="0.89411040833010624"/>
          <c:h val="0.76738415493163592"/>
        </c:manualLayout>
      </c:layout>
      <c:scatterChart>
        <c:scatterStyle val="smoothMarker"/>
        <c:varyColors val="0"/>
        <c:ser>
          <c:idx val="1"/>
          <c:order val="1"/>
          <c:tx>
            <c:v>Regression slope</c:v>
          </c:tx>
          <c:marker>
            <c:symbol val="none"/>
          </c:marker>
          <c:xVal>
            <c:numRef>
              <c:f>Calculations!$FN$3:$FN$4</c:f>
              <c:numCache>
                <c:formatCode>0.00</c:formatCode>
                <c:ptCount val="2"/>
                <c:pt idx="0">
                  <c:v>0</c:v>
                </c:pt>
                <c:pt idx="1">
                  <c:v>17.374877719509801</c:v>
                </c:pt>
              </c:numCache>
            </c:numRef>
          </c:xVal>
          <c:yVal>
            <c:numRef>
              <c:f>Calculations!$FO$3:$FO$4</c:f>
              <c:numCache>
                <c:formatCode>0.00</c:formatCode>
                <c:ptCount val="2"/>
                <c:pt idx="0">
                  <c:v>0</c:v>
                </c:pt>
                <c:pt idx="1">
                  <c:v>2.2403532703571183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DB5B-4073-B717-2093333BC82B}"/>
            </c:ext>
          </c:extLst>
        </c:ser>
        <c:ser>
          <c:idx val="2"/>
          <c:order val="2"/>
          <c:tx>
            <c:v>Lower bound</c:v>
          </c:tx>
          <c:spPr>
            <a:ln>
              <a:solidFill>
                <a:schemeClr val="accent2">
                  <a:lumMod val="40000"/>
                  <a:lumOff val="60000"/>
                </a:schemeClr>
              </a:solidFill>
            </a:ln>
          </c:spPr>
          <c:marker>
            <c:symbol val="none"/>
          </c:marker>
          <c:xVal>
            <c:numRef>
              <c:f>Calculations!$FN$6:$FN$7</c:f>
              <c:numCache>
                <c:formatCode>0.00</c:formatCode>
                <c:ptCount val="2"/>
                <c:pt idx="0">
                  <c:v>0</c:v>
                </c:pt>
                <c:pt idx="1">
                  <c:v>17.374877719509801</c:v>
                </c:pt>
              </c:numCache>
            </c:numRef>
          </c:xVal>
          <c:yVal>
            <c:numRef>
              <c:f>Calculations!$FO$6:$FO$7</c:f>
              <c:numCache>
                <c:formatCode>0.00</c:formatCode>
                <c:ptCount val="2"/>
                <c:pt idx="0">
                  <c:v>-2.2009851600916384</c:v>
                </c:pt>
                <c:pt idx="1">
                  <c:v>3.9368110265479928E-2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DB5B-4073-B717-2093333BC82B}"/>
            </c:ext>
          </c:extLst>
        </c:ser>
        <c:ser>
          <c:idx val="3"/>
          <c:order val="3"/>
          <c:tx>
            <c:v>Upper bound</c:v>
          </c:tx>
          <c:spPr>
            <a:ln>
              <a:solidFill>
                <a:schemeClr val="accent2">
                  <a:lumMod val="40000"/>
                  <a:lumOff val="60000"/>
                </a:schemeClr>
              </a:solidFill>
            </a:ln>
          </c:spPr>
          <c:marker>
            <c:symbol val="none"/>
          </c:marker>
          <c:xVal>
            <c:numRef>
              <c:f>Calculations!$FN$9:$FN$10</c:f>
              <c:numCache>
                <c:formatCode>0.00</c:formatCode>
                <c:ptCount val="2"/>
                <c:pt idx="0">
                  <c:v>0</c:v>
                </c:pt>
                <c:pt idx="1">
                  <c:v>17.374877719509801</c:v>
                </c:pt>
              </c:numCache>
            </c:numRef>
          </c:xVal>
          <c:yVal>
            <c:numRef>
              <c:f>Calculations!$FO$9:$FO$10</c:f>
              <c:numCache>
                <c:formatCode>0.00</c:formatCode>
                <c:ptCount val="2"/>
                <c:pt idx="0">
                  <c:v>2.2009851600916384</c:v>
                </c:pt>
                <c:pt idx="1">
                  <c:v>4.4413384304487566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DB5B-4073-B717-2093333BC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3745248"/>
        <c:axId val="843744856"/>
      </c:scatterChart>
      <c:scatterChart>
        <c:scatterStyle val="lineMarker"/>
        <c:varyColors val="0"/>
        <c:ser>
          <c:idx val="4"/>
          <c:order val="0"/>
          <c:tx>
            <c:strRef>
              <c:f>Calculations!$DB$1</c:f>
              <c:strCache>
                <c:ptCount val="1"/>
                <c:pt idx="0">
                  <c:v>Z-value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Calculations!$FH$2:$FH$201</c:f>
              <c:numCache>
                <c:formatCode>0.00</c:formatCode>
                <c:ptCount val="200"/>
                <c:pt idx="0">
                  <c:v>10</c:v>
                </c:pt>
                <c:pt idx="1">
                  <c:v>12.5</c:v>
                </c:pt>
                <c:pt idx="2">
                  <c:v>5</c:v>
                </c:pt>
                <c:pt idx="3">
                  <c:v>17.374877719509801</c:v>
                </c:pt>
                <c:pt idx="4">
                  <c:v>9.726216680142949</c:v>
                </c:pt>
                <c:pt idx="5">
                  <c:v>9.3005766887965624</c:v>
                </c:pt>
                <c:pt idx="6">
                  <c:v>12.09486313629527</c:v>
                </c:pt>
                <c:pt idx="7">
                  <c:v>13.749999999999998</c:v>
                </c:pt>
                <c:pt idx="8">
                  <c:v>8.6841114869844542</c:v>
                </c:pt>
                <c:pt idx="9">
                  <c:v>15.481070026006705</c:v>
                </c:pt>
                <c:pt idx="10">
                  <c:v>9.0081072965669104</c:v>
                </c:pt>
                <c:pt idx="11">
                  <c:v>9.719658861987627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Calculations!$FI$2:$FI$201</c:f>
              <c:numCache>
                <c:formatCode>0.00</c:formatCode>
                <c:ptCount val="200"/>
                <c:pt idx="0">
                  <c:v>4</c:v>
                </c:pt>
                <c:pt idx="1">
                  <c:v>3.75</c:v>
                </c:pt>
                <c:pt idx="2">
                  <c:v>7.4999999999999997E-2</c:v>
                </c:pt>
                <c:pt idx="3">
                  <c:v>2.1157447312750395</c:v>
                </c:pt>
                <c:pt idx="4">
                  <c:v>-1.83283684737374</c:v>
                </c:pt>
                <c:pt idx="5">
                  <c:v>-0.50072621679521279</c:v>
                </c:pt>
                <c:pt idx="6">
                  <c:v>4.2761798705987895</c:v>
                </c:pt>
                <c:pt idx="7">
                  <c:v>6.1491869381244202</c:v>
                </c:pt>
                <c:pt idx="8">
                  <c:v>-0.45517111961042167</c:v>
                </c:pt>
                <c:pt idx="9">
                  <c:v>-2.322160503901006</c:v>
                </c:pt>
                <c:pt idx="10">
                  <c:v>0.27024321889700731</c:v>
                </c:pt>
                <c:pt idx="11">
                  <c:v>0.48598294309938139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B5B-4073-B717-2093333BC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3745248"/>
        <c:axId val="843744856"/>
      </c:scatterChart>
      <c:valAx>
        <c:axId val="843745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>
                    <a:ln>
                      <a:noFill/>
                    </a:ln>
                  </a:defRPr>
                </a:pPr>
                <a:r>
                  <a:rPr lang="en-US" b="1">
                    <a:ln>
                      <a:noFill/>
                    </a:ln>
                  </a:rPr>
                  <a:t>Inverse standard error</a:t>
                </a:r>
              </a:p>
            </c:rich>
          </c:tx>
          <c:layout>
            <c:manualLayout>
              <c:xMode val="edge"/>
              <c:yMode val="edge"/>
              <c:x val="0.43561148049362547"/>
              <c:y val="0.92891324707759548"/>
            </c:manualLayout>
          </c:layout>
          <c:overlay val="0"/>
        </c:title>
        <c:numFmt formatCode="0.00" sourceLinked="1"/>
        <c:majorTickMark val="in"/>
        <c:minorTickMark val="none"/>
        <c:tickLblPos val="low"/>
        <c:crossAx val="843744856"/>
        <c:crossesAt val="0"/>
        <c:crossBetween val="midCat"/>
      </c:valAx>
      <c:valAx>
        <c:axId val="84374485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Z-score</a:t>
                </a:r>
              </a:p>
            </c:rich>
          </c:tx>
          <c:layout/>
          <c:overlay val="0"/>
        </c:title>
        <c:numFmt formatCode="0.00" sourceLinked="1"/>
        <c:majorTickMark val="in"/>
        <c:minorTickMark val="none"/>
        <c:tickLblPos val="low"/>
        <c:crossAx val="843745248"/>
        <c:crossesAt val="0"/>
        <c:crossBetween val="midCat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/>
              <a:t>Normal quantile plot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069368620589093"/>
          <c:y val="0.12367220244462761"/>
          <c:w val="0.86555847185768442"/>
          <c:h val="0.76984725461655823"/>
        </c:manualLayout>
      </c:layout>
      <c:scatterChart>
        <c:scatterStyle val="lineMarker"/>
        <c:varyColors val="0"/>
        <c:ser>
          <c:idx val="0"/>
          <c:order val="0"/>
          <c:tx>
            <c:strRef>
              <c:f>Calculations!$FS$1</c:f>
              <c:strCache>
                <c:ptCount val="1"/>
                <c:pt idx="0">
                  <c:v>Quantile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Calculations!$FT$2:$FT$201</c:f>
              <c:numCache>
                <c:formatCode>0.00</c:formatCode>
                <c:ptCount val="200"/>
                <c:pt idx="0">
                  <c:v>0.78503604987689113</c:v>
                </c:pt>
                <c:pt idx="1">
                  <c:v>0.53218973091930399</c:v>
                </c:pt>
                <c:pt idx="2">
                  <c:v>-0.30974253153853021</c:v>
                </c:pt>
                <c:pt idx="3">
                  <c:v>0.30974253153853021</c:v>
                </c:pt>
                <c:pt idx="4">
                  <c:v>-1.1024403670151643</c:v>
                </c:pt>
                <c:pt idx="5">
                  <c:v>-0.78503604987689179</c:v>
                </c:pt>
                <c:pt idx="6">
                  <c:v>1.1024403670151643</c:v>
                </c:pt>
                <c:pt idx="7">
                  <c:v>1.6067550689692418</c:v>
                </c:pt>
                <c:pt idx="8">
                  <c:v>-0.53218973091930433</c:v>
                </c:pt>
                <c:pt idx="9">
                  <c:v>-1.6067550689692427</c:v>
                </c:pt>
                <c:pt idx="10">
                  <c:v>-0.10179559909470488</c:v>
                </c:pt>
                <c:pt idx="11">
                  <c:v>0.10179559909470504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Calculations!$FU$2:$FU$201</c:f>
              <c:numCache>
                <c:formatCode>0.00</c:formatCode>
                <c:ptCount val="200"/>
                <c:pt idx="0">
                  <c:v>4</c:v>
                </c:pt>
                <c:pt idx="1">
                  <c:v>3.75</c:v>
                </c:pt>
                <c:pt idx="2">
                  <c:v>7.4999999999999997E-2</c:v>
                </c:pt>
                <c:pt idx="3">
                  <c:v>2.1157447312750395</c:v>
                </c:pt>
                <c:pt idx="4">
                  <c:v>-1.83283684737374</c:v>
                </c:pt>
                <c:pt idx="5">
                  <c:v>-0.50072621679521279</c:v>
                </c:pt>
                <c:pt idx="6">
                  <c:v>4.2761798705987895</c:v>
                </c:pt>
                <c:pt idx="7">
                  <c:v>6.1491869381244202</c:v>
                </c:pt>
                <c:pt idx="8">
                  <c:v>-0.45517111961042167</c:v>
                </c:pt>
                <c:pt idx="9">
                  <c:v>-2.322160503901006</c:v>
                </c:pt>
                <c:pt idx="10">
                  <c:v>0.27024321889700731</c:v>
                </c:pt>
                <c:pt idx="11">
                  <c:v>0.48598294309938139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D7F-4819-8530-BE1C9B8E809D}"/>
            </c:ext>
          </c:extLst>
        </c:ser>
        <c:ser>
          <c:idx val="1"/>
          <c:order val="1"/>
          <c:tx>
            <c:v>Regression line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Calculations!$FZ$3:$FZ$4</c:f>
              <c:numCache>
                <c:formatCode>0.00</c:formatCode>
                <c:ptCount val="2"/>
                <c:pt idx="0">
                  <c:v>-1.6067550689692427</c:v>
                </c:pt>
                <c:pt idx="1">
                  <c:v>1.6067550689692418</c:v>
                </c:pt>
              </c:numCache>
            </c:numRef>
          </c:xVal>
          <c:yVal>
            <c:numRef>
              <c:f>Calculations!$GA$3:$GA$4</c:f>
              <c:numCache>
                <c:formatCode>0.00</c:formatCode>
                <c:ptCount val="2"/>
                <c:pt idx="0">
                  <c:v>-3.1438041006970519</c:v>
                </c:pt>
                <c:pt idx="1">
                  <c:v>5.8123779364160919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D7F-4819-8530-BE1C9B8E809D}"/>
            </c:ext>
          </c:extLst>
        </c:ser>
        <c:ser>
          <c:idx val="2"/>
          <c:order val="2"/>
          <c:tx>
            <c:strRef>
              <c:f>Calculations!$FY$5</c:f>
              <c:strCache>
                <c:ptCount val="1"/>
                <c:pt idx="0">
                  <c:v>Horizontal</c:v>
                </c:pt>
              </c:strCache>
            </c:strRef>
          </c:tx>
          <c:spPr>
            <a:ln w="127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Calculations!$FZ$6:$FZ$7</c:f>
              <c:numCache>
                <c:formatCode>0.00</c:formatCode>
                <c:ptCount val="2"/>
                <c:pt idx="0">
                  <c:v>-1.6067550689692427</c:v>
                </c:pt>
                <c:pt idx="1">
                  <c:v>1.6067550689692418</c:v>
                </c:pt>
              </c:numCache>
            </c:numRef>
          </c:xVal>
          <c:yVal>
            <c:numRef>
              <c:f>Calculations!$GA$6:$GA$7</c:f>
              <c:numCache>
                <c:formatCode>0.00</c:formatCode>
                <c:ptCount val="2"/>
                <c:pt idx="0">
                  <c:v>1.3342869178595216</c:v>
                </c:pt>
                <c:pt idx="1">
                  <c:v>1.3342869178595216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D7F-4819-8530-BE1C9B8E8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3744072"/>
        <c:axId val="843743680"/>
      </c:scatterChart>
      <c:valAx>
        <c:axId val="843744072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GB"/>
                  <a:t>Normal quantile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in"/>
        <c:minorTickMark val="none"/>
        <c:tickLblPos val="low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43743680"/>
        <c:crossesAt val="0"/>
        <c:crossBetween val="midCat"/>
      </c:valAx>
      <c:valAx>
        <c:axId val="8437436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Z-score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prstDash val="dash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437440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97460185897816"/>
          <c:y val="8.8417546461400848E-2"/>
          <c:w val="0.85380103802814122"/>
          <c:h val="0.84098136836034521"/>
        </c:manualLayout>
      </c:layout>
      <c:scatterChart>
        <c:scatterStyle val="lineMarker"/>
        <c:varyColors val="0"/>
        <c:ser>
          <c:idx val="0"/>
          <c:order val="0"/>
          <c:tx>
            <c:v>Studies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Calculations!$DG$2:$DG$201</c:f>
              <c:numCache>
                <c:formatCode>0.00</c:formatCode>
                <c:ptCount val="200"/>
                <c:pt idx="0">
                  <c:v>0.4</c:v>
                </c:pt>
                <c:pt idx="1">
                  <c:v>0.3</c:v>
                </c:pt>
                <c:pt idx="2">
                  <c:v>1.4999999999999999E-2</c:v>
                </c:pt>
                <c:pt idx="3">
                  <c:v>0.12177033792297279</c:v>
                </c:pt>
                <c:pt idx="4">
                  <c:v>-0.18844293805582812</c:v>
                </c:pt>
                <c:pt idx="5">
                  <c:v>-5.3838190205816552E-2</c:v>
                </c:pt>
                <c:pt idx="6">
                  <c:v>0.35355339059327373</c:v>
                </c:pt>
                <c:pt idx="7">
                  <c:v>0.44721359549995793</c:v>
                </c:pt>
                <c:pt idx="8">
                  <c:v>-5.2414241836095915E-2</c:v>
                </c:pt>
                <c:pt idx="9">
                  <c:v>-0.15</c:v>
                </c:pt>
                <c:pt idx="10">
                  <c:v>0.03</c:v>
                </c:pt>
                <c:pt idx="11">
                  <c:v>0.05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Calculations!$DH$2:$DH$201</c:f>
              <c:numCache>
                <c:formatCode>0.00</c:formatCode>
                <c:ptCount val="200"/>
                <c:pt idx="0">
                  <c:v>0.1</c:v>
                </c:pt>
                <c:pt idx="1">
                  <c:v>0.08</c:v>
                </c:pt>
                <c:pt idx="2">
                  <c:v>0.2</c:v>
                </c:pt>
                <c:pt idx="3">
                  <c:v>5.7554361886364577E-2</c:v>
                </c:pt>
                <c:pt idx="4">
                  <c:v>0.10281490047837416</c:v>
                </c:pt>
                <c:pt idx="5">
                  <c:v>0.10752021444052991</c:v>
                </c:pt>
                <c:pt idx="6">
                  <c:v>8.267972847076846E-2</c:v>
                </c:pt>
                <c:pt idx="7">
                  <c:v>7.2727272727272738E-2</c:v>
                </c:pt>
                <c:pt idx="8">
                  <c:v>0.11515282841529349</c:v>
                </c:pt>
                <c:pt idx="9">
                  <c:v>6.4595018194485029E-2</c:v>
                </c:pt>
                <c:pt idx="10">
                  <c:v>0.1110111111111111</c:v>
                </c:pt>
                <c:pt idx="11">
                  <c:v>0.10288426931431464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64D-441F-B2EA-2D7DF636E0F7}"/>
            </c:ext>
          </c:extLst>
        </c:ser>
        <c:ser>
          <c:idx val="1"/>
          <c:order val="1"/>
          <c:tx>
            <c:v>Diagonals</c:v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Calculations!$DK$3:$DK$5</c:f>
              <c:numCache>
                <c:formatCode>0.00</c:formatCode>
                <c:ptCount val="3"/>
                <c:pt idx="0">
                  <c:v>-0.39929433554655924</c:v>
                </c:pt>
                <c:pt idx="1">
                  <c:v>0.12894210287543398</c:v>
                </c:pt>
                <c:pt idx="2">
                  <c:v>0.65717854129742714</c:v>
                </c:pt>
              </c:numCache>
            </c:numRef>
          </c:xVal>
          <c:yVal>
            <c:numRef>
              <c:f>Calculations!$DL$3:$DL$5</c:f>
              <c:numCache>
                <c:formatCode>0.00</c:formatCode>
                <c:ptCount val="3"/>
                <c:pt idx="0">
                  <c:v>0.24</c:v>
                </c:pt>
                <c:pt idx="1">
                  <c:v>0</c:v>
                </c:pt>
                <c:pt idx="2">
                  <c:v>0.24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64D-441F-B2EA-2D7DF636E0F7}"/>
            </c:ext>
          </c:extLst>
        </c:ser>
        <c:ser>
          <c:idx val="4"/>
          <c:order val="2"/>
          <c:tx>
            <c:v>Imputed Data Points</c:v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 w="22225">
                <a:solidFill>
                  <a:schemeClr val="accent6">
                    <a:lumMod val="75000"/>
                  </a:schemeClr>
                </a:solidFill>
              </a:ln>
            </c:spPr>
          </c:marker>
          <c:xVal>
            <c:numRef>
              <c:f>Calculations!$EL$2:$EL$41</c:f>
              <c:numCache>
                <c:formatCode>0.00</c:formatCode>
                <c:ptCount val="4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</c:numCache>
            </c:numRef>
          </c:xVal>
          <c:yVal>
            <c:numRef>
              <c:f>Calculations!$EM$2:$EM$41</c:f>
              <c:numCache>
                <c:formatCode>0.00</c:formatCode>
                <c:ptCount val="4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64D-441F-B2EA-2D7DF636E0F7}"/>
            </c:ext>
          </c:extLst>
        </c:ser>
        <c:ser>
          <c:idx val="3"/>
          <c:order val="3"/>
          <c:tx>
            <c:v>Observed CES PI</c:v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errBars>
            <c:errDir val="x"/>
            <c:errBarType val="both"/>
            <c:errValType val="cust"/>
            <c:noEndCap val="0"/>
            <c:plus>
              <c:numRef>
                <c:f>Calculations!$DK$15</c:f>
                <c:numCache>
                  <c:formatCode>General</c:formatCode>
                  <c:ptCount val="1"/>
                  <c:pt idx="0">
                    <c:v>0.46662900646160776</c:v>
                  </c:pt>
                </c:numCache>
              </c:numRef>
            </c:plus>
            <c:minus>
              <c:numRef>
                <c:f>Calculations!$DK$15</c:f>
                <c:numCache>
                  <c:formatCode>General</c:formatCode>
                  <c:ptCount val="1"/>
                  <c:pt idx="0">
                    <c:v>0.46662900646160776</c:v>
                  </c:pt>
                </c:numCache>
              </c:numRef>
            </c:minus>
            <c:spPr>
              <a:ln w="19050">
                <a:solidFill>
                  <a:schemeClr val="accent3"/>
                </a:solidFill>
              </a:ln>
            </c:spPr>
          </c:errBars>
          <c:xVal>
            <c:numRef>
              <c:f>'Publication Bias Analysis'!$I$29</c:f>
              <c:numCache>
                <c:formatCode>0.00</c:formatCode>
                <c:ptCount val="1"/>
                <c:pt idx="0">
                  <c:v>0.12894210287543398</c:v>
                </c:pt>
              </c:numCache>
            </c:numRef>
          </c:xVal>
          <c:yVal>
            <c:numRef>
              <c:f>Calculations!$DK$16</c:f>
              <c:numCache>
                <c:formatCode>0.00</c:formatCode>
                <c:ptCount val="1"/>
                <c:pt idx="0">
                  <c:v>0.22000000000000003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764D-441F-B2EA-2D7DF636E0F7}"/>
            </c:ext>
          </c:extLst>
        </c:ser>
        <c:ser>
          <c:idx val="6"/>
          <c:order val="4"/>
          <c:tx>
            <c:v>Observed CES</c:v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errBars>
            <c:errDir val="x"/>
            <c:errBarType val="both"/>
            <c:errValType val="cust"/>
            <c:noEndCap val="0"/>
            <c:plus>
              <c:numRef>
                <c:f>Calculations!$DK$14</c:f>
                <c:numCache>
                  <c:formatCode>General</c:formatCode>
                  <c:ptCount val="1"/>
                  <c:pt idx="0">
                    <c:v>5.5192537007075035E-2</c:v>
                  </c:pt>
                </c:numCache>
              </c:numRef>
            </c:plus>
            <c:minus>
              <c:numRef>
                <c:f>Calculations!$DK$14</c:f>
                <c:numCache>
                  <c:formatCode>General</c:formatCode>
                  <c:ptCount val="1"/>
                  <c:pt idx="0">
                    <c:v>5.5192537007075035E-2</c:v>
                  </c:pt>
                </c:numCache>
              </c:numRef>
            </c:minus>
            <c:spPr>
              <a:ln w="19050">
                <a:solidFill>
                  <a:schemeClr val="tx1"/>
                </a:solidFill>
              </a:ln>
            </c:spPr>
          </c:errBars>
          <c:xVal>
            <c:numRef>
              <c:f>'Publication Bias Analysis'!$I$29</c:f>
              <c:numCache>
                <c:formatCode>0.00</c:formatCode>
                <c:ptCount val="1"/>
                <c:pt idx="0">
                  <c:v>0.12894210287543398</c:v>
                </c:pt>
              </c:numCache>
            </c:numRef>
          </c:xVal>
          <c:yVal>
            <c:numRef>
              <c:f>Calculations!$DK$16</c:f>
              <c:numCache>
                <c:formatCode>0.00</c:formatCode>
                <c:ptCount val="1"/>
                <c:pt idx="0">
                  <c:v>0.22000000000000003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764D-441F-B2EA-2D7DF636E0F7}"/>
            </c:ext>
          </c:extLst>
        </c:ser>
        <c:ser>
          <c:idx val="5"/>
          <c:order val="5"/>
          <c:tx>
            <c:v>Adjusted CES PI</c:v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2"/>
              </a:solidFill>
              <a:ln>
                <a:noFill/>
              </a:ln>
            </c:spPr>
          </c:marker>
          <c:errBars>
            <c:errDir val="x"/>
            <c:errBarType val="both"/>
            <c:errValType val="cust"/>
            <c:noEndCap val="0"/>
            <c:plus>
              <c:numRef>
                <c:f>Calculations!$DK$20</c:f>
                <c:numCache>
                  <c:formatCode>General</c:formatCode>
                  <c:ptCount val="1"/>
                  <c:pt idx="0">
                    <c:v>0.46662900646160776</c:v>
                  </c:pt>
                </c:numCache>
              </c:numRef>
            </c:plus>
            <c:minus>
              <c:numRef>
                <c:f>Calculations!$DK$20</c:f>
                <c:numCache>
                  <c:formatCode>General</c:formatCode>
                  <c:ptCount val="1"/>
                  <c:pt idx="0">
                    <c:v>0.46662900646160776</c:v>
                  </c:pt>
                </c:numCache>
              </c:numRef>
            </c:minus>
            <c:spPr>
              <a:ln w="19050">
                <a:solidFill>
                  <a:schemeClr val="accent2"/>
                </a:solidFill>
              </a:ln>
            </c:spPr>
          </c:errBars>
          <c:xVal>
            <c:numRef>
              <c:f>'Publication Bias Analysis'!$I$37</c:f>
              <c:numCache>
                <c:formatCode>0.00</c:formatCode>
                <c:ptCount val="1"/>
                <c:pt idx="0">
                  <c:v>0.12894210287543398</c:v>
                </c:pt>
              </c:numCache>
            </c:numRef>
          </c:xVal>
          <c:yVal>
            <c:numRef>
              <c:f>Calculations!$DK$21</c:f>
              <c:numCache>
                <c:formatCode>0.00</c:formatCode>
                <c:ptCount val="1"/>
                <c:pt idx="0">
                  <c:v>0.24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764D-441F-B2EA-2D7DF636E0F7}"/>
            </c:ext>
          </c:extLst>
        </c:ser>
        <c:ser>
          <c:idx val="7"/>
          <c:order val="6"/>
          <c:tx>
            <c:v>Adjusted CES</c:v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2"/>
              </a:solidFill>
              <a:ln>
                <a:noFill/>
              </a:ln>
            </c:spPr>
          </c:marker>
          <c:errBars>
            <c:errDir val="x"/>
            <c:errBarType val="both"/>
            <c:errValType val="cust"/>
            <c:noEndCap val="0"/>
            <c:plus>
              <c:numRef>
                <c:f>Calculations!$DK$19</c:f>
                <c:numCache>
                  <c:formatCode>General</c:formatCode>
                  <c:ptCount val="1"/>
                  <c:pt idx="0">
                    <c:v>5.5192537007075035E-2</c:v>
                  </c:pt>
                </c:numCache>
              </c:numRef>
            </c:plus>
            <c:minus>
              <c:numRef>
                <c:f>Calculations!$DK$19</c:f>
                <c:numCache>
                  <c:formatCode>General</c:formatCode>
                  <c:ptCount val="1"/>
                  <c:pt idx="0">
                    <c:v>5.5192537007075035E-2</c:v>
                  </c:pt>
                </c:numCache>
              </c:numRef>
            </c:minus>
            <c:spPr>
              <a:ln w="19050">
                <a:solidFill>
                  <a:schemeClr val="tx1"/>
                </a:solidFill>
              </a:ln>
            </c:spPr>
          </c:errBars>
          <c:xVal>
            <c:numRef>
              <c:f>'Publication Bias Analysis'!$I$37</c:f>
              <c:numCache>
                <c:formatCode>0.00</c:formatCode>
                <c:ptCount val="1"/>
                <c:pt idx="0">
                  <c:v>0.12894210287543398</c:v>
                </c:pt>
              </c:numCache>
            </c:numRef>
          </c:xVal>
          <c:yVal>
            <c:numRef>
              <c:f>Calculations!$DK$21</c:f>
              <c:numCache>
                <c:formatCode>0.00</c:formatCode>
                <c:ptCount val="1"/>
                <c:pt idx="0">
                  <c:v>0.24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764D-441F-B2EA-2D7DF636E0F7}"/>
            </c:ext>
          </c:extLst>
        </c:ser>
        <c:ser>
          <c:idx val="2"/>
          <c:order val="7"/>
          <c:tx>
            <c:v>Mid line</c:v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Calculations!$DK$7:$DK$8</c:f>
              <c:numCache>
                <c:formatCode>0.00</c:formatCode>
                <c:ptCount val="2"/>
                <c:pt idx="0">
                  <c:v>0.12894210287543398</c:v>
                </c:pt>
                <c:pt idx="1">
                  <c:v>0.12894210287543398</c:v>
                </c:pt>
              </c:numCache>
            </c:numRef>
          </c:xVal>
          <c:yVal>
            <c:numRef>
              <c:f>Calculations!$DL$7:$DL$8</c:f>
              <c:numCache>
                <c:formatCode>0.00</c:formatCode>
                <c:ptCount val="2"/>
                <c:pt idx="0">
                  <c:v>0</c:v>
                </c:pt>
                <c:pt idx="1">
                  <c:v>0.24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764D-441F-B2EA-2D7DF636E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3742896"/>
        <c:axId val="843742504"/>
      </c:scatterChart>
      <c:valAx>
        <c:axId val="843742896"/>
        <c:scaling>
          <c:orientation val="minMax"/>
        </c:scaling>
        <c:delete val="0"/>
        <c:axPos val="t"/>
        <c:title>
          <c:tx>
            <c:rich>
              <a:bodyPr rot="0" vert="horz"/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r>
                  <a:rPr lang="en-GB">
                    <a:solidFill>
                      <a:sysClr val="windowText" lastClr="000000"/>
                    </a:solidFill>
                  </a:rPr>
                  <a:t>Partial Correlation</a:t>
                </a:r>
              </a:p>
            </c:rich>
          </c:tx>
          <c:layout>
            <c:manualLayout>
              <c:xMode val="edge"/>
              <c:yMode val="edge"/>
              <c:x val="0.42486570757602671"/>
              <c:y val="2.6824840727508758E-4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in"/>
        <c:minorTickMark val="none"/>
        <c:tickLblPos val="nextTo"/>
        <c:spPr>
          <a:noFill/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43742504"/>
        <c:crosses val="autoZero"/>
        <c:crossBetween val="midCat"/>
      </c:valAx>
      <c:valAx>
        <c:axId val="843742504"/>
        <c:scaling>
          <c:orientation val="maxMin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Standard error </a:t>
                </a:r>
                <a:endParaRPr lang="en-GB" baseline="-25000"/>
              </a:p>
            </c:rich>
          </c:tx>
          <c:layout>
            <c:manualLayout>
              <c:xMode val="edge"/>
              <c:yMode val="edge"/>
              <c:x val="0"/>
              <c:y val="0.450104871252326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in"/>
        <c:minorTickMark val="none"/>
        <c:tickLblPos val="low"/>
        <c:spPr>
          <a:noFill/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437428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3"/>
        <c:delete val="1"/>
      </c:legendEntry>
      <c:legendEntry>
        <c:idx val="5"/>
        <c:delete val="1"/>
      </c:legendEntry>
      <c:legendEntry>
        <c:idx val="7"/>
        <c:delete val="1"/>
      </c:legendEntry>
      <c:layout>
        <c:manualLayout>
          <c:xMode val="edge"/>
          <c:yMode val="edge"/>
          <c:x val="8.1325360645708757E-4"/>
          <c:y val="0.92462312255020984"/>
          <c:w val="0.99837329544333275"/>
          <c:h val="7.5376877449790144E-2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Standardized Residual Histogram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4247044930385114E-2"/>
          <c:y val="0.12258305128340026"/>
          <c:w val="0.88763827652714078"/>
          <c:h val="0.79056591200042081"/>
        </c:manualLayout>
      </c:layout>
      <c:lineChart>
        <c:grouping val="standard"/>
        <c:varyColors val="0"/>
        <c:ser>
          <c:idx val="0"/>
          <c:order val="0"/>
          <c:tx>
            <c:strRef>
              <c:f>'Publication Bias Analysis'!$Z$28</c:f>
              <c:strCache>
                <c:ptCount val="1"/>
                <c:pt idx="0">
                  <c:v>Proportion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errBars>
            <c:errDir val="y"/>
            <c:errBarType val="minus"/>
            <c:errValType val="fixedVal"/>
            <c:noEndCap val="1"/>
            <c:val val="1"/>
            <c:spPr>
              <a:ln w="254000">
                <a:solidFill>
                  <a:schemeClr val="accent1"/>
                </a:solidFill>
              </a:ln>
            </c:spPr>
          </c:errBars>
          <c:cat>
            <c:strRef>
              <c:f>'Publication Bias Analysis'!$Y$29:$Y$38</c:f>
              <c:strCache>
                <c:ptCount val="10"/>
                <c:pt idx="1">
                  <c:v>-∞; -4.2</c:v>
                </c:pt>
                <c:pt idx="2">
                  <c:v>-4.2; -3</c:v>
                </c:pt>
                <c:pt idx="3">
                  <c:v>-3; -1.8</c:v>
                </c:pt>
                <c:pt idx="4">
                  <c:v>-1.8; -0.6</c:v>
                </c:pt>
                <c:pt idx="5">
                  <c:v>-0.6; 0.6</c:v>
                </c:pt>
                <c:pt idx="6">
                  <c:v>0.6; 1.8</c:v>
                </c:pt>
                <c:pt idx="7">
                  <c:v>1.8; 3</c:v>
                </c:pt>
                <c:pt idx="8">
                  <c:v>3; 4.2</c:v>
                </c:pt>
                <c:pt idx="9">
                  <c:v>4.2; ∞</c:v>
                </c:pt>
              </c:strCache>
            </c:strRef>
          </c:cat>
          <c:val>
            <c:numRef>
              <c:f>'Publication Bias Analysis'!$Z$29:$Z$39</c:f>
              <c:numCache>
                <c:formatCode>0.00</c:formatCode>
                <c:ptCount val="11"/>
                <c:pt idx="1">
                  <c:v>8.3333333333333329E-2</c:v>
                </c:pt>
                <c:pt idx="2">
                  <c:v>8.3333333333333329E-2</c:v>
                </c:pt>
                <c:pt idx="3">
                  <c:v>0</c:v>
                </c:pt>
                <c:pt idx="4">
                  <c:v>0.33333333333333331</c:v>
                </c:pt>
                <c:pt idx="5">
                  <c:v>0.16666666666666666</c:v>
                </c:pt>
                <c:pt idx="6">
                  <c:v>0</c:v>
                </c:pt>
                <c:pt idx="7">
                  <c:v>0.25</c:v>
                </c:pt>
                <c:pt idx="8">
                  <c:v>0</c:v>
                </c:pt>
                <c:pt idx="9">
                  <c:v>8.3333333333333329E-2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B8A-436F-A00F-82B1798B92CE}"/>
            </c:ext>
          </c:extLst>
        </c:ser>
        <c:ser>
          <c:idx val="1"/>
          <c:order val="1"/>
          <c:tx>
            <c:strRef>
              <c:f>'Publication Bias Analysis'!$AA$28</c:f>
              <c:strCache>
                <c:ptCount val="1"/>
                <c:pt idx="0">
                  <c:v>Probability</c:v>
                </c:pt>
              </c:strCache>
            </c:strRef>
          </c:tx>
          <c:marker>
            <c:symbol val="none"/>
          </c:marker>
          <c:cat>
            <c:strRef>
              <c:f>'Publication Bias Analysis'!$Y$29:$Y$38</c:f>
              <c:strCache>
                <c:ptCount val="10"/>
                <c:pt idx="1">
                  <c:v>-∞; -4.2</c:v>
                </c:pt>
                <c:pt idx="2">
                  <c:v>-4.2; -3</c:v>
                </c:pt>
                <c:pt idx="3">
                  <c:v>-3; -1.8</c:v>
                </c:pt>
                <c:pt idx="4">
                  <c:v>-1.8; -0.6</c:v>
                </c:pt>
                <c:pt idx="5">
                  <c:v>-0.6; 0.6</c:v>
                </c:pt>
                <c:pt idx="6">
                  <c:v>0.6; 1.8</c:v>
                </c:pt>
                <c:pt idx="7">
                  <c:v>1.8; 3</c:v>
                </c:pt>
                <c:pt idx="8">
                  <c:v>3; 4.2</c:v>
                </c:pt>
                <c:pt idx="9">
                  <c:v>4.2; ∞</c:v>
                </c:pt>
              </c:strCache>
            </c:strRef>
          </c:cat>
          <c:val>
            <c:numRef>
              <c:f>'Publication Bias Analysis'!$AA$29:$AA$39</c:f>
              <c:numCache>
                <c:formatCode>0.00</c:formatCode>
                <c:ptCount val="11"/>
                <c:pt idx="1">
                  <c:v>1.3345749015906309E-5</c:v>
                </c:pt>
                <c:pt idx="2">
                  <c:v>1.336552282614187E-3</c:v>
                </c:pt>
                <c:pt idx="3">
                  <c:v>3.4580421081295713E-2</c:v>
                </c:pt>
                <c:pt idx="4">
                  <c:v>0.23832279863714773</c:v>
                </c:pt>
                <c:pt idx="5">
                  <c:v>0.4514937644998529</c:v>
                </c:pt>
                <c:pt idx="6">
                  <c:v>0.23832279863714778</c:v>
                </c:pt>
                <c:pt idx="7">
                  <c:v>3.4580421081295665E-2</c:v>
                </c:pt>
                <c:pt idx="8">
                  <c:v>1.3365522826142007E-3</c:v>
                </c:pt>
                <c:pt idx="9">
                  <c:v>1.3345749015902797E-5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7B8A-436F-A00F-82B1798B9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3746424"/>
        <c:axId val="843741720"/>
      </c:lineChart>
      <c:catAx>
        <c:axId val="843746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Z-score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n-US"/>
          </a:p>
        </c:txPr>
        <c:crossAx val="843741720"/>
        <c:crosses val="autoZero"/>
        <c:auto val="1"/>
        <c:lblAlgn val="ctr"/>
        <c:lblOffset val="100"/>
        <c:noMultiLvlLbl val="0"/>
      </c:catAx>
      <c:valAx>
        <c:axId val="843741720"/>
        <c:scaling>
          <c:orientation val="minMax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l-NL"/>
                  <a:t>Probability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n-US"/>
          </a:p>
        </c:txPr>
        <c:crossAx val="843746424"/>
        <c:crossesAt val="6"/>
        <c:crossBetween val="midCat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11</xdr:col>
      <xdr:colOff>0</xdr:colOff>
      <xdr:row>202</xdr:row>
      <xdr:rowOff>76199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0</xdr:row>
      <xdr:rowOff>0</xdr:rowOff>
    </xdr:from>
    <xdr:to>
      <xdr:col>12</xdr:col>
      <xdr:colOff>0</xdr:colOff>
      <xdr:row>205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0</xdr:row>
      <xdr:rowOff>0</xdr:rowOff>
    </xdr:from>
    <xdr:to>
      <xdr:col>20</xdr:col>
      <xdr:colOff>0</xdr:colOff>
      <xdr:row>211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0</xdr:colOff>
      <xdr:row>0</xdr:row>
      <xdr:rowOff>1</xdr:rowOff>
    </xdr:from>
    <xdr:to>
      <xdr:col>22</xdr:col>
      <xdr:colOff>0</xdr:colOff>
      <xdr:row>21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190499</xdr:colOff>
      <xdr:row>0</xdr:row>
      <xdr:rowOff>0</xdr:rowOff>
    </xdr:from>
    <xdr:to>
      <xdr:col>16</xdr:col>
      <xdr:colOff>438149</xdr:colOff>
      <xdr:row>26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0</xdr:colOff>
      <xdr:row>0</xdr:row>
      <xdr:rowOff>0</xdr:rowOff>
    </xdr:from>
    <xdr:to>
      <xdr:col>41</xdr:col>
      <xdr:colOff>0</xdr:colOff>
      <xdr:row>26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47</xdr:col>
      <xdr:colOff>0</xdr:colOff>
      <xdr:row>0</xdr:row>
      <xdr:rowOff>0</xdr:rowOff>
    </xdr:from>
    <xdr:to>
      <xdr:col>53</xdr:col>
      <xdr:colOff>0</xdr:colOff>
      <xdr:row>26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0</xdr:row>
      <xdr:rowOff>0</xdr:rowOff>
    </xdr:from>
    <xdr:to>
      <xdr:col>12</xdr:col>
      <xdr:colOff>0</xdr:colOff>
      <xdr:row>26</xdr:row>
      <xdr:rowOff>0</xdr:rowOff>
    </xdr:to>
    <xdr:graphicFrame macro="">
      <xdr:nvGraphicFramePr>
        <xdr:cNvPr id="8" name="Chart 7">
          <a:extLst>
            <a:ext uri="{FF2B5EF4-FFF2-40B4-BE49-F238E27FC236}">
              <a16:creationId xmlns="" xmlns:a16="http://schemas.microsoft.com/office/drawing/2014/main" id="{00000000-0008-0000-0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180975</xdr:colOff>
      <xdr:row>0</xdr:row>
      <xdr:rowOff>0</xdr:rowOff>
    </xdr:from>
    <xdr:to>
      <xdr:col>29</xdr:col>
      <xdr:colOff>0</xdr:colOff>
      <xdr:row>26</xdr:row>
      <xdr:rowOff>0</xdr:rowOff>
    </xdr:to>
    <xdr:graphicFrame macro="">
      <xdr:nvGraphicFramePr>
        <xdr:cNvPr id="9" name="Chart 8">
          <a:extLst>
            <a:ext uri="{FF2B5EF4-FFF2-40B4-BE49-F238E27FC236}">
              <a16:creationId xmlns="" xmlns:a16="http://schemas.microsoft.com/office/drawing/2014/main" id="{00000000-0008-0000-04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1"/>
  <sheetViews>
    <sheetView showGridLines="0" tabSelected="1" zoomScaleNormal="100" workbookViewId="0">
      <pane ySplit="1" topLeftCell="A2" activePane="bottomLeft" state="frozen"/>
      <selection activeCell="B1" sqref="B1"/>
      <selection pane="bottomLeft" activeCell="B2" sqref="B2"/>
    </sheetView>
  </sheetViews>
  <sheetFormatPr defaultRowHeight="12" x14ac:dyDescent="0.2"/>
  <cols>
    <col min="1" max="1" width="3.1640625" bestFit="1" customWidth="1"/>
    <col min="2" max="2" width="11" style="103" bestFit="1" customWidth="1"/>
    <col min="3" max="3" width="12" bestFit="1" customWidth="1"/>
    <col min="4" max="4" width="16" style="5" bestFit="1" customWidth="1"/>
    <col min="5" max="5" width="12.1640625" style="27" customWidth="1"/>
    <col min="6" max="6" width="5.33203125" style="5" bestFit="1" customWidth="1"/>
    <col min="7" max="7" width="9.6640625" style="5" customWidth="1"/>
    <col min="8" max="8" width="7" style="4" bestFit="1" customWidth="1"/>
    <col min="9" max="9" width="11.1640625" style="6" customWidth="1"/>
    <col min="10" max="10" width="11.5" style="6" customWidth="1"/>
    <col min="11" max="11" width="4.33203125" bestFit="1" customWidth="1"/>
    <col min="12" max="12" width="47.83203125" style="27" bestFit="1" customWidth="1"/>
    <col min="13" max="13" width="8.83203125" style="5" bestFit="1" customWidth="1"/>
    <col min="14" max="14" width="9.83203125" style="5" bestFit="1" customWidth="1"/>
    <col min="16" max="16" width="17.6640625" bestFit="1" customWidth="1"/>
    <col min="17" max="17" width="16.83203125" bestFit="1" customWidth="1"/>
  </cols>
  <sheetData>
    <row r="1" spans="1:17" s="7" customFormat="1" ht="36" x14ac:dyDescent="0.2">
      <c r="A1" s="11" t="s">
        <v>0</v>
      </c>
      <c r="B1" s="99" t="s">
        <v>7</v>
      </c>
      <c r="C1" s="11" t="s">
        <v>173</v>
      </c>
      <c r="D1" s="11" t="s">
        <v>18</v>
      </c>
      <c r="E1" s="11" t="s">
        <v>238</v>
      </c>
      <c r="F1" s="11" t="s">
        <v>31</v>
      </c>
      <c r="G1" s="11" t="s">
        <v>239</v>
      </c>
      <c r="H1" s="11" t="s">
        <v>23</v>
      </c>
      <c r="I1" s="11" t="s">
        <v>17</v>
      </c>
      <c r="J1" s="11" t="s">
        <v>22</v>
      </c>
      <c r="K1" s="152" t="s">
        <v>21</v>
      </c>
      <c r="L1" s="152"/>
      <c r="M1" s="11" t="s">
        <v>32</v>
      </c>
      <c r="N1" s="11" t="s">
        <v>33</v>
      </c>
    </row>
    <row r="2" spans="1:17" x14ac:dyDescent="0.2">
      <c r="A2" s="51">
        <f>IF(AND(Sufficient_data="Yes",Include_study= "Yes"),1,"")</f>
        <v>1</v>
      </c>
      <c r="B2" s="100" t="s">
        <v>243</v>
      </c>
      <c r="C2" s="56" t="s">
        <v>1</v>
      </c>
      <c r="D2" s="123">
        <v>0.4</v>
      </c>
      <c r="E2" s="123">
        <v>0.1</v>
      </c>
      <c r="F2" s="123"/>
      <c r="G2" s="123"/>
      <c r="H2" s="123"/>
      <c r="I2" s="52"/>
      <c r="J2" s="53">
        <v>100</v>
      </c>
      <c r="K2" s="58" t="str">
        <f>IF(Calculations!F2&lt;&gt;"","Yes","No")</f>
        <v>Yes</v>
      </c>
      <c r="L2" s="58" t="str">
        <f t="shared" ref="L2:L33" si="0">IF(OR(Partial_correlation&lt;&gt;"",Partial_correlation_z&lt;&gt;""),IF(AND(Number_of_observations&lt;&gt;"",Number_of_predictors&lt;&gt;""),"","Insufficient data for Fisher's r-to-z transformation"),"")</f>
        <v>Insufficient data for Fisher's r-to-z transformation</v>
      </c>
      <c r="M2" s="52" t="s">
        <v>240</v>
      </c>
      <c r="N2" s="52">
        <v>15</v>
      </c>
      <c r="P2" s="126"/>
      <c r="Q2" s="127"/>
    </row>
    <row r="3" spans="1:17" x14ac:dyDescent="0.2">
      <c r="A3" s="55">
        <f>IF(AND(Sufficient_data="Yes",Include_study="Yes"),COUNT(A$2:A2)+1,"")</f>
        <v>2</v>
      </c>
      <c r="B3" s="101" t="s">
        <v>244</v>
      </c>
      <c r="C3" s="56" t="s">
        <v>1</v>
      </c>
      <c r="D3" s="124">
        <v>0.3</v>
      </c>
      <c r="E3" s="124">
        <v>0.08</v>
      </c>
      <c r="F3" s="124"/>
      <c r="G3" s="124"/>
      <c r="H3" s="124"/>
      <c r="I3" s="56"/>
      <c r="J3" s="57">
        <v>130</v>
      </c>
      <c r="K3" s="58" t="str">
        <f>IF(Calculations!F3&lt;&gt;"","Yes","No")</f>
        <v>Yes</v>
      </c>
      <c r="L3" s="58" t="str">
        <f t="shared" si="0"/>
        <v>Insufficient data for Fisher's r-to-z transformation</v>
      </c>
      <c r="M3" s="56" t="s">
        <v>240</v>
      </c>
      <c r="N3" s="56">
        <v>16</v>
      </c>
      <c r="P3" s="126"/>
      <c r="Q3" s="127"/>
    </row>
    <row r="4" spans="1:17" x14ac:dyDescent="0.2">
      <c r="A4" s="55">
        <f>IF(AND(Sufficient_data="Yes",Include_study="Yes"),COUNT(A$2:A3)+1,"")</f>
        <v>3</v>
      </c>
      <c r="B4" s="101" t="s">
        <v>245</v>
      </c>
      <c r="C4" s="56" t="s">
        <v>1</v>
      </c>
      <c r="D4" s="124">
        <v>1.4999999999999999E-2</v>
      </c>
      <c r="E4" s="124">
        <v>0.2</v>
      </c>
      <c r="F4" s="124"/>
      <c r="G4" s="124"/>
      <c r="H4" s="124"/>
      <c r="I4" s="56"/>
      <c r="J4" s="57">
        <v>80</v>
      </c>
      <c r="K4" s="58" t="str">
        <f>IF(Calculations!F4&lt;&gt;"","Yes","No")</f>
        <v>Yes</v>
      </c>
      <c r="L4" s="58" t="str">
        <f t="shared" si="0"/>
        <v>Insufficient data for Fisher's r-to-z transformation</v>
      </c>
      <c r="M4" s="56" t="s">
        <v>240</v>
      </c>
      <c r="N4" s="56">
        <v>13</v>
      </c>
      <c r="P4" s="126"/>
      <c r="Q4" s="127"/>
    </row>
    <row r="5" spans="1:17" x14ac:dyDescent="0.2">
      <c r="A5" s="55">
        <f>IF(AND(Sufficient_data="Yes",Include_study="Yes"),COUNT(A$2:A4)+1,"")</f>
        <v>4</v>
      </c>
      <c r="B5" s="101" t="s">
        <v>246</v>
      </c>
      <c r="C5" s="56" t="s">
        <v>1</v>
      </c>
      <c r="D5" s="124"/>
      <c r="E5" s="124"/>
      <c r="F5" s="124"/>
      <c r="G5" s="124"/>
      <c r="H5" s="124">
        <v>2.1</v>
      </c>
      <c r="I5" s="56">
        <v>6</v>
      </c>
      <c r="J5" s="57">
        <v>300</v>
      </c>
      <c r="K5" s="58" t="str">
        <f>IF(Calculations!F5&lt;&gt;"","Yes","No")</f>
        <v>Yes</v>
      </c>
      <c r="L5" s="58" t="str">
        <f t="shared" si="0"/>
        <v/>
      </c>
      <c r="M5" s="56" t="s">
        <v>240</v>
      </c>
      <c r="N5" s="56">
        <v>18</v>
      </c>
      <c r="P5" s="126"/>
      <c r="Q5" s="127"/>
    </row>
    <row r="6" spans="1:17" x14ac:dyDescent="0.2">
      <c r="A6" s="55">
        <f>IF(AND(Sufficient_data="Yes",Include_study="Yes"),COUNT(A$2:A5)+1,"")</f>
        <v>5</v>
      </c>
      <c r="B6" s="101" t="s">
        <v>247</v>
      </c>
      <c r="C6" s="56" t="s">
        <v>1</v>
      </c>
      <c r="D6" s="124"/>
      <c r="E6" s="124"/>
      <c r="F6" s="124"/>
      <c r="G6" s="124"/>
      <c r="H6" s="124">
        <v>-1.8</v>
      </c>
      <c r="I6" s="56">
        <v>6</v>
      </c>
      <c r="J6" s="57">
        <v>95</v>
      </c>
      <c r="K6" s="58" t="str">
        <f>IF(Calculations!F6&lt;&gt;"","Yes","No")</f>
        <v>Yes</v>
      </c>
      <c r="L6" s="58" t="str">
        <f t="shared" si="0"/>
        <v/>
      </c>
      <c r="M6" s="56" t="s">
        <v>241</v>
      </c>
      <c r="N6" s="56">
        <v>20</v>
      </c>
      <c r="P6" s="126"/>
      <c r="Q6" s="127"/>
    </row>
    <row r="7" spans="1:17" x14ac:dyDescent="0.2">
      <c r="A7" s="55">
        <f>IF(AND(Sufficient_data="Yes",Include_study="Yes"),COUNT(A$2:A6)+1,"")</f>
        <v>6</v>
      </c>
      <c r="B7" s="101" t="s">
        <v>248</v>
      </c>
      <c r="C7" s="56" t="s">
        <v>1</v>
      </c>
      <c r="D7" s="124"/>
      <c r="E7" s="124"/>
      <c r="F7" s="124"/>
      <c r="G7" s="124"/>
      <c r="H7" s="124">
        <v>-0.5</v>
      </c>
      <c r="I7" s="56">
        <v>3</v>
      </c>
      <c r="J7" s="57">
        <v>90</v>
      </c>
      <c r="K7" s="58" t="str">
        <f>IF(Calculations!F7&lt;&gt;"","Yes","No")</f>
        <v>Yes</v>
      </c>
      <c r="L7" s="58" t="str">
        <f t="shared" si="0"/>
        <v/>
      </c>
      <c r="M7" s="56" t="s">
        <v>241</v>
      </c>
      <c r="N7" s="56">
        <v>14</v>
      </c>
      <c r="P7" s="126"/>
      <c r="Q7" s="127"/>
    </row>
    <row r="8" spans="1:17" x14ac:dyDescent="0.2">
      <c r="A8" s="55">
        <f>IF(AND(Sufficient_data="Yes",Include_study="Yes"),COUNT(A$2:A7)+1,"")</f>
        <v>7</v>
      </c>
      <c r="B8" s="101" t="s">
        <v>249</v>
      </c>
      <c r="C8" s="56" t="s">
        <v>1</v>
      </c>
      <c r="D8" s="124"/>
      <c r="E8" s="124"/>
      <c r="F8" s="124">
        <v>0.2</v>
      </c>
      <c r="G8" s="124">
        <v>0.05</v>
      </c>
      <c r="H8" s="124"/>
      <c r="I8" s="56">
        <v>7</v>
      </c>
      <c r="J8" s="57">
        <v>120</v>
      </c>
      <c r="K8" s="58" t="str">
        <f>IF(Calculations!F8&lt;&gt;"","Yes","No")</f>
        <v>Yes</v>
      </c>
      <c r="L8" s="58" t="str">
        <f t="shared" si="0"/>
        <v/>
      </c>
      <c r="M8" s="56" t="s">
        <v>240</v>
      </c>
      <c r="N8" s="56">
        <v>19</v>
      </c>
      <c r="P8" s="126"/>
      <c r="Q8" s="127"/>
    </row>
    <row r="9" spans="1:17" x14ac:dyDescent="0.2">
      <c r="A9" s="55">
        <f>IF(AND(Sufficient_data="Yes",Include_study="Yes"),COUNT(A$2:A8)+1,"")</f>
        <v>8</v>
      </c>
      <c r="B9" s="101" t="s">
        <v>250</v>
      </c>
      <c r="C9" s="56" t="s">
        <v>1</v>
      </c>
      <c r="D9" s="124"/>
      <c r="E9" s="124"/>
      <c r="F9" s="124">
        <v>0.22</v>
      </c>
      <c r="G9" s="124">
        <v>0.04</v>
      </c>
      <c r="H9" s="124"/>
      <c r="I9" s="56">
        <v>8</v>
      </c>
      <c r="J9" s="57">
        <v>130</v>
      </c>
      <c r="K9" s="58" t="str">
        <f>IF(Calculations!F9&lt;&gt;"","Yes","No")</f>
        <v>Yes</v>
      </c>
      <c r="L9" s="58" t="str">
        <f t="shared" si="0"/>
        <v/>
      </c>
      <c r="M9" s="56" t="s">
        <v>240</v>
      </c>
      <c r="N9" s="56">
        <v>13</v>
      </c>
      <c r="P9" s="126"/>
      <c r="Q9" s="127"/>
    </row>
    <row r="10" spans="1:17" x14ac:dyDescent="0.2">
      <c r="A10" s="55">
        <f>IF(AND(Sufficient_data="Yes",Include_study="Yes"),COUNT(A$2:A9)+1,"")</f>
        <v>9</v>
      </c>
      <c r="B10" s="101" t="s">
        <v>251</v>
      </c>
      <c r="C10" s="56" t="s">
        <v>1</v>
      </c>
      <c r="D10" s="124"/>
      <c r="E10" s="124"/>
      <c r="F10" s="124">
        <v>-0.05</v>
      </c>
      <c r="G10" s="124">
        <v>0.11</v>
      </c>
      <c r="H10" s="124"/>
      <c r="I10" s="56">
        <v>4</v>
      </c>
      <c r="J10" s="57">
        <v>80</v>
      </c>
      <c r="K10" s="58" t="str">
        <f>IF(Calculations!F10&lt;&gt;"","Yes","No")</f>
        <v>Yes</v>
      </c>
      <c r="L10" s="58" t="str">
        <f t="shared" si="0"/>
        <v/>
      </c>
      <c r="M10" s="56" t="s">
        <v>241</v>
      </c>
      <c r="N10" s="56">
        <v>19</v>
      </c>
      <c r="P10" s="126"/>
      <c r="Q10" s="127"/>
    </row>
    <row r="11" spans="1:17" x14ac:dyDescent="0.2">
      <c r="A11" s="55">
        <f>IF(AND(Sufficient_data="Yes",Include_study="Yes"),COUNT(A$2:A10)+1,"")</f>
        <v>10</v>
      </c>
      <c r="B11" s="101" t="s">
        <v>252</v>
      </c>
      <c r="C11" s="56" t="s">
        <v>1</v>
      </c>
      <c r="D11" s="124">
        <v>-0.15</v>
      </c>
      <c r="E11" s="124"/>
      <c r="F11" s="124"/>
      <c r="G11" s="124"/>
      <c r="H11" s="124"/>
      <c r="I11" s="56">
        <v>10</v>
      </c>
      <c r="J11" s="57">
        <v>240</v>
      </c>
      <c r="K11" s="58" t="str">
        <f>IF(Calculations!F11&lt;&gt;"","Yes","No")</f>
        <v>Yes</v>
      </c>
      <c r="L11" s="58" t="str">
        <f t="shared" si="0"/>
        <v/>
      </c>
      <c r="M11" s="56" t="s">
        <v>240</v>
      </c>
      <c r="N11" s="56">
        <v>22</v>
      </c>
      <c r="P11" s="126"/>
      <c r="Q11" s="127"/>
    </row>
    <row r="12" spans="1:17" x14ac:dyDescent="0.2">
      <c r="A12" s="55">
        <f>IF(AND(Sufficient_data="Yes",Include_study="Yes"),COUNT(A$2:A11)+1,"")</f>
        <v>11</v>
      </c>
      <c r="B12" s="101" t="s">
        <v>253</v>
      </c>
      <c r="C12" s="56" t="s">
        <v>1</v>
      </c>
      <c r="D12" s="124">
        <v>0.03</v>
      </c>
      <c r="E12" s="124"/>
      <c r="F12" s="124"/>
      <c r="G12" s="124"/>
      <c r="H12" s="124"/>
      <c r="I12" s="56">
        <v>8</v>
      </c>
      <c r="J12" s="57">
        <v>90</v>
      </c>
      <c r="K12" s="58" t="str">
        <f>IF(Calculations!F12&lt;&gt;"","Yes","No")</f>
        <v>Yes</v>
      </c>
      <c r="L12" s="58" t="str">
        <f t="shared" si="0"/>
        <v/>
      </c>
      <c r="M12" s="56" t="s">
        <v>241</v>
      </c>
      <c r="N12" s="56">
        <v>17</v>
      </c>
      <c r="P12" s="126"/>
      <c r="Q12" s="127"/>
    </row>
    <row r="13" spans="1:17" x14ac:dyDescent="0.2">
      <c r="A13" s="55">
        <f>IF(AND(Sufficient_data="Yes",Include_study="Yes"),COUNT(A$2:A12)+1,"")</f>
        <v>12</v>
      </c>
      <c r="B13" s="101" t="s">
        <v>254</v>
      </c>
      <c r="C13" s="56" t="s">
        <v>1</v>
      </c>
      <c r="D13" s="124">
        <v>0.05</v>
      </c>
      <c r="E13" s="124"/>
      <c r="F13" s="124"/>
      <c r="G13" s="124"/>
      <c r="H13" s="124"/>
      <c r="I13" s="56">
        <v>5</v>
      </c>
      <c r="J13" s="57">
        <v>100</v>
      </c>
      <c r="K13" s="58" t="str">
        <f>IF(Calculations!F13&lt;&gt;"","Yes","No")</f>
        <v>Yes</v>
      </c>
      <c r="L13" s="58" t="str">
        <f t="shared" si="0"/>
        <v/>
      </c>
      <c r="M13" s="56" t="s">
        <v>241</v>
      </c>
      <c r="N13" s="56">
        <v>18</v>
      </c>
      <c r="P13" s="126"/>
      <c r="Q13" s="127"/>
    </row>
    <row r="14" spans="1:17" x14ac:dyDescent="0.2">
      <c r="A14" s="55" t="str">
        <f>IF(AND(Sufficient_data="Yes",Include_study="Yes"),COUNT(A$2:A13)+1,"")</f>
        <v/>
      </c>
      <c r="B14" s="101"/>
      <c r="C14" s="56" t="s">
        <v>1</v>
      </c>
      <c r="D14" s="56"/>
      <c r="E14" s="56"/>
      <c r="F14" s="56"/>
      <c r="G14" s="56"/>
      <c r="H14" s="124"/>
      <c r="I14" s="56"/>
      <c r="J14" s="57"/>
      <c r="K14" s="58" t="str">
        <f>IF(Calculations!F14&lt;&gt;"","Yes","No")</f>
        <v>No</v>
      </c>
      <c r="L14" s="58" t="str">
        <f t="shared" si="0"/>
        <v/>
      </c>
      <c r="M14" s="56"/>
      <c r="N14" s="56"/>
      <c r="P14" s="126"/>
      <c r="Q14" s="127"/>
    </row>
    <row r="15" spans="1:17" x14ac:dyDescent="0.2">
      <c r="A15" s="55" t="str">
        <f>IF(AND(Sufficient_data="Yes",Include_study="Yes"),COUNT(A$2:A14)+1,"")</f>
        <v/>
      </c>
      <c r="B15" s="101"/>
      <c r="C15" s="56" t="s">
        <v>1</v>
      </c>
      <c r="D15" s="56"/>
      <c r="E15" s="56"/>
      <c r="F15" s="56"/>
      <c r="G15" s="56"/>
      <c r="H15" s="124"/>
      <c r="I15" s="56"/>
      <c r="J15" s="57"/>
      <c r="K15" s="58" t="str">
        <f>IF(Calculations!F15&lt;&gt;"","Yes","No")</f>
        <v>No</v>
      </c>
      <c r="L15" s="58" t="str">
        <f t="shared" si="0"/>
        <v/>
      </c>
      <c r="M15" s="56"/>
      <c r="N15" s="56"/>
      <c r="P15" s="126"/>
      <c r="Q15" s="127"/>
    </row>
    <row r="16" spans="1:17" x14ac:dyDescent="0.2">
      <c r="A16" s="55" t="str">
        <f>IF(AND(Sufficient_data="Yes",Include_study="Yes"),COUNT(A$2:A15)+1,"")</f>
        <v/>
      </c>
      <c r="B16" s="101"/>
      <c r="C16" s="56" t="s">
        <v>1</v>
      </c>
      <c r="D16" s="56"/>
      <c r="E16" s="56"/>
      <c r="F16" s="56"/>
      <c r="G16" s="56"/>
      <c r="H16" s="124"/>
      <c r="I16" s="56"/>
      <c r="J16" s="57"/>
      <c r="K16" s="58" t="str">
        <f>IF(Calculations!F16&lt;&gt;"","Yes","No")</f>
        <v>No</v>
      </c>
      <c r="L16" s="58" t="str">
        <f t="shared" si="0"/>
        <v/>
      </c>
      <c r="M16" s="56"/>
      <c r="N16" s="56"/>
      <c r="P16" s="126"/>
      <c r="Q16" s="127"/>
    </row>
    <row r="17" spans="1:17" x14ac:dyDescent="0.2">
      <c r="A17" s="55" t="str">
        <f>IF(AND(Sufficient_data="Yes",Include_study="Yes"),COUNT(A$2:A16)+1,"")</f>
        <v/>
      </c>
      <c r="B17" s="101"/>
      <c r="C17" s="56" t="s">
        <v>1</v>
      </c>
      <c r="D17" s="56"/>
      <c r="E17" s="56"/>
      <c r="F17" s="56"/>
      <c r="G17" s="56"/>
      <c r="H17" s="124"/>
      <c r="I17" s="56"/>
      <c r="J17" s="57"/>
      <c r="K17" s="58" t="str">
        <f>IF(Calculations!F17&lt;&gt;"","Yes","No")</f>
        <v>No</v>
      </c>
      <c r="L17" s="58" t="str">
        <f t="shared" si="0"/>
        <v/>
      </c>
      <c r="M17" s="56"/>
      <c r="N17" s="56"/>
      <c r="P17" s="126"/>
      <c r="Q17" s="127"/>
    </row>
    <row r="18" spans="1:17" x14ac:dyDescent="0.2">
      <c r="A18" s="55" t="str">
        <f>IF(AND(Sufficient_data="Yes",Include_study="Yes"),COUNT(A$2:A17)+1,"")</f>
        <v/>
      </c>
      <c r="B18" s="101"/>
      <c r="C18" s="56" t="s">
        <v>1</v>
      </c>
      <c r="D18" s="56"/>
      <c r="E18" s="56"/>
      <c r="F18" s="56"/>
      <c r="G18" s="56"/>
      <c r="H18" s="124"/>
      <c r="I18" s="56"/>
      <c r="J18" s="57"/>
      <c r="K18" s="58" t="str">
        <f>IF(Calculations!F18&lt;&gt;"","Yes","No")</f>
        <v>No</v>
      </c>
      <c r="L18" s="58" t="str">
        <f t="shared" si="0"/>
        <v/>
      </c>
      <c r="M18" s="56"/>
      <c r="N18" s="56"/>
      <c r="P18" s="126"/>
      <c r="Q18" s="127"/>
    </row>
    <row r="19" spans="1:17" x14ac:dyDescent="0.2">
      <c r="A19" s="55" t="str">
        <f>IF(AND(Sufficient_data="Yes",Include_study="Yes"),COUNT(A$2:A18)+1,"")</f>
        <v/>
      </c>
      <c r="B19" s="101"/>
      <c r="C19" s="56" t="s">
        <v>1</v>
      </c>
      <c r="D19" s="56"/>
      <c r="E19" s="56"/>
      <c r="F19" s="56"/>
      <c r="G19" s="56"/>
      <c r="H19" s="124"/>
      <c r="I19" s="56"/>
      <c r="J19" s="57"/>
      <c r="K19" s="58" t="str">
        <f>IF(Calculations!F19&lt;&gt;"","Yes","No")</f>
        <v>No</v>
      </c>
      <c r="L19" s="58" t="str">
        <f t="shared" si="0"/>
        <v/>
      </c>
      <c r="M19" s="56"/>
      <c r="N19" s="56"/>
      <c r="P19" s="126"/>
      <c r="Q19" s="127"/>
    </row>
    <row r="20" spans="1:17" x14ac:dyDescent="0.2">
      <c r="A20" s="55" t="str">
        <f>IF(AND(Sufficient_data="Yes",Include_study="Yes"),COUNT(A$2:A19)+1,"")</f>
        <v/>
      </c>
      <c r="B20" s="101"/>
      <c r="C20" s="56" t="s">
        <v>1</v>
      </c>
      <c r="D20" s="56"/>
      <c r="E20" s="56"/>
      <c r="F20" s="56"/>
      <c r="G20" s="56"/>
      <c r="H20" s="124"/>
      <c r="I20" s="56"/>
      <c r="J20" s="57"/>
      <c r="K20" s="58" t="str">
        <f>IF(Calculations!F20&lt;&gt;"","Yes","No")</f>
        <v>No</v>
      </c>
      <c r="L20" s="58" t="str">
        <f t="shared" si="0"/>
        <v/>
      </c>
      <c r="M20" s="56"/>
      <c r="N20" s="56"/>
      <c r="P20" s="126"/>
      <c r="Q20" s="127"/>
    </row>
    <row r="21" spans="1:17" x14ac:dyDescent="0.2">
      <c r="A21" s="55" t="str">
        <f>IF(AND(Sufficient_data="Yes",Include_study="Yes"),COUNT(A$2:A20)+1,"")</f>
        <v/>
      </c>
      <c r="B21" s="101"/>
      <c r="C21" s="56" t="s">
        <v>1</v>
      </c>
      <c r="D21" s="56"/>
      <c r="E21" s="56"/>
      <c r="F21" s="56"/>
      <c r="G21" s="56"/>
      <c r="H21" s="124"/>
      <c r="I21" s="56"/>
      <c r="J21" s="57"/>
      <c r="K21" s="58" t="str">
        <f>IF(Calculations!F21&lt;&gt;"","Yes","No")</f>
        <v>No</v>
      </c>
      <c r="L21" s="58" t="str">
        <f t="shared" si="0"/>
        <v/>
      </c>
      <c r="M21" s="56"/>
      <c r="N21" s="56"/>
      <c r="P21" s="126"/>
      <c r="Q21" s="127"/>
    </row>
    <row r="22" spans="1:17" x14ac:dyDescent="0.2">
      <c r="A22" s="55" t="str">
        <f>IF(AND(Sufficient_data="Yes",Include_study="Yes"),COUNT(A$2:A21)+1,"")</f>
        <v/>
      </c>
      <c r="B22" s="101"/>
      <c r="C22" s="56" t="s">
        <v>1</v>
      </c>
      <c r="D22" s="56"/>
      <c r="E22" s="56"/>
      <c r="F22" s="56"/>
      <c r="G22" s="56"/>
      <c r="H22" s="124"/>
      <c r="I22" s="56"/>
      <c r="J22" s="57"/>
      <c r="K22" s="58" t="str">
        <f>IF(Calculations!F22&lt;&gt;"","Yes","No")</f>
        <v>No</v>
      </c>
      <c r="L22" s="58" t="str">
        <f t="shared" si="0"/>
        <v/>
      </c>
      <c r="M22" s="56"/>
      <c r="N22" s="56"/>
      <c r="P22" s="126"/>
      <c r="Q22" s="127"/>
    </row>
    <row r="23" spans="1:17" x14ac:dyDescent="0.2">
      <c r="A23" s="55" t="str">
        <f>IF(AND(Sufficient_data="Yes",Include_study="Yes"),COUNT(A$2:A22)+1,"")</f>
        <v/>
      </c>
      <c r="B23" s="101"/>
      <c r="C23" s="56" t="s">
        <v>1</v>
      </c>
      <c r="D23" s="56"/>
      <c r="E23" s="56"/>
      <c r="F23" s="56"/>
      <c r="G23" s="56"/>
      <c r="H23" s="124"/>
      <c r="I23" s="56"/>
      <c r="J23" s="57"/>
      <c r="K23" s="58" t="str">
        <f>IF(Calculations!F23&lt;&gt;"","Yes","No")</f>
        <v>No</v>
      </c>
      <c r="L23" s="58" t="str">
        <f t="shared" si="0"/>
        <v/>
      </c>
      <c r="M23" s="56"/>
      <c r="N23" s="56"/>
      <c r="P23" s="126"/>
      <c r="Q23" s="127"/>
    </row>
    <row r="24" spans="1:17" x14ac:dyDescent="0.2">
      <c r="A24" s="55" t="str">
        <f>IF(AND(Sufficient_data="Yes",Include_study="Yes"),COUNT(A$2:A23)+1,"")</f>
        <v/>
      </c>
      <c r="B24" s="101"/>
      <c r="C24" s="56" t="s">
        <v>1</v>
      </c>
      <c r="D24" s="56"/>
      <c r="E24" s="56"/>
      <c r="F24" s="56"/>
      <c r="G24" s="56"/>
      <c r="H24" s="124"/>
      <c r="I24" s="56"/>
      <c r="J24" s="57"/>
      <c r="K24" s="58" t="str">
        <f>IF(Calculations!F24&lt;&gt;"","Yes","No")</f>
        <v>No</v>
      </c>
      <c r="L24" s="58" t="str">
        <f t="shared" si="0"/>
        <v/>
      </c>
      <c r="M24" s="56"/>
      <c r="N24" s="56"/>
      <c r="P24" s="126"/>
      <c r="Q24" s="127"/>
    </row>
    <row r="25" spans="1:17" x14ac:dyDescent="0.2">
      <c r="A25" s="55" t="str">
        <f>IF(AND(Sufficient_data="Yes",Include_study="Yes"),COUNT(A$2:A24)+1,"")</f>
        <v/>
      </c>
      <c r="B25" s="101"/>
      <c r="C25" s="56" t="s">
        <v>1</v>
      </c>
      <c r="D25" s="56"/>
      <c r="E25" s="56"/>
      <c r="F25" s="56"/>
      <c r="G25" s="56"/>
      <c r="H25" s="124"/>
      <c r="I25" s="56"/>
      <c r="J25" s="57"/>
      <c r="K25" s="58" t="str">
        <f>IF(Calculations!F25&lt;&gt;"","Yes","No")</f>
        <v>No</v>
      </c>
      <c r="L25" s="58" t="str">
        <f t="shared" si="0"/>
        <v/>
      </c>
      <c r="M25" s="56"/>
      <c r="N25" s="56"/>
      <c r="P25" s="126"/>
      <c r="Q25" s="127"/>
    </row>
    <row r="26" spans="1:17" x14ac:dyDescent="0.2">
      <c r="A26" s="55" t="str">
        <f>IF(AND(Sufficient_data="Yes",Include_study="Yes"),COUNT(A$2:A25)+1,"")</f>
        <v/>
      </c>
      <c r="B26" s="101"/>
      <c r="C26" s="56" t="s">
        <v>1</v>
      </c>
      <c r="D26" s="56"/>
      <c r="E26" s="56"/>
      <c r="F26" s="56"/>
      <c r="G26" s="56"/>
      <c r="H26" s="124"/>
      <c r="I26" s="56"/>
      <c r="J26" s="57"/>
      <c r="K26" s="58" t="str">
        <f>IF(Calculations!F26&lt;&gt;"","Yes","No")</f>
        <v>No</v>
      </c>
      <c r="L26" s="58" t="str">
        <f t="shared" si="0"/>
        <v/>
      </c>
      <c r="M26" s="56"/>
      <c r="N26" s="56"/>
      <c r="P26" s="126"/>
      <c r="Q26" s="127"/>
    </row>
    <row r="27" spans="1:17" x14ac:dyDescent="0.2">
      <c r="A27" s="55" t="str">
        <f>IF(AND(Sufficient_data="Yes",Include_study="Yes"),COUNT(A$2:A26)+1,"")</f>
        <v/>
      </c>
      <c r="B27" s="101"/>
      <c r="C27" s="56" t="s">
        <v>1</v>
      </c>
      <c r="D27" s="56"/>
      <c r="E27" s="56"/>
      <c r="F27" s="56"/>
      <c r="G27" s="56"/>
      <c r="H27" s="124"/>
      <c r="I27" s="56"/>
      <c r="J27" s="57"/>
      <c r="K27" s="58" t="str">
        <f>IF(Calculations!F27&lt;&gt;"","Yes","No")</f>
        <v>No</v>
      </c>
      <c r="L27" s="58" t="str">
        <f t="shared" si="0"/>
        <v/>
      </c>
      <c r="M27" s="56"/>
      <c r="N27" s="56"/>
      <c r="P27" s="126"/>
      <c r="Q27" s="127"/>
    </row>
    <row r="28" spans="1:17" x14ac:dyDescent="0.2">
      <c r="A28" s="55" t="str">
        <f>IF(AND(Sufficient_data="Yes",Include_study="Yes"),COUNT(A$2:A27)+1,"")</f>
        <v/>
      </c>
      <c r="B28" s="101"/>
      <c r="C28" s="56" t="s">
        <v>1</v>
      </c>
      <c r="D28" s="56"/>
      <c r="E28" s="56"/>
      <c r="F28" s="56"/>
      <c r="G28" s="56"/>
      <c r="H28" s="124"/>
      <c r="I28" s="56"/>
      <c r="J28" s="57"/>
      <c r="K28" s="58" t="str">
        <f>IF(Calculations!F28&lt;&gt;"","Yes","No")</f>
        <v>No</v>
      </c>
      <c r="L28" s="58" t="str">
        <f t="shared" si="0"/>
        <v/>
      </c>
      <c r="M28" s="56"/>
      <c r="N28" s="56"/>
      <c r="P28" s="126"/>
      <c r="Q28" s="127"/>
    </row>
    <row r="29" spans="1:17" x14ac:dyDescent="0.2">
      <c r="A29" s="55" t="str">
        <f>IF(AND(Sufficient_data="Yes",Include_study="Yes"),COUNT(A$2:A28)+1,"")</f>
        <v/>
      </c>
      <c r="B29" s="101"/>
      <c r="C29" s="56" t="s">
        <v>1</v>
      </c>
      <c r="D29" s="56"/>
      <c r="E29" s="56"/>
      <c r="F29" s="56"/>
      <c r="G29" s="56"/>
      <c r="H29" s="124"/>
      <c r="I29" s="56"/>
      <c r="J29" s="57"/>
      <c r="K29" s="58" t="str">
        <f>IF(Calculations!F29&lt;&gt;"","Yes","No")</f>
        <v>No</v>
      </c>
      <c r="L29" s="58" t="str">
        <f t="shared" si="0"/>
        <v/>
      </c>
      <c r="M29" s="56"/>
      <c r="N29" s="56"/>
      <c r="P29" s="126"/>
      <c r="Q29" s="127"/>
    </row>
    <row r="30" spans="1:17" x14ac:dyDescent="0.2">
      <c r="A30" s="55" t="str">
        <f>IF(AND(Sufficient_data="Yes",Include_study="Yes"),COUNT(A$2:A29)+1,"")</f>
        <v/>
      </c>
      <c r="B30" s="101"/>
      <c r="C30" s="56" t="s">
        <v>1</v>
      </c>
      <c r="D30" s="56"/>
      <c r="E30" s="56"/>
      <c r="F30" s="56"/>
      <c r="G30" s="56"/>
      <c r="H30" s="124"/>
      <c r="I30" s="56"/>
      <c r="J30" s="57"/>
      <c r="K30" s="58" t="str">
        <f>IF(Calculations!F30&lt;&gt;"","Yes","No")</f>
        <v>No</v>
      </c>
      <c r="L30" s="58" t="str">
        <f t="shared" si="0"/>
        <v/>
      </c>
      <c r="M30" s="56"/>
      <c r="N30" s="56"/>
      <c r="P30" s="126"/>
      <c r="Q30" s="127"/>
    </row>
    <row r="31" spans="1:17" x14ac:dyDescent="0.2">
      <c r="A31" s="55" t="str">
        <f>IF(AND(Sufficient_data="Yes",Include_study="Yes"),COUNT(A$2:A30)+1,"")</f>
        <v/>
      </c>
      <c r="B31" s="101"/>
      <c r="C31" s="56" t="s">
        <v>1</v>
      </c>
      <c r="D31" s="56"/>
      <c r="E31" s="56"/>
      <c r="F31" s="56"/>
      <c r="G31" s="56"/>
      <c r="H31" s="124"/>
      <c r="I31" s="56"/>
      <c r="J31" s="57"/>
      <c r="K31" s="58" t="str">
        <f>IF(Calculations!F31&lt;&gt;"","Yes","No")</f>
        <v>No</v>
      </c>
      <c r="L31" s="58" t="str">
        <f t="shared" si="0"/>
        <v/>
      </c>
      <c r="M31" s="56"/>
      <c r="N31" s="56"/>
      <c r="P31" s="126"/>
      <c r="Q31" s="127"/>
    </row>
    <row r="32" spans="1:17" x14ac:dyDescent="0.2">
      <c r="A32" s="55" t="str">
        <f>IF(AND(Sufficient_data="Yes",Include_study="Yes"),COUNT(A$2:A31)+1,"")</f>
        <v/>
      </c>
      <c r="B32" s="101"/>
      <c r="C32" s="56" t="s">
        <v>1</v>
      </c>
      <c r="D32" s="56"/>
      <c r="E32" s="56"/>
      <c r="F32" s="56"/>
      <c r="G32" s="56"/>
      <c r="H32" s="124"/>
      <c r="I32" s="56"/>
      <c r="J32" s="57"/>
      <c r="K32" s="58" t="str">
        <f>IF(Calculations!F32&lt;&gt;"","Yes","No")</f>
        <v>No</v>
      </c>
      <c r="L32" s="58" t="str">
        <f t="shared" si="0"/>
        <v/>
      </c>
      <c r="M32" s="56"/>
      <c r="N32" s="56"/>
      <c r="P32" s="126"/>
      <c r="Q32" s="127"/>
    </row>
    <row r="33" spans="1:17" x14ac:dyDescent="0.2">
      <c r="A33" s="55" t="str">
        <f>IF(AND(Sufficient_data="Yes",Include_study="Yes"),COUNT(A$2:A32)+1,"")</f>
        <v/>
      </c>
      <c r="B33" s="101"/>
      <c r="C33" s="56" t="s">
        <v>1</v>
      </c>
      <c r="D33" s="56"/>
      <c r="E33" s="56"/>
      <c r="F33" s="56"/>
      <c r="G33" s="56"/>
      <c r="H33" s="124"/>
      <c r="I33" s="56"/>
      <c r="J33" s="57"/>
      <c r="K33" s="58" t="str">
        <f>IF(Calculations!F33&lt;&gt;"","Yes","No")</f>
        <v>No</v>
      </c>
      <c r="L33" s="58" t="str">
        <f t="shared" si="0"/>
        <v/>
      </c>
      <c r="M33" s="56"/>
      <c r="N33" s="56"/>
      <c r="P33" s="126"/>
      <c r="Q33" s="127"/>
    </row>
    <row r="34" spans="1:17" x14ac:dyDescent="0.2">
      <c r="A34" s="55" t="str">
        <f>IF(AND(Sufficient_data="Yes",Include_study="Yes"),COUNT(A$2:A33)+1,"")</f>
        <v/>
      </c>
      <c r="B34" s="101"/>
      <c r="C34" s="56" t="s">
        <v>1</v>
      </c>
      <c r="D34" s="56"/>
      <c r="E34" s="56"/>
      <c r="F34" s="56"/>
      <c r="G34" s="56"/>
      <c r="H34" s="124"/>
      <c r="I34" s="56"/>
      <c r="J34" s="57"/>
      <c r="K34" s="58" t="str">
        <f>IF(Calculations!F34&lt;&gt;"","Yes","No")</f>
        <v>No</v>
      </c>
      <c r="L34" s="58" t="str">
        <f t="shared" ref="L34:L65" si="1">IF(OR(Partial_correlation&lt;&gt;"",Partial_correlation_z&lt;&gt;""),IF(AND(Number_of_observations&lt;&gt;"",Number_of_predictors&lt;&gt;""),"","Insufficient data for Fisher's r-to-z transformation"),"")</f>
        <v/>
      </c>
      <c r="M34" s="56"/>
      <c r="N34" s="56"/>
      <c r="P34" s="126"/>
      <c r="Q34" s="127"/>
    </row>
    <row r="35" spans="1:17" x14ac:dyDescent="0.2">
      <c r="A35" s="55" t="str">
        <f>IF(AND(Sufficient_data="Yes",Include_study="Yes"),COUNT(A$2:A34)+1,"")</f>
        <v/>
      </c>
      <c r="B35" s="101"/>
      <c r="C35" s="56" t="s">
        <v>1</v>
      </c>
      <c r="D35" s="56"/>
      <c r="E35" s="56"/>
      <c r="F35" s="56"/>
      <c r="G35" s="56"/>
      <c r="H35" s="124"/>
      <c r="I35" s="56"/>
      <c r="J35" s="57"/>
      <c r="K35" s="58" t="str">
        <f>IF(Calculations!F35&lt;&gt;"","Yes","No")</f>
        <v>No</v>
      </c>
      <c r="L35" s="58" t="str">
        <f t="shared" si="1"/>
        <v/>
      </c>
      <c r="M35" s="56"/>
      <c r="N35" s="56"/>
      <c r="P35" s="126"/>
      <c r="Q35" s="127"/>
    </row>
    <row r="36" spans="1:17" x14ac:dyDescent="0.2">
      <c r="A36" s="55" t="str">
        <f>IF(AND(Sufficient_data="Yes",Include_study="Yes"),COUNT(A$2:A35)+1,"")</f>
        <v/>
      </c>
      <c r="B36" s="101"/>
      <c r="C36" s="56" t="s">
        <v>1</v>
      </c>
      <c r="D36" s="56"/>
      <c r="E36" s="56"/>
      <c r="F36" s="56"/>
      <c r="G36" s="56"/>
      <c r="H36" s="124"/>
      <c r="I36" s="56"/>
      <c r="J36" s="57"/>
      <c r="K36" s="58" t="str">
        <f>IF(Calculations!F36&lt;&gt;"","Yes","No")</f>
        <v>No</v>
      </c>
      <c r="L36" s="58" t="str">
        <f t="shared" si="1"/>
        <v/>
      </c>
      <c r="M36" s="56"/>
      <c r="N36" s="56"/>
      <c r="P36" s="126"/>
      <c r="Q36" s="127"/>
    </row>
    <row r="37" spans="1:17" x14ac:dyDescent="0.2">
      <c r="A37" s="55" t="str">
        <f>IF(AND(Sufficient_data="Yes",Include_study="Yes"),COUNT(A$2:A36)+1,"")</f>
        <v/>
      </c>
      <c r="B37" s="101"/>
      <c r="C37" s="56" t="s">
        <v>1</v>
      </c>
      <c r="D37" s="56"/>
      <c r="E37" s="56"/>
      <c r="F37" s="56"/>
      <c r="G37" s="56"/>
      <c r="H37" s="124"/>
      <c r="I37" s="56"/>
      <c r="J37" s="57"/>
      <c r="K37" s="58" t="str">
        <f>IF(Calculations!F37&lt;&gt;"","Yes","No")</f>
        <v>No</v>
      </c>
      <c r="L37" s="58" t="str">
        <f t="shared" si="1"/>
        <v/>
      </c>
      <c r="M37" s="56"/>
      <c r="N37" s="56"/>
      <c r="P37" s="126"/>
      <c r="Q37" s="127"/>
    </row>
    <row r="38" spans="1:17" x14ac:dyDescent="0.2">
      <c r="A38" s="55" t="str">
        <f>IF(AND(Sufficient_data="Yes",Include_study="Yes"),COUNT(A$2:A37)+1,"")</f>
        <v/>
      </c>
      <c r="B38" s="101"/>
      <c r="C38" s="56" t="s">
        <v>1</v>
      </c>
      <c r="D38" s="56"/>
      <c r="E38" s="56"/>
      <c r="F38" s="56"/>
      <c r="G38" s="56"/>
      <c r="H38" s="124"/>
      <c r="I38" s="56"/>
      <c r="J38" s="57"/>
      <c r="K38" s="58" t="str">
        <f>IF(Calculations!F38&lt;&gt;"","Yes","No")</f>
        <v>No</v>
      </c>
      <c r="L38" s="58" t="str">
        <f t="shared" si="1"/>
        <v/>
      </c>
      <c r="M38" s="56"/>
      <c r="N38" s="56"/>
      <c r="P38" s="126"/>
      <c r="Q38" s="127"/>
    </row>
    <row r="39" spans="1:17" x14ac:dyDescent="0.2">
      <c r="A39" s="55" t="str">
        <f>IF(AND(Sufficient_data="Yes",Include_study="Yes"),COUNT(A$2:A38)+1,"")</f>
        <v/>
      </c>
      <c r="B39" s="101"/>
      <c r="C39" s="56" t="s">
        <v>1</v>
      </c>
      <c r="D39" s="56"/>
      <c r="E39" s="56"/>
      <c r="F39" s="56"/>
      <c r="G39" s="56"/>
      <c r="H39" s="124"/>
      <c r="I39" s="56"/>
      <c r="J39" s="57"/>
      <c r="K39" s="58" t="str">
        <f>IF(Calculations!F39&lt;&gt;"","Yes","No")</f>
        <v>No</v>
      </c>
      <c r="L39" s="58" t="str">
        <f t="shared" si="1"/>
        <v/>
      </c>
      <c r="M39" s="56"/>
      <c r="N39" s="56"/>
      <c r="P39" s="126"/>
      <c r="Q39" s="127"/>
    </row>
    <row r="40" spans="1:17" x14ac:dyDescent="0.2">
      <c r="A40" s="55" t="str">
        <f>IF(AND(Sufficient_data="Yes",Include_study="Yes"),COUNT(A$2:A39)+1,"")</f>
        <v/>
      </c>
      <c r="B40" s="101"/>
      <c r="C40" s="56" t="s">
        <v>1</v>
      </c>
      <c r="D40" s="56"/>
      <c r="E40" s="56"/>
      <c r="F40" s="56"/>
      <c r="G40" s="56"/>
      <c r="H40" s="124"/>
      <c r="I40" s="56"/>
      <c r="J40" s="57"/>
      <c r="K40" s="58" t="str">
        <f>IF(Calculations!F40&lt;&gt;"","Yes","No")</f>
        <v>No</v>
      </c>
      <c r="L40" s="58" t="str">
        <f t="shared" si="1"/>
        <v/>
      </c>
      <c r="M40" s="56"/>
      <c r="N40" s="56"/>
      <c r="P40" s="126"/>
      <c r="Q40" s="127"/>
    </row>
    <row r="41" spans="1:17" x14ac:dyDescent="0.2">
      <c r="A41" s="55" t="str">
        <f>IF(AND(Sufficient_data="Yes",Include_study="Yes"),COUNT(A$2:A40)+1,"")</f>
        <v/>
      </c>
      <c r="B41" s="101"/>
      <c r="C41" s="56" t="s">
        <v>1</v>
      </c>
      <c r="D41" s="56"/>
      <c r="E41" s="56"/>
      <c r="F41" s="56"/>
      <c r="G41" s="56"/>
      <c r="H41" s="124"/>
      <c r="I41" s="56"/>
      <c r="J41" s="57"/>
      <c r="K41" s="58" t="str">
        <f>IF(Calculations!F41&lt;&gt;"","Yes","No")</f>
        <v>No</v>
      </c>
      <c r="L41" s="58" t="str">
        <f t="shared" si="1"/>
        <v/>
      </c>
      <c r="M41" s="56"/>
      <c r="N41" s="56"/>
      <c r="P41" s="126"/>
      <c r="Q41" s="127"/>
    </row>
    <row r="42" spans="1:17" x14ac:dyDescent="0.2">
      <c r="A42" s="55" t="str">
        <f>IF(AND(Sufficient_data="Yes",Include_study="Yes"),COUNT(A$2:A41)+1,"")</f>
        <v/>
      </c>
      <c r="B42" s="101"/>
      <c r="C42" s="56" t="s">
        <v>1</v>
      </c>
      <c r="D42" s="56"/>
      <c r="E42" s="56"/>
      <c r="F42" s="56"/>
      <c r="G42" s="56"/>
      <c r="H42" s="124"/>
      <c r="I42" s="56"/>
      <c r="J42" s="57"/>
      <c r="K42" s="58" t="str">
        <f>IF(Calculations!F42&lt;&gt;"","Yes","No")</f>
        <v>No</v>
      </c>
      <c r="L42" s="58" t="str">
        <f t="shared" si="1"/>
        <v/>
      </c>
      <c r="M42" s="56"/>
      <c r="N42" s="56"/>
      <c r="P42" s="126"/>
      <c r="Q42" s="127"/>
    </row>
    <row r="43" spans="1:17" x14ac:dyDescent="0.2">
      <c r="A43" s="55" t="str">
        <f>IF(AND(Sufficient_data="Yes",Include_study="Yes"),COUNT(A$2:A42)+1,"")</f>
        <v/>
      </c>
      <c r="B43" s="101"/>
      <c r="C43" s="56" t="s">
        <v>1</v>
      </c>
      <c r="D43" s="56"/>
      <c r="E43" s="56"/>
      <c r="F43" s="56"/>
      <c r="G43" s="56"/>
      <c r="H43" s="124"/>
      <c r="I43" s="56"/>
      <c r="J43" s="57"/>
      <c r="K43" s="58" t="str">
        <f>IF(Calculations!F43&lt;&gt;"","Yes","No")</f>
        <v>No</v>
      </c>
      <c r="L43" s="58" t="str">
        <f t="shared" si="1"/>
        <v/>
      </c>
      <c r="M43" s="56"/>
      <c r="N43" s="56"/>
      <c r="P43" s="126"/>
      <c r="Q43" s="127"/>
    </row>
    <row r="44" spans="1:17" x14ac:dyDescent="0.2">
      <c r="A44" s="55" t="str">
        <f>IF(AND(Sufficient_data="Yes",Include_study="Yes"),COUNT(A$2:A43)+1,"")</f>
        <v/>
      </c>
      <c r="B44" s="101"/>
      <c r="C44" s="56" t="s">
        <v>1</v>
      </c>
      <c r="D44" s="56"/>
      <c r="E44" s="56"/>
      <c r="F44" s="56"/>
      <c r="G44" s="56"/>
      <c r="H44" s="124"/>
      <c r="I44" s="56"/>
      <c r="J44" s="57"/>
      <c r="K44" s="58" t="str">
        <f>IF(Calculations!F44&lt;&gt;"","Yes","No")</f>
        <v>No</v>
      </c>
      <c r="L44" s="58" t="str">
        <f t="shared" si="1"/>
        <v/>
      </c>
      <c r="M44" s="56"/>
      <c r="N44" s="56"/>
      <c r="P44" s="126"/>
      <c r="Q44" s="127"/>
    </row>
    <row r="45" spans="1:17" x14ac:dyDescent="0.2">
      <c r="A45" s="55" t="str">
        <f>IF(AND(Sufficient_data="Yes",Include_study="Yes"),COUNT(A$2:A44)+1,"")</f>
        <v/>
      </c>
      <c r="B45" s="101"/>
      <c r="C45" s="56" t="s">
        <v>1</v>
      </c>
      <c r="D45" s="56"/>
      <c r="E45" s="56"/>
      <c r="F45" s="56"/>
      <c r="G45" s="56"/>
      <c r="H45" s="124"/>
      <c r="I45" s="56"/>
      <c r="J45" s="57"/>
      <c r="K45" s="58" t="str">
        <f>IF(Calculations!F45&lt;&gt;"","Yes","No")</f>
        <v>No</v>
      </c>
      <c r="L45" s="58" t="str">
        <f t="shared" si="1"/>
        <v/>
      </c>
      <c r="M45" s="56"/>
      <c r="N45" s="56"/>
      <c r="P45" s="126"/>
      <c r="Q45" s="127"/>
    </row>
    <row r="46" spans="1:17" x14ac:dyDescent="0.2">
      <c r="A46" s="55" t="str">
        <f>IF(AND(Sufficient_data="Yes",Include_study="Yes"),COUNT(A$2:A45)+1,"")</f>
        <v/>
      </c>
      <c r="B46" s="101"/>
      <c r="C46" s="56" t="s">
        <v>1</v>
      </c>
      <c r="D46" s="56"/>
      <c r="E46" s="56"/>
      <c r="F46" s="56"/>
      <c r="G46" s="56"/>
      <c r="H46" s="124"/>
      <c r="I46" s="56"/>
      <c r="J46" s="57"/>
      <c r="K46" s="58" t="str">
        <f>IF(Calculations!F46&lt;&gt;"","Yes","No")</f>
        <v>No</v>
      </c>
      <c r="L46" s="58" t="str">
        <f t="shared" si="1"/>
        <v/>
      </c>
      <c r="M46" s="56"/>
      <c r="N46" s="56"/>
      <c r="P46" s="126"/>
      <c r="Q46" s="127"/>
    </row>
    <row r="47" spans="1:17" x14ac:dyDescent="0.2">
      <c r="A47" s="55" t="str">
        <f>IF(AND(Sufficient_data="Yes",Include_study="Yes"),COUNT(A$2:A46)+1,"")</f>
        <v/>
      </c>
      <c r="B47" s="101"/>
      <c r="C47" s="56" t="s">
        <v>1</v>
      </c>
      <c r="D47" s="56"/>
      <c r="E47" s="56"/>
      <c r="F47" s="56"/>
      <c r="G47" s="56"/>
      <c r="H47" s="124"/>
      <c r="I47" s="56"/>
      <c r="J47" s="57"/>
      <c r="K47" s="58" t="str">
        <f>IF(Calculations!F47&lt;&gt;"","Yes","No")</f>
        <v>No</v>
      </c>
      <c r="L47" s="58" t="str">
        <f t="shared" si="1"/>
        <v/>
      </c>
      <c r="M47" s="56"/>
      <c r="N47" s="56"/>
      <c r="P47" s="126"/>
      <c r="Q47" s="127"/>
    </row>
    <row r="48" spans="1:17" x14ac:dyDescent="0.2">
      <c r="A48" s="55" t="str">
        <f>IF(AND(Sufficient_data="Yes",Include_study="Yes"),COUNT(A$2:A47)+1,"")</f>
        <v/>
      </c>
      <c r="B48" s="101"/>
      <c r="C48" s="56" t="s">
        <v>1</v>
      </c>
      <c r="D48" s="56"/>
      <c r="E48" s="56"/>
      <c r="F48" s="56"/>
      <c r="G48" s="56"/>
      <c r="H48" s="124"/>
      <c r="I48" s="56"/>
      <c r="J48" s="57"/>
      <c r="K48" s="58" t="str">
        <f>IF(Calculations!F48&lt;&gt;"","Yes","No")</f>
        <v>No</v>
      </c>
      <c r="L48" s="58" t="str">
        <f t="shared" si="1"/>
        <v/>
      </c>
      <c r="M48" s="56"/>
      <c r="N48" s="56"/>
      <c r="P48" s="126"/>
      <c r="Q48" s="127"/>
    </row>
    <row r="49" spans="1:17" x14ac:dyDescent="0.2">
      <c r="A49" s="55" t="str">
        <f>IF(AND(Sufficient_data="Yes",Include_study="Yes"),COUNT(A$2:A48)+1,"")</f>
        <v/>
      </c>
      <c r="B49" s="101"/>
      <c r="C49" s="56" t="s">
        <v>1</v>
      </c>
      <c r="D49" s="56"/>
      <c r="E49" s="56"/>
      <c r="F49" s="56"/>
      <c r="G49" s="56"/>
      <c r="H49" s="124"/>
      <c r="I49" s="56"/>
      <c r="J49" s="57"/>
      <c r="K49" s="58" t="str">
        <f>IF(Calculations!F49&lt;&gt;"","Yes","No")</f>
        <v>No</v>
      </c>
      <c r="L49" s="58" t="str">
        <f t="shared" si="1"/>
        <v/>
      </c>
      <c r="M49" s="56"/>
      <c r="N49" s="56"/>
      <c r="P49" s="126"/>
      <c r="Q49" s="127"/>
    </row>
    <row r="50" spans="1:17" x14ac:dyDescent="0.2">
      <c r="A50" s="55" t="str">
        <f>IF(AND(Sufficient_data="Yes",Include_study="Yes"),COUNT(A$2:A49)+1,"")</f>
        <v/>
      </c>
      <c r="B50" s="101"/>
      <c r="C50" s="56" t="s">
        <v>1</v>
      </c>
      <c r="D50" s="56"/>
      <c r="E50" s="56"/>
      <c r="F50" s="56"/>
      <c r="G50" s="56"/>
      <c r="H50" s="124"/>
      <c r="I50" s="56"/>
      <c r="J50" s="57"/>
      <c r="K50" s="58" t="str">
        <f>IF(Calculations!F50&lt;&gt;"","Yes","No")</f>
        <v>No</v>
      </c>
      <c r="L50" s="58" t="str">
        <f t="shared" si="1"/>
        <v/>
      </c>
      <c r="M50" s="56"/>
      <c r="N50" s="56"/>
      <c r="P50" s="126"/>
      <c r="Q50" s="127"/>
    </row>
    <row r="51" spans="1:17" x14ac:dyDescent="0.2">
      <c r="A51" s="55" t="str">
        <f>IF(AND(Sufficient_data="Yes",Include_study="Yes"),COUNT(A$2:A50)+1,"")</f>
        <v/>
      </c>
      <c r="B51" s="101"/>
      <c r="C51" s="56" t="s">
        <v>1</v>
      </c>
      <c r="D51" s="56"/>
      <c r="E51" s="56"/>
      <c r="F51" s="56"/>
      <c r="G51" s="56"/>
      <c r="H51" s="124"/>
      <c r="I51" s="56"/>
      <c r="J51" s="57"/>
      <c r="K51" s="58" t="str">
        <f>IF(Calculations!F51&lt;&gt;"","Yes","No")</f>
        <v>No</v>
      </c>
      <c r="L51" s="58" t="str">
        <f t="shared" si="1"/>
        <v/>
      </c>
      <c r="M51" s="56"/>
      <c r="N51" s="56"/>
      <c r="P51" s="126"/>
      <c r="Q51" s="127"/>
    </row>
    <row r="52" spans="1:17" s="17" customFormat="1" x14ac:dyDescent="0.2">
      <c r="A52" s="55" t="str">
        <f>IF(AND(Sufficient_data="Yes",Include_study="Yes"),COUNT(A$2:A51)+1,"")</f>
        <v/>
      </c>
      <c r="B52" s="101"/>
      <c r="C52" s="56" t="s">
        <v>1</v>
      </c>
      <c r="D52" s="56"/>
      <c r="E52" s="56"/>
      <c r="F52" s="56"/>
      <c r="G52" s="56"/>
      <c r="H52" s="124"/>
      <c r="I52" s="56"/>
      <c r="J52" s="57"/>
      <c r="K52" s="58" t="str">
        <f>IF(Calculations!F52&lt;&gt;"","Yes","No")</f>
        <v>No</v>
      </c>
      <c r="L52" s="58" t="str">
        <f t="shared" si="1"/>
        <v/>
      </c>
      <c r="M52" s="56"/>
      <c r="N52" s="56"/>
      <c r="P52" s="126"/>
      <c r="Q52" s="127"/>
    </row>
    <row r="53" spans="1:17" x14ac:dyDescent="0.2">
      <c r="A53" s="55" t="str">
        <f>IF(AND(Sufficient_data="Yes",Include_study="Yes"),COUNT(A$2:A52)+1,"")</f>
        <v/>
      </c>
      <c r="B53" s="101"/>
      <c r="C53" s="56" t="s">
        <v>1</v>
      </c>
      <c r="D53" s="56"/>
      <c r="E53" s="56"/>
      <c r="F53" s="56"/>
      <c r="G53" s="56"/>
      <c r="H53" s="124"/>
      <c r="I53" s="56"/>
      <c r="J53" s="57"/>
      <c r="K53" s="58" t="str">
        <f>IF(Calculations!F53&lt;&gt;"","Yes","No")</f>
        <v>No</v>
      </c>
      <c r="L53" s="58" t="str">
        <f t="shared" si="1"/>
        <v/>
      </c>
      <c r="M53" s="56"/>
      <c r="N53" s="56"/>
      <c r="P53" s="126"/>
      <c r="Q53" s="127"/>
    </row>
    <row r="54" spans="1:17" x14ac:dyDescent="0.2">
      <c r="A54" s="55" t="str">
        <f>IF(AND(Sufficient_data="Yes",Include_study="Yes"),COUNT(A$2:A53)+1,"")</f>
        <v/>
      </c>
      <c r="B54" s="101"/>
      <c r="C54" s="56" t="s">
        <v>1</v>
      </c>
      <c r="D54" s="125"/>
      <c r="E54" s="125"/>
      <c r="F54" s="118"/>
      <c r="G54" s="118"/>
      <c r="H54" s="56"/>
      <c r="I54" s="56"/>
      <c r="J54" s="56"/>
      <c r="K54" s="58" t="str">
        <f>IF(Calculations!F54&lt;&gt;"","Yes","No")</f>
        <v>No</v>
      </c>
      <c r="L54" s="58" t="str">
        <f t="shared" si="1"/>
        <v/>
      </c>
      <c r="M54" s="56"/>
      <c r="N54" s="56"/>
      <c r="P54" s="129"/>
      <c r="Q54" s="129"/>
    </row>
    <row r="55" spans="1:17" x14ac:dyDescent="0.2">
      <c r="A55" s="55" t="str">
        <f>IF(AND(Sufficient_data="Yes",Include_study="Yes"),COUNT(A$2:A54)+1,"")</f>
        <v/>
      </c>
      <c r="B55" s="101"/>
      <c r="C55" s="56" t="s">
        <v>1</v>
      </c>
      <c r="D55" s="125"/>
      <c r="E55" s="125"/>
      <c r="F55" s="118"/>
      <c r="G55" s="118"/>
      <c r="H55" s="56"/>
      <c r="I55" s="56"/>
      <c r="J55" s="56"/>
      <c r="K55" s="58" t="str">
        <f>IF(Calculations!F55&lt;&gt;"","Yes","No")</f>
        <v>No</v>
      </c>
      <c r="L55" s="58" t="str">
        <f t="shared" si="1"/>
        <v/>
      </c>
      <c r="M55" s="56"/>
      <c r="N55" s="56"/>
      <c r="P55" s="129"/>
      <c r="Q55" s="129"/>
    </row>
    <row r="56" spans="1:17" x14ac:dyDescent="0.2">
      <c r="A56" s="55" t="str">
        <f>IF(AND(Sufficient_data="Yes",Include_study="Yes"),COUNT(A$2:A55)+1,"")</f>
        <v/>
      </c>
      <c r="B56" s="101"/>
      <c r="C56" s="56" t="s">
        <v>1</v>
      </c>
      <c r="D56" s="125"/>
      <c r="E56" s="125"/>
      <c r="F56" s="118"/>
      <c r="G56" s="118"/>
      <c r="H56" s="56"/>
      <c r="I56" s="56"/>
      <c r="J56" s="56"/>
      <c r="K56" s="58" t="str">
        <f>IF(Calculations!F56&lt;&gt;"","Yes","No")</f>
        <v>No</v>
      </c>
      <c r="L56" s="58" t="str">
        <f t="shared" si="1"/>
        <v/>
      </c>
      <c r="M56" s="56"/>
      <c r="N56" s="56"/>
      <c r="P56" s="129"/>
      <c r="Q56" s="129"/>
    </row>
    <row r="57" spans="1:17" x14ac:dyDescent="0.2">
      <c r="A57" s="55" t="str">
        <f>IF(AND(Sufficient_data="Yes",Include_study="Yes"),COUNT(A$2:A56)+1,"")</f>
        <v/>
      </c>
      <c r="B57" s="101"/>
      <c r="C57" s="56" t="s">
        <v>1</v>
      </c>
      <c r="D57" s="125"/>
      <c r="E57" s="125"/>
      <c r="F57" s="118"/>
      <c r="G57" s="118"/>
      <c r="H57" s="56"/>
      <c r="I57" s="56"/>
      <c r="J57" s="56"/>
      <c r="K57" s="58" t="str">
        <f>IF(Calculations!F57&lt;&gt;"","Yes","No")</f>
        <v>No</v>
      </c>
      <c r="L57" s="58" t="str">
        <f t="shared" si="1"/>
        <v/>
      </c>
      <c r="M57" s="56"/>
      <c r="N57" s="56"/>
      <c r="P57" s="129"/>
      <c r="Q57" s="129"/>
    </row>
    <row r="58" spans="1:17" x14ac:dyDescent="0.2">
      <c r="A58" s="55" t="str">
        <f>IF(AND(Sufficient_data="Yes",Include_study="Yes"),COUNT(A$2:A57)+1,"")</f>
        <v/>
      </c>
      <c r="B58" s="101"/>
      <c r="C58" s="56" t="s">
        <v>1</v>
      </c>
      <c r="D58" s="125"/>
      <c r="E58" s="125"/>
      <c r="F58" s="118"/>
      <c r="G58" s="118"/>
      <c r="H58" s="56"/>
      <c r="I58" s="56"/>
      <c r="J58" s="56"/>
      <c r="K58" s="58" t="str">
        <f>IF(Calculations!F58&lt;&gt;"","Yes","No")</f>
        <v>No</v>
      </c>
      <c r="L58" s="58" t="str">
        <f t="shared" si="1"/>
        <v/>
      </c>
      <c r="M58" s="56"/>
      <c r="N58" s="56"/>
      <c r="P58" s="129"/>
      <c r="Q58" s="129"/>
    </row>
    <row r="59" spans="1:17" x14ac:dyDescent="0.2">
      <c r="A59" s="55" t="str">
        <f>IF(AND(Sufficient_data="Yes",Include_study="Yes"),COUNT(A$2:A58)+1,"")</f>
        <v/>
      </c>
      <c r="B59" s="101"/>
      <c r="C59" s="56" t="s">
        <v>1</v>
      </c>
      <c r="D59" s="125"/>
      <c r="E59" s="125"/>
      <c r="F59" s="118"/>
      <c r="G59" s="118"/>
      <c r="H59" s="56"/>
      <c r="I59" s="56"/>
      <c r="J59" s="56"/>
      <c r="K59" s="58" t="str">
        <f>IF(Calculations!F59&lt;&gt;"","Yes","No")</f>
        <v>No</v>
      </c>
      <c r="L59" s="58" t="str">
        <f t="shared" si="1"/>
        <v/>
      </c>
      <c r="M59" s="56"/>
      <c r="N59" s="56"/>
      <c r="P59" s="129"/>
      <c r="Q59" s="129"/>
    </row>
    <row r="60" spans="1:17" x14ac:dyDescent="0.2">
      <c r="A60" s="55" t="str">
        <f>IF(AND(Sufficient_data="Yes",Include_study="Yes"),COUNT(A$2:A59)+1,"")</f>
        <v/>
      </c>
      <c r="B60" s="101"/>
      <c r="C60" s="56" t="s">
        <v>1</v>
      </c>
      <c r="D60" s="125"/>
      <c r="E60" s="125"/>
      <c r="F60" s="118"/>
      <c r="G60" s="118"/>
      <c r="H60" s="56"/>
      <c r="I60" s="56"/>
      <c r="J60" s="56"/>
      <c r="K60" s="58" t="str">
        <f>IF(Calculations!F60&lt;&gt;"","Yes","No")</f>
        <v>No</v>
      </c>
      <c r="L60" s="58" t="str">
        <f t="shared" si="1"/>
        <v/>
      </c>
      <c r="M60" s="56"/>
      <c r="N60" s="56"/>
      <c r="P60" s="129"/>
      <c r="Q60" s="129"/>
    </row>
    <row r="61" spans="1:17" x14ac:dyDescent="0.2">
      <c r="A61" s="55" t="str">
        <f>IF(AND(Sufficient_data="Yes",Include_study="Yes"),COUNT(A$2:A60)+1,"")</f>
        <v/>
      </c>
      <c r="B61" s="101"/>
      <c r="C61" s="56" t="s">
        <v>1</v>
      </c>
      <c r="D61" s="125"/>
      <c r="E61" s="125"/>
      <c r="F61" s="118"/>
      <c r="G61" s="118"/>
      <c r="H61" s="56"/>
      <c r="I61" s="56"/>
      <c r="J61" s="56"/>
      <c r="K61" s="58" t="str">
        <f>IF(Calculations!F61&lt;&gt;"","Yes","No")</f>
        <v>No</v>
      </c>
      <c r="L61" s="58" t="str">
        <f t="shared" si="1"/>
        <v/>
      </c>
      <c r="M61" s="56"/>
      <c r="N61" s="56"/>
      <c r="P61" s="129"/>
      <c r="Q61" s="129"/>
    </row>
    <row r="62" spans="1:17" x14ac:dyDescent="0.2">
      <c r="A62" s="55" t="str">
        <f>IF(AND(Sufficient_data="Yes",Include_study="Yes"),COUNT(A$2:A61)+1,"")</f>
        <v/>
      </c>
      <c r="B62" s="101"/>
      <c r="C62" s="56" t="s">
        <v>1</v>
      </c>
      <c r="D62" s="125"/>
      <c r="E62" s="125"/>
      <c r="F62" s="118"/>
      <c r="G62" s="118"/>
      <c r="H62" s="56"/>
      <c r="I62" s="56"/>
      <c r="J62" s="56"/>
      <c r="K62" s="58" t="str">
        <f>IF(Calculations!F62&lt;&gt;"","Yes","No")</f>
        <v>No</v>
      </c>
      <c r="L62" s="58" t="str">
        <f t="shared" si="1"/>
        <v/>
      </c>
      <c r="M62" s="56"/>
      <c r="N62" s="56"/>
      <c r="P62" s="129"/>
      <c r="Q62" s="129"/>
    </row>
    <row r="63" spans="1:17" x14ac:dyDescent="0.2">
      <c r="A63" s="55" t="str">
        <f>IF(AND(Sufficient_data="Yes",Include_study="Yes"),COUNT(A$2:A62)+1,"")</f>
        <v/>
      </c>
      <c r="B63" s="101"/>
      <c r="C63" s="56" t="s">
        <v>1</v>
      </c>
      <c r="D63" s="125"/>
      <c r="E63" s="125"/>
      <c r="F63" s="118"/>
      <c r="G63" s="118"/>
      <c r="H63" s="56"/>
      <c r="I63" s="56"/>
      <c r="J63" s="56"/>
      <c r="K63" s="58" t="str">
        <f>IF(Calculations!F63&lt;&gt;"","Yes","No")</f>
        <v>No</v>
      </c>
      <c r="L63" s="58" t="str">
        <f t="shared" si="1"/>
        <v/>
      </c>
      <c r="M63" s="56"/>
      <c r="N63" s="56"/>
      <c r="P63" s="129"/>
      <c r="Q63" s="129"/>
    </row>
    <row r="64" spans="1:17" x14ac:dyDescent="0.2">
      <c r="A64" s="55" t="str">
        <f>IF(AND(Sufficient_data="Yes",Include_study="Yes"),COUNT(A$2:A63)+1,"")</f>
        <v/>
      </c>
      <c r="B64" s="101"/>
      <c r="C64" s="56" t="s">
        <v>1</v>
      </c>
      <c r="D64" s="125"/>
      <c r="E64" s="125"/>
      <c r="F64" s="118"/>
      <c r="G64" s="118"/>
      <c r="H64" s="56"/>
      <c r="I64" s="56"/>
      <c r="J64" s="56"/>
      <c r="K64" s="58" t="str">
        <f>IF(Calculations!F64&lt;&gt;"","Yes","No")</f>
        <v>No</v>
      </c>
      <c r="L64" s="58" t="str">
        <f t="shared" si="1"/>
        <v/>
      </c>
      <c r="M64" s="56"/>
      <c r="N64" s="56"/>
      <c r="P64" s="129"/>
      <c r="Q64" s="129"/>
    </row>
    <row r="65" spans="1:17" x14ac:dyDescent="0.2">
      <c r="A65" s="55" t="str">
        <f>IF(AND(Sufficient_data="Yes",Include_study="Yes"),COUNT(A$2:A64)+1,"")</f>
        <v/>
      </c>
      <c r="B65" s="101"/>
      <c r="C65" s="56" t="s">
        <v>1</v>
      </c>
      <c r="D65" s="125"/>
      <c r="E65" s="125"/>
      <c r="F65" s="118"/>
      <c r="G65" s="118"/>
      <c r="H65" s="56"/>
      <c r="I65" s="56"/>
      <c r="J65" s="56"/>
      <c r="K65" s="58" t="str">
        <f>IF(Calculations!F65&lt;&gt;"","Yes","No")</f>
        <v>No</v>
      </c>
      <c r="L65" s="58" t="str">
        <f t="shared" si="1"/>
        <v/>
      </c>
      <c r="M65" s="56"/>
      <c r="N65" s="56"/>
      <c r="P65" s="129"/>
      <c r="Q65" s="129"/>
    </row>
    <row r="66" spans="1:17" x14ac:dyDescent="0.2">
      <c r="A66" s="55" t="str">
        <f>IF(AND(Sufficient_data="Yes",Include_study="Yes"),COUNT(A$2:A65)+1,"")</f>
        <v/>
      </c>
      <c r="B66" s="101"/>
      <c r="C66" s="56" t="s">
        <v>1</v>
      </c>
      <c r="D66" s="125"/>
      <c r="E66" s="125"/>
      <c r="F66" s="118"/>
      <c r="G66" s="118"/>
      <c r="H66" s="56"/>
      <c r="I66" s="56"/>
      <c r="J66" s="56"/>
      <c r="K66" s="58" t="str">
        <f>IF(Calculations!F66&lt;&gt;"","Yes","No")</f>
        <v>No</v>
      </c>
      <c r="L66" s="58" t="str">
        <f t="shared" ref="L66:L97" si="2">IF(OR(Partial_correlation&lt;&gt;"",Partial_correlation_z&lt;&gt;""),IF(AND(Number_of_observations&lt;&gt;"",Number_of_predictors&lt;&gt;""),"","Insufficient data for Fisher's r-to-z transformation"),"")</f>
        <v/>
      </c>
      <c r="M66" s="56"/>
      <c r="N66" s="56"/>
      <c r="P66" s="129"/>
      <c r="Q66" s="129"/>
    </row>
    <row r="67" spans="1:17" x14ac:dyDescent="0.2">
      <c r="A67" s="55" t="str">
        <f>IF(AND(Sufficient_data="Yes",Include_study="Yes"),COUNT(A$2:A66)+1,"")</f>
        <v/>
      </c>
      <c r="B67" s="101"/>
      <c r="C67" s="56" t="s">
        <v>1</v>
      </c>
      <c r="D67" s="125"/>
      <c r="E67" s="125"/>
      <c r="F67" s="118"/>
      <c r="G67" s="118"/>
      <c r="H67" s="56"/>
      <c r="I67" s="56"/>
      <c r="J67" s="56"/>
      <c r="K67" s="58" t="str">
        <f>IF(Calculations!F67&lt;&gt;"","Yes","No")</f>
        <v>No</v>
      </c>
      <c r="L67" s="58" t="str">
        <f t="shared" si="2"/>
        <v/>
      </c>
      <c r="M67" s="56"/>
      <c r="N67" s="56"/>
      <c r="P67" s="129"/>
      <c r="Q67" s="129"/>
    </row>
    <row r="68" spans="1:17" x14ac:dyDescent="0.2">
      <c r="A68" s="55" t="str">
        <f>IF(AND(Sufficient_data="Yes",Include_study="Yes"),COUNT(A$2:A67)+1,"")</f>
        <v/>
      </c>
      <c r="B68" s="101"/>
      <c r="C68" s="56" t="s">
        <v>1</v>
      </c>
      <c r="D68" s="125"/>
      <c r="E68" s="125"/>
      <c r="F68" s="118"/>
      <c r="G68" s="118"/>
      <c r="H68" s="56"/>
      <c r="I68" s="56"/>
      <c r="J68" s="56"/>
      <c r="K68" s="58" t="str">
        <f>IF(Calculations!F68&lt;&gt;"","Yes","No")</f>
        <v>No</v>
      </c>
      <c r="L68" s="58" t="str">
        <f t="shared" si="2"/>
        <v/>
      </c>
      <c r="M68" s="56"/>
      <c r="N68" s="56"/>
      <c r="P68" s="129"/>
      <c r="Q68" s="129"/>
    </row>
    <row r="69" spans="1:17" x14ac:dyDescent="0.2">
      <c r="A69" s="55" t="str">
        <f>IF(AND(Sufficient_data="Yes",Include_study="Yes"),COUNT(A$2:A68)+1,"")</f>
        <v/>
      </c>
      <c r="B69" s="101"/>
      <c r="C69" s="56" t="s">
        <v>1</v>
      </c>
      <c r="D69" s="125"/>
      <c r="E69" s="125"/>
      <c r="F69" s="118"/>
      <c r="G69" s="118"/>
      <c r="H69" s="56"/>
      <c r="I69" s="56"/>
      <c r="J69" s="56"/>
      <c r="K69" s="58" t="str">
        <f>IF(Calculations!F69&lt;&gt;"","Yes","No")</f>
        <v>No</v>
      </c>
      <c r="L69" s="58" t="str">
        <f t="shared" si="2"/>
        <v/>
      </c>
      <c r="M69" s="56"/>
      <c r="N69" s="56"/>
      <c r="P69" s="129"/>
      <c r="Q69" s="129"/>
    </row>
    <row r="70" spans="1:17" x14ac:dyDescent="0.2">
      <c r="A70" s="55" t="str">
        <f>IF(AND(Sufficient_data="Yes",Include_study="Yes"),COUNT(A$2:A69)+1,"")</f>
        <v/>
      </c>
      <c r="B70" s="101"/>
      <c r="C70" s="56" t="s">
        <v>1</v>
      </c>
      <c r="D70" s="125"/>
      <c r="E70" s="125"/>
      <c r="F70" s="118"/>
      <c r="G70" s="118"/>
      <c r="H70" s="56"/>
      <c r="I70" s="56"/>
      <c r="J70" s="56"/>
      <c r="K70" s="58" t="str">
        <f>IF(Calculations!F70&lt;&gt;"","Yes","No")</f>
        <v>No</v>
      </c>
      <c r="L70" s="58" t="str">
        <f t="shared" si="2"/>
        <v/>
      </c>
      <c r="M70" s="56"/>
      <c r="N70" s="56"/>
      <c r="P70" s="129"/>
      <c r="Q70" s="129"/>
    </row>
    <row r="71" spans="1:17" x14ac:dyDescent="0.2">
      <c r="A71" s="55" t="str">
        <f>IF(AND(Sufficient_data="Yes",Include_study="Yes"),COUNT(A$2:A70)+1,"")</f>
        <v/>
      </c>
      <c r="B71" s="101"/>
      <c r="C71" s="56" t="s">
        <v>1</v>
      </c>
      <c r="D71" s="125"/>
      <c r="E71" s="125"/>
      <c r="F71" s="118"/>
      <c r="G71" s="118"/>
      <c r="H71" s="56"/>
      <c r="I71" s="56"/>
      <c r="J71" s="56"/>
      <c r="K71" s="58" t="str">
        <f>IF(Calculations!F71&lt;&gt;"","Yes","No")</f>
        <v>No</v>
      </c>
      <c r="L71" s="58" t="str">
        <f t="shared" si="2"/>
        <v/>
      </c>
      <c r="M71" s="56"/>
      <c r="N71" s="56"/>
      <c r="P71" s="129"/>
      <c r="Q71" s="129"/>
    </row>
    <row r="72" spans="1:17" x14ac:dyDescent="0.2">
      <c r="A72" s="55" t="str">
        <f>IF(AND(Sufficient_data="Yes",Include_study="Yes"),COUNT(A$2:A71)+1,"")</f>
        <v/>
      </c>
      <c r="B72" s="101"/>
      <c r="C72" s="56" t="s">
        <v>1</v>
      </c>
      <c r="D72" s="125"/>
      <c r="E72" s="125"/>
      <c r="F72" s="118"/>
      <c r="G72" s="118"/>
      <c r="H72" s="56"/>
      <c r="I72" s="56"/>
      <c r="J72" s="56"/>
      <c r="K72" s="58" t="str">
        <f>IF(Calculations!F72&lt;&gt;"","Yes","No")</f>
        <v>No</v>
      </c>
      <c r="L72" s="58" t="str">
        <f t="shared" si="2"/>
        <v/>
      </c>
      <c r="M72" s="56"/>
      <c r="N72" s="56"/>
      <c r="P72" s="129"/>
      <c r="Q72" s="129"/>
    </row>
    <row r="73" spans="1:17" x14ac:dyDescent="0.2">
      <c r="A73" s="55" t="str">
        <f>IF(AND(Sufficient_data="Yes",Include_study="Yes"),COUNT(A$2:A72)+1,"")</f>
        <v/>
      </c>
      <c r="B73" s="101"/>
      <c r="C73" s="56" t="s">
        <v>1</v>
      </c>
      <c r="D73" s="125"/>
      <c r="E73" s="125"/>
      <c r="F73" s="118"/>
      <c r="G73" s="118"/>
      <c r="H73" s="56"/>
      <c r="I73" s="56"/>
      <c r="J73" s="56"/>
      <c r="K73" s="58" t="str">
        <f>IF(Calculations!F73&lt;&gt;"","Yes","No")</f>
        <v>No</v>
      </c>
      <c r="L73" s="58" t="str">
        <f t="shared" si="2"/>
        <v/>
      </c>
      <c r="M73" s="56"/>
      <c r="N73" s="56"/>
      <c r="P73" s="129"/>
      <c r="Q73" s="129"/>
    </row>
    <row r="74" spans="1:17" x14ac:dyDescent="0.2">
      <c r="A74" s="55" t="str">
        <f>IF(AND(Sufficient_data="Yes",Include_study="Yes"),COUNT(A$2:A73)+1,"")</f>
        <v/>
      </c>
      <c r="B74" s="101"/>
      <c r="C74" s="56" t="s">
        <v>1</v>
      </c>
      <c r="D74" s="125"/>
      <c r="E74" s="125"/>
      <c r="F74" s="118"/>
      <c r="G74" s="118"/>
      <c r="H74" s="56"/>
      <c r="I74" s="56"/>
      <c r="J74" s="56"/>
      <c r="K74" s="58" t="str">
        <f>IF(Calculations!F74&lt;&gt;"","Yes","No")</f>
        <v>No</v>
      </c>
      <c r="L74" s="58" t="str">
        <f t="shared" si="2"/>
        <v/>
      </c>
      <c r="M74" s="56"/>
      <c r="N74" s="56"/>
      <c r="P74" s="129"/>
      <c r="Q74" s="129"/>
    </row>
    <row r="75" spans="1:17" x14ac:dyDescent="0.2">
      <c r="A75" s="55" t="str">
        <f>IF(AND(Sufficient_data="Yes",Include_study="Yes"),COUNT(A$2:A74)+1,"")</f>
        <v/>
      </c>
      <c r="B75" s="101"/>
      <c r="C75" s="56" t="s">
        <v>1</v>
      </c>
      <c r="D75" s="125"/>
      <c r="E75" s="125"/>
      <c r="F75" s="118"/>
      <c r="G75" s="118"/>
      <c r="H75" s="56"/>
      <c r="I75" s="56"/>
      <c r="J75" s="56"/>
      <c r="K75" s="58" t="str">
        <f>IF(Calculations!F75&lt;&gt;"","Yes","No")</f>
        <v>No</v>
      </c>
      <c r="L75" s="58" t="str">
        <f t="shared" si="2"/>
        <v/>
      </c>
      <c r="M75" s="56"/>
      <c r="N75" s="56"/>
      <c r="P75" s="129"/>
      <c r="Q75" s="129"/>
    </row>
    <row r="76" spans="1:17" x14ac:dyDescent="0.2">
      <c r="A76" s="55" t="str">
        <f>IF(AND(Sufficient_data="Yes",Include_study="Yes"),COUNT(A$2:A75)+1,"")</f>
        <v/>
      </c>
      <c r="B76" s="101"/>
      <c r="C76" s="56" t="s">
        <v>1</v>
      </c>
      <c r="D76" s="125"/>
      <c r="E76" s="125"/>
      <c r="F76" s="118"/>
      <c r="G76" s="118"/>
      <c r="H76" s="56"/>
      <c r="I76" s="56"/>
      <c r="J76" s="56"/>
      <c r="K76" s="58" t="str">
        <f>IF(Calculations!F76&lt;&gt;"","Yes","No")</f>
        <v>No</v>
      </c>
      <c r="L76" s="58" t="str">
        <f t="shared" si="2"/>
        <v/>
      </c>
      <c r="M76" s="56"/>
      <c r="N76" s="56"/>
      <c r="P76" s="129"/>
      <c r="Q76" s="129"/>
    </row>
    <row r="77" spans="1:17" x14ac:dyDescent="0.2">
      <c r="A77" s="55" t="str">
        <f>IF(AND(Sufficient_data="Yes",Include_study="Yes"),COUNT(A$2:A76)+1,"")</f>
        <v/>
      </c>
      <c r="B77" s="101"/>
      <c r="C77" s="56" t="s">
        <v>1</v>
      </c>
      <c r="D77" s="125"/>
      <c r="E77" s="125"/>
      <c r="F77" s="118"/>
      <c r="G77" s="118"/>
      <c r="H77" s="56"/>
      <c r="I77" s="56"/>
      <c r="J77" s="56"/>
      <c r="K77" s="58" t="str">
        <f>IF(Calculations!F77&lt;&gt;"","Yes","No")</f>
        <v>No</v>
      </c>
      <c r="L77" s="58" t="str">
        <f t="shared" si="2"/>
        <v/>
      </c>
      <c r="M77" s="56"/>
      <c r="N77" s="56"/>
      <c r="P77" s="129"/>
      <c r="Q77" s="129"/>
    </row>
    <row r="78" spans="1:17" x14ac:dyDescent="0.2">
      <c r="A78" s="55" t="str">
        <f>IF(AND(Sufficient_data="Yes",Include_study="Yes"),COUNT(A$2:A77)+1,"")</f>
        <v/>
      </c>
      <c r="B78" s="101"/>
      <c r="C78" s="56" t="s">
        <v>1</v>
      </c>
      <c r="D78" s="125"/>
      <c r="E78" s="125"/>
      <c r="F78" s="118"/>
      <c r="G78" s="118"/>
      <c r="H78" s="56"/>
      <c r="I78" s="56"/>
      <c r="J78" s="56"/>
      <c r="K78" s="58" t="str">
        <f>IF(Calculations!F78&lt;&gt;"","Yes","No")</f>
        <v>No</v>
      </c>
      <c r="L78" s="58" t="str">
        <f t="shared" si="2"/>
        <v/>
      </c>
      <c r="M78" s="56"/>
      <c r="N78" s="56"/>
      <c r="P78" s="129"/>
      <c r="Q78" s="129"/>
    </row>
    <row r="79" spans="1:17" x14ac:dyDescent="0.2">
      <c r="A79" s="55" t="str">
        <f>IF(AND(Sufficient_data="Yes",Include_study="Yes"),COUNT(A$2:A78)+1,"")</f>
        <v/>
      </c>
      <c r="B79" s="101"/>
      <c r="C79" s="56" t="s">
        <v>1</v>
      </c>
      <c r="D79" s="125"/>
      <c r="E79" s="125"/>
      <c r="F79" s="118"/>
      <c r="G79" s="118"/>
      <c r="H79" s="56"/>
      <c r="I79" s="56"/>
      <c r="J79" s="56"/>
      <c r="K79" s="58" t="str">
        <f>IF(Calculations!F79&lt;&gt;"","Yes","No")</f>
        <v>No</v>
      </c>
      <c r="L79" s="58" t="str">
        <f t="shared" si="2"/>
        <v/>
      </c>
      <c r="M79" s="56"/>
      <c r="N79" s="56"/>
      <c r="P79" s="129"/>
      <c r="Q79" s="129"/>
    </row>
    <row r="80" spans="1:17" x14ac:dyDescent="0.2">
      <c r="A80" s="55" t="str">
        <f>IF(AND(Sufficient_data="Yes",Include_study="Yes"),COUNT(A$2:A79)+1,"")</f>
        <v/>
      </c>
      <c r="B80" s="101"/>
      <c r="C80" s="56" t="s">
        <v>1</v>
      </c>
      <c r="D80" s="125"/>
      <c r="E80" s="125"/>
      <c r="F80" s="118"/>
      <c r="G80" s="118"/>
      <c r="H80" s="56"/>
      <c r="I80" s="56"/>
      <c r="J80" s="56"/>
      <c r="K80" s="58" t="str">
        <f>IF(Calculations!F80&lt;&gt;"","Yes","No")</f>
        <v>No</v>
      </c>
      <c r="L80" s="58" t="str">
        <f t="shared" si="2"/>
        <v/>
      </c>
      <c r="M80" s="56"/>
      <c r="N80" s="56"/>
      <c r="P80" s="129"/>
      <c r="Q80" s="129"/>
    </row>
    <row r="81" spans="1:17" x14ac:dyDescent="0.2">
      <c r="A81" s="55" t="str">
        <f>IF(AND(Sufficient_data="Yes",Include_study="Yes"),COUNT(A$2:A80)+1,"")</f>
        <v/>
      </c>
      <c r="B81" s="101"/>
      <c r="C81" s="56" t="s">
        <v>1</v>
      </c>
      <c r="D81" s="125"/>
      <c r="E81" s="125"/>
      <c r="F81" s="118"/>
      <c r="G81" s="118"/>
      <c r="H81" s="56"/>
      <c r="I81" s="56"/>
      <c r="J81" s="56"/>
      <c r="K81" s="58" t="str">
        <f>IF(Calculations!F81&lt;&gt;"","Yes","No")</f>
        <v>No</v>
      </c>
      <c r="L81" s="58" t="str">
        <f t="shared" si="2"/>
        <v/>
      </c>
      <c r="M81" s="56"/>
      <c r="N81" s="56"/>
      <c r="P81" s="129"/>
      <c r="Q81" s="129"/>
    </row>
    <row r="82" spans="1:17" x14ac:dyDescent="0.2">
      <c r="A82" s="55" t="str">
        <f>IF(AND(Sufficient_data="Yes",Include_study="Yes"),COUNT(A$2:A81)+1,"")</f>
        <v/>
      </c>
      <c r="B82" s="101"/>
      <c r="C82" s="56" t="s">
        <v>1</v>
      </c>
      <c r="D82" s="125"/>
      <c r="E82" s="125"/>
      <c r="F82" s="118"/>
      <c r="G82" s="118"/>
      <c r="H82" s="56"/>
      <c r="I82" s="56"/>
      <c r="J82" s="56"/>
      <c r="K82" s="58" t="str">
        <f>IF(Calculations!F82&lt;&gt;"","Yes","No")</f>
        <v>No</v>
      </c>
      <c r="L82" s="58" t="str">
        <f t="shared" si="2"/>
        <v/>
      </c>
      <c r="M82" s="56"/>
      <c r="N82" s="56"/>
      <c r="P82" s="129"/>
      <c r="Q82" s="129"/>
    </row>
    <row r="83" spans="1:17" x14ac:dyDescent="0.2">
      <c r="A83" s="55" t="str">
        <f>IF(AND(Sufficient_data="Yes",Include_study="Yes"),COUNT(A$2:A82)+1,"")</f>
        <v/>
      </c>
      <c r="B83" s="101"/>
      <c r="C83" s="56" t="s">
        <v>1</v>
      </c>
      <c r="D83" s="125"/>
      <c r="E83" s="125"/>
      <c r="F83" s="118"/>
      <c r="G83" s="118"/>
      <c r="H83" s="56"/>
      <c r="I83" s="56"/>
      <c r="J83" s="56"/>
      <c r="K83" s="58" t="str">
        <f>IF(Calculations!F83&lt;&gt;"","Yes","No")</f>
        <v>No</v>
      </c>
      <c r="L83" s="58" t="str">
        <f t="shared" si="2"/>
        <v/>
      </c>
      <c r="M83" s="56"/>
      <c r="N83" s="56"/>
      <c r="P83" s="129"/>
      <c r="Q83" s="129"/>
    </row>
    <row r="84" spans="1:17" x14ac:dyDescent="0.2">
      <c r="A84" s="55" t="str">
        <f>IF(AND(Sufficient_data="Yes",Include_study="Yes"),COUNT(A$2:A83)+1,"")</f>
        <v/>
      </c>
      <c r="B84" s="101"/>
      <c r="C84" s="56" t="s">
        <v>1</v>
      </c>
      <c r="D84" s="125"/>
      <c r="E84" s="125"/>
      <c r="F84" s="118"/>
      <c r="G84" s="118"/>
      <c r="H84" s="56"/>
      <c r="I84" s="56"/>
      <c r="J84" s="56"/>
      <c r="K84" s="58" t="str">
        <f>IF(Calculations!F84&lt;&gt;"","Yes","No")</f>
        <v>No</v>
      </c>
      <c r="L84" s="58" t="str">
        <f t="shared" si="2"/>
        <v/>
      </c>
      <c r="M84" s="56"/>
      <c r="N84" s="56"/>
      <c r="P84" s="129"/>
      <c r="Q84" s="129"/>
    </row>
    <row r="85" spans="1:17" x14ac:dyDescent="0.2">
      <c r="A85" s="55" t="str">
        <f>IF(AND(Sufficient_data="Yes",Include_study="Yes"),COUNT(A$2:A84)+1,"")</f>
        <v/>
      </c>
      <c r="B85" s="101"/>
      <c r="C85" s="56" t="s">
        <v>1</v>
      </c>
      <c r="D85" s="125"/>
      <c r="E85" s="125"/>
      <c r="F85" s="118"/>
      <c r="G85" s="118"/>
      <c r="H85" s="56"/>
      <c r="I85" s="56"/>
      <c r="J85" s="56"/>
      <c r="K85" s="58" t="str">
        <f>IF(Calculations!F85&lt;&gt;"","Yes","No")</f>
        <v>No</v>
      </c>
      <c r="L85" s="58" t="str">
        <f t="shared" si="2"/>
        <v/>
      </c>
      <c r="M85" s="56"/>
      <c r="N85" s="56"/>
      <c r="P85" s="129"/>
      <c r="Q85" s="129"/>
    </row>
    <row r="86" spans="1:17" x14ac:dyDescent="0.2">
      <c r="A86" s="55" t="str">
        <f>IF(AND(Sufficient_data="Yes",Include_study="Yes"),COUNT(A$2:A85)+1,"")</f>
        <v/>
      </c>
      <c r="B86" s="101"/>
      <c r="C86" s="56" t="s">
        <v>1</v>
      </c>
      <c r="D86" s="125"/>
      <c r="E86" s="125"/>
      <c r="F86" s="118"/>
      <c r="G86" s="118"/>
      <c r="H86" s="56"/>
      <c r="I86" s="56"/>
      <c r="J86" s="56"/>
      <c r="K86" s="58" t="str">
        <f>IF(Calculations!F86&lt;&gt;"","Yes","No")</f>
        <v>No</v>
      </c>
      <c r="L86" s="58" t="str">
        <f t="shared" si="2"/>
        <v/>
      </c>
      <c r="M86" s="56"/>
      <c r="N86" s="56"/>
      <c r="P86" s="129"/>
      <c r="Q86" s="129"/>
    </row>
    <row r="87" spans="1:17" x14ac:dyDescent="0.2">
      <c r="A87" s="55" t="str">
        <f>IF(AND(Sufficient_data="Yes",Include_study="Yes"),COUNT(A$2:A86)+1,"")</f>
        <v/>
      </c>
      <c r="B87" s="101"/>
      <c r="C87" s="56" t="s">
        <v>1</v>
      </c>
      <c r="D87" s="125"/>
      <c r="E87" s="125"/>
      <c r="F87" s="118"/>
      <c r="G87" s="118"/>
      <c r="H87" s="56"/>
      <c r="I87" s="56"/>
      <c r="J87" s="56"/>
      <c r="K87" s="58" t="str">
        <f>IF(Calculations!F87&lt;&gt;"","Yes","No")</f>
        <v>No</v>
      </c>
      <c r="L87" s="58" t="str">
        <f t="shared" si="2"/>
        <v/>
      </c>
      <c r="M87" s="56"/>
      <c r="N87" s="56"/>
      <c r="P87" s="129"/>
      <c r="Q87" s="129"/>
    </row>
    <row r="88" spans="1:17" x14ac:dyDescent="0.2">
      <c r="A88" s="55" t="str">
        <f>IF(AND(Sufficient_data="Yes",Include_study="Yes"),COUNT(A$2:A87)+1,"")</f>
        <v/>
      </c>
      <c r="B88" s="101"/>
      <c r="C88" s="56" t="s">
        <v>1</v>
      </c>
      <c r="D88" s="125"/>
      <c r="E88" s="125"/>
      <c r="F88" s="118"/>
      <c r="G88" s="118"/>
      <c r="H88" s="56"/>
      <c r="I88" s="56"/>
      <c r="J88" s="56"/>
      <c r="K88" s="58" t="str">
        <f>IF(Calculations!F88&lt;&gt;"","Yes","No")</f>
        <v>No</v>
      </c>
      <c r="L88" s="58" t="str">
        <f t="shared" si="2"/>
        <v/>
      </c>
      <c r="M88" s="56"/>
      <c r="N88" s="56"/>
      <c r="P88" s="129"/>
      <c r="Q88" s="129"/>
    </row>
    <row r="89" spans="1:17" x14ac:dyDescent="0.2">
      <c r="A89" s="55" t="str">
        <f>IF(AND(Sufficient_data="Yes",Include_study="Yes"),COUNT(A$2:A88)+1,"")</f>
        <v/>
      </c>
      <c r="B89" s="101"/>
      <c r="C89" s="56" t="s">
        <v>1</v>
      </c>
      <c r="D89" s="125"/>
      <c r="E89" s="125"/>
      <c r="F89" s="118"/>
      <c r="G89" s="118"/>
      <c r="H89" s="56"/>
      <c r="I89" s="56"/>
      <c r="J89" s="56"/>
      <c r="K89" s="58" t="str">
        <f>IF(Calculations!F89&lt;&gt;"","Yes","No")</f>
        <v>No</v>
      </c>
      <c r="L89" s="58" t="str">
        <f t="shared" si="2"/>
        <v/>
      </c>
      <c r="M89" s="56"/>
      <c r="N89" s="56"/>
      <c r="P89" s="129"/>
      <c r="Q89" s="129"/>
    </row>
    <row r="90" spans="1:17" x14ac:dyDescent="0.2">
      <c r="A90" s="55" t="str">
        <f>IF(AND(Sufficient_data="Yes",Include_study="Yes"),COUNT(A$2:A89)+1,"")</f>
        <v/>
      </c>
      <c r="B90" s="101"/>
      <c r="C90" s="56" t="s">
        <v>1</v>
      </c>
      <c r="D90" s="125"/>
      <c r="E90" s="125"/>
      <c r="F90" s="118"/>
      <c r="G90" s="118"/>
      <c r="H90" s="56"/>
      <c r="I90" s="56"/>
      <c r="J90" s="56"/>
      <c r="K90" s="58" t="str">
        <f>IF(Calculations!F90&lt;&gt;"","Yes","No")</f>
        <v>No</v>
      </c>
      <c r="L90" s="58" t="str">
        <f t="shared" si="2"/>
        <v/>
      </c>
      <c r="M90" s="56"/>
      <c r="N90" s="56"/>
      <c r="P90" s="129"/>
      <c r="Q90" s="129"/>
    </row>
    <row r="91" spans="1:17" x14ac:dyDescent="0.2">
      <c r="A91" s="55" t="str">
        <f>IF(AND(Sufficient_data="Yes",Include_study="Yes"),COUNT(A$2:A90)+1,"")</f>
        <v/>
      </c>
      <c r="B91" s="101"/>
      <c r="C91" s="56" t="s">
        <v>1</v>
      </c>
      <c r="D91" s="125"/>
      <c r="E91" s="125"/>
      <c r="F91" s="118"/>
      <c r="G91" s="118"/>
      <c r="H91" s="56"/>
      <c r="I91" s="56"/>
      <c r="J91" s="56"/>
      <c r="K91" s="58" t="str">
        <f>IF(Calculations!F91&lt;&gt;"","Yes","No")</f>
        <v>No</v>
      </c>
      <c r="L91" s="58" t="str">
        <f t="shared" si="2"/>
        <v/>
      </c>
      <c r="M91" s="56"/>
      <c r="N91" s="56"/>
      <c r="P91" s="129"/>
      <c r="Q91" s="129"/>
    </row>
    <row r="92" spans="1:17" x14ac:dyDescent="0.2">
      <c r="A92" s="55" t="str">
        <f>IF(AND(Sufficient_data="Yes",Include_study="Yes"),COUNT(A$2:A91)+1,"")</f>
        <v/>
      </c>
      <c r="B92" s="101"/>
      <c r="C92" s="56" t="s">
        <v>1</v>
      </c>
      <c r="D92" s="125"/>
      <c r="E92" s="125"/>
      <c r="F92" s="118"/>
      <c r="G92" s="118"/>
      <c r="H92" s="56"/>
      <c r="I92" s="56"/>
      <c r="J92" s="56"/>
      <c r="K92" s="58" t="str">
        <f>IF(Calculations!F92&lt;&gt;"","Yes","No")</f>
        <v>No</v>
      </c>
      <c r="L92" s="58" t="str">
        <f t="shared" si="2"/>
        <v/>
      </c>
      <c r="M92" s="56"/>
      <c r="N92" s="56"/>
      <c r="P92" s="129"/>
      <c r="Q92" s="129"/>
    </row>
    <row r="93" spans="1:17" x14ac:dyDescent="0.2">
      <c r="A93" s="55" t="str">
        <f>IF(AND(Sufficient_data="Yes",Include_study="Yes"),COUNT(A$2:A92)+1,"")</f>
        <v/>
      </c>
      <c r="B93" s="101"/>
      <c r="C93" s="56" t="s">
        <v>1</v>
      </c>
      <c r="D93" s="125"/>
      <c r="E93" s="125"/>
      <c r="F93" s="118"/>
      <c r="G93" s="118"/>
      <c r="H93" s="56"/>
      <c r="I93" s="56"/>
      <c r="J93" s="56"/>
      <c r="K93" s="58" t="str">
        <f>IF(Calculations!F93&lt;&gt;"","Yes","No")</f>
        <v>No</v>
      </c>
      <c r="L93" s="58" t="str">
        <f t="shared" si="2"/>
        <v/>
      </c>
      <c r="M93" s="56"/>
      <c r="N93" s="56"/>
      <c r="P93" s="129"/>
      <c r="Q93" s="129"/>
    </row>
    <row r="94" spans="1:17" x14ac:dyDescent="0.2">
      <c r="A94" s="55" t="str">
        <f>IF(AND(Sufficient_data="Yes",Include_study="Yes"),COUNT(A$2:A93)+1,"")</f>
        <v/>
      </c>
      <c r="B94" s="101"/>
      <c r="C94" s="56" t="s">
        <v>1</v>
      </c>
      <c r="D94" s="125"/>
      <c r="E94" s="125"/>
      <c r="F94" s="118"/>
      <c r="G94" s="118"/>
      <c r="H94" s="56"/>
      <c r="I94" s="56"/>
      <c r="J94" s="56"/>
      <c r="K94" s="58" t="str">
        <f>IF(Calculations!F94&lt;&gt;"","Yes","No")</f>
        <v>No</v>
      </c>
      <c r="L94" s="58" t="str">
        <f t="shared" si="2"/>
        <v/>
      </c>
      <c r="M94" s="56"/>
      <c r="N94" s="56"/>
      <c r="P94" s="129"/>
      <c r="Q94" s="129"/>
    </row>
    <row r="95" spans="1:17" x14ac:dyDescent="0.2">
      <c r="A95" s="55" t="str">
        <f>IF(AND(Sufficient_data="Yes",Include_study="Yes"),COUNT(A$2:A94)+1,"")</f>
        <v/>
      </c>
      <c r="B95" s="101"/>
      <c r="C95" s="56" t="s">
        <v>1</v>
      </c>
      <c r="D95" s="125"/>
      <c r="E95" s="125"/>
      <c r="F95" s="118"/>
      <c r="G95" s="118"/>
      <c r="H95" s="56"/>
      <c r="I95" s="56"/>
      <c r="J95" s="56"/>
      <c r="K95" s="58" t="str">
        <f>IF(Calculations!F95&lt;&gt;"","Yes","No")</f>
        <v>No</v>
      </c>
      <c r="L95" s="58" t="str">
        <f t="shared" si="2"/>
        <v/>
      </c>
      <c r="M95" s="56"/>
      <c r="N95" s="56"/>
      <c r="P95" s="129"/>
      <c r="Q95" s="129"/>
    </row>
    <row r="96" spans="1:17" x14ac:dyDescent="0.2">
      <c r="A96" s="55" t="str">
        <f>IF(AND(Sufficient_data="Yes",Include_study="Yes"),COUNT(A$2:A95)+1,"")</f>
        <v/>
      </c>
      <c r="B96" s="101"/>
      <c r="C96" s="56" t="s">
        <v>1</v>
      </c>
      <c r="D96" s="125"/>
      <c r="E96" s="125"/>
      <c r="F96" s="118"/>
      <c r="G96" s="118"/>
      <c r="H96" s="56"/>
      <c r="I96" s="56"/>
      <c r="J96" s="56"/>
      <c r="K96" s="58" t="str">
        <f>IF(Calculations!F96&lt;&gt;"","Yes","No")</f>
        <v>No</v>
      </c>
      <c r="L96" s="58" t="str">
        <f t="shared" si="2"/>
        <v/>
      </c>
      <c r="M96" s="56"/>
      <c r="N96" s="56"/>
      <c r="P96" s="129"/>
      <c r="Q96" s="129"/>
    </row>
    <row r="97" spans="1:17" x14ac:dyDescent="0.2">
      <c r="A97" s="55" t="str">
        <f>IF(AND(Sufficient_data="Yes",Include_study="Yes"),COUNT(A$2:A96)+1,"")</f>
        <v/>
      </c>
      <c r="B97" s="101"/>
      <c r="C97" s="56" t="s">
        <v>1</v>
      </c>
      <c r="D97" s="125"/>
      <c r="E97" s="125"/>
      <c r="F97" s="118"/>
      <c r="G97" s="118"/>
      <c r="H97" s="56"/>
      <c r="I97" s="56"/>
      <c r="J97" s="56"/>
      <c r="K97" s="58" t="str">
        <f>IF(Calculations!F97&lt;&gt;"","Yes","No")</f>
        <v>No</v>
      </c>
      <c r="L97" s="58" t="str">
        <f t="shared" si="2"/>
        <v/>
      </c>
      <c r="M97" s="56"/>
      <c r="N97" s="56"/>
      <c r="P97" s="129"/>
      <c r="Q97" s="129"/>
    </row>
    <row r="98" spans="1:17" x14ac:dyDescent="0.2">
      <c r="A98" s="55" t="str">
        <f>IF(AND(Sufficient_data="Yes",Include_study="Yes"),COUNT(A$2:A97)+1,"")</f>
        <v/>
      </c>
      <c r="B98" s="101"/>
      <c r="C98" s="56" t="s">
        <v>1</v>
      </c>
      <c r="D98" s="125"/>
      <c r="E98" s="125"/>
      <c r="F98" s="118"/>
      <c r="G98" s="118"/>
      <c r="H98" s="56"/>
      <c r="I98" s="56"/>
      <c r="J98" s="56"/>
      <c r="K98" s="58" t="str">
        <f>IF(Calculations!F98&lt;&gt;"","Yes","No")</f>
        <v>No</v>
      </c>
      <c r="L98" s="58" t="str">
        <f t="shared" ref="L98:L129" si="3">IF(OR(Partial_correlation&lt;&gt;"",Partial_correlation_z&lt;&gt;""),IF(AND(Number_of_observations&lt;&gt;"",Number_of_predictors&lt;&gt;""),"","Insufficient data for Fisher's r-to-z transformation"),"")</f>
        <v/>
      </c>
      <c r="M98" s="56"/>
      <c r="N98" s="56"/>
      <c r="P98" s="129"/>
      <c r="Q98" s="129"/>
    </row>
    <row r="99" spans="1:17" x14ac:dyDescent="0.2">
      <c r="A99" s="55" t="str">
        <f>IF(AND(Sufficient_data="Yes",Include_study="Yes"),COUNT(A$2:A98)+1,"")</f>
        <v/>
      </c>
      <c r="B99" s="101"/>
      <c r="C99" s="56" t="s">
        <v>1</v>
      </c>
      <c r="D99" s="125"/>
      <c r="E99" s="125"/>
      <c r="F99" s="118"/>
      <c r="G99" s="118"/>
      <c r="H99" s="56"/>
      <c r="I99" s="56"/>
      <c r="J99" s="56"/>
      <c r="K99" s="58" t="str">
        <f>IF(Calculations!F99&lt;&gt;"","Yes","No")</f>
        <v>No</v>
      </c>
      <c r="L99" s="58" t="str">
        <f t="shared" si="3"/>
        <v/>
      </c>
      <c r="M99" s="56"/>
      <c r="N99" s="56"/>
      <c r="P99" s="129"/>
      <c r="Q99" s="129"/>
    </row>
    <row r="100" spans="1:17" x14ac:dyDescent="0.2">
      <c r="A100" s="55" t="str">
        <f>IF(AND(Sufficient_data="Yes",Include_study="Yes"),COUNT(A$2:A99)+1,"")</f>
        <v/>
      </c>
      <c r="B100" s="101"/>
      <c r="C100" s="56" t="s">
        <v>1</v>
      </c>
      <c r="D100" s="125"/>
      <c r="E100" s="125"/>
      <c r="F100" s="118"/>
      <c r="G100" s="118"/>
      <c r="H100" s="56"/>
      <c r="I100" s="56"/>
      <c r="J100" s="56"/>
      <c r="K100" s="58" t="str">
        <f>IF(Calculations!F100&lt;&gt;"","Yes","No")</f>
        <v>No</v>
      </c>
      <c r="L100" s="58" t="str">
        <f t="shared" si="3"/>
        <v/>
      </c>
      <c r="M100" s="56"/>
      <c r="N100" s="56"/>
      <c r="P100" s="129"/>
      <c r="Q100" s="129"/>
    </row>
    <row r="101" spans="1:17" x14ac:dyDescent="0.2">
      <c r="A101" s="55" t="str">
        <f>IF(AND(Sufficient_data="Yes",Include_study="Yes"),COUNT(A$2:A100)+1,"")</f>
        <v/>
      </c>
      <c r="B101" s="101"/>
      <c r="C101" s="56" t="s">
        <v>1</v>
      </c>
      <c r="D101" s="125"/>
      <c r="E101" s="125"/>
      <c r="F101" s="118"/>
      <c r="G101" s="118"/>
      <c r="H101" s="56"/>
      <c r="I101" s="56"/>
      <c r="J101" s="56"/>
      <c r="K101" s="58" t="str">
        <f>IF(Calculations!F101&lt;&gt;"","Yes","No")</f>
        <v>No</v>
      </c>
      <c r="L101" s="58" t="str">
        <f t="shared" si="3"/>
        <v/>
      </c>
      <c r="M101" s="56"/>
      <c r="N101" s="56"/>
      <c r="P101" s="129"/>
      <c r="Q101" s="129"/>
    </row>
    <row r="102" spans="1:17" x14ac:dyDescent="0.2">
      <c r="A102" s="55" t="str">
        <f>IF(AND(Sufficient_data="Yes",Include_study="Yes"),COUNT(A$2:A101)+1,"")</f>
        <v/>
      </c>
      <c r="B102" s="101"/>
      <c r="C102" s="56" t="s">
        <v>1</v>
      </c>
      <c r="D102" s="125"/>
      <c r="E102" s="125"/>
      <c r="F102" s="118"/>
      <c r="G102" s="118"/>
      <c r="H102" s="56"/>
      <c r="I102" s="56"/>
      <c r="J102" s="56"/>
      <c r="K102" s="58" t="str">
        <f>IF(Calculations!F102&lt;&gt;"","Yes","No")</f>
        <v>No</v>
      </c>
      <c r="L102" s="58" t="str">
        <f t="shared" si="3"/>
        <v/>
      </c>
      <c r="M102" s="56"/>
      <c r="N102" s="56"/>
      <c r="P102" s="129"/>
      <c r="Q102" s="129"/>
    </row>
    <row r="103" spans="1:17" x14ac:dyDescent="0.2">
      <c r="A103" s="55" t="str">
        <f>IF(AND(Sufficient_data="Yes",Include_study="Yes"),COUNT(A$2:A102)+1,"")</f>
        <v/>
      </c>
      <c r="B103" s="101"/>
      <c r="C103" s="56" t="s">
        <v>1</v>
      </c>
      <c r="D103" s="125"/>
      <c r="E103" s="125"/>
      <c r="F103" s="118"/>
      <c r="G103" s="118"/>
      <c r="H103" s="56"/>
      <c r="I103" s="56"/>
      <c r="J103" s="56"/>
      <c r="K103" s="58" t="str">
        <f>IF(Calculations!F103&lt;&gt;"","Yes","No")</f>
        <v>No</v>
      </c>
      <c r="L103" s="58" t="str">
        <f t="shared" si="3"/>
        <v/>
      </c>
      <c r="M103" s="56"/>
      <c r="N103" s="56"/>
      <c r="P103" s="129"/>
      <c r="Q103" s="129"/>
    </row>
    <row r="104" spans="1:17" x14ac:dyDescent="0.2">
      <c r="A104" s="55" t="str">
        <f>IF(AND(Sufficient_data="Yes",Include_study="Yes"),COUNT(A$2:A103)+1,"")</f>
        <v/>
      </c>
      <c r="B104" s="101"/>
      <c r="C104" s="56" t="s">
        <v>1</v>
      </c>
      <c r="D104" s="125"/>
      <c r="E104" s="125"/>
      <c r="F104" s="118"/>
      <c r="G104" s="118"/>
      <c r="H104" s="56"/>
      <c r="I104" s="56"/>
      <c r="J104" s="56"/>
      <c r="K104" s="58" t="str">
        <f>IF(Calculations!F104&lt;&gt;"","Yes","No")</f>
        <v>No</v>
      </c>
      <c r="L104" s="58" t="str">
        <f t="shared" si="3"/>
        <v/>
      </c>
      <c r="M104" s="56"/>
      <c r="N104" s="56"/>
      <c r="P104" s="129"/>
      <c r="Q104" s="129"/>
    </row>
    <row r="105" spans="1:17" x14ac:dyDescent="0.2">
      <c r="A105" s="55" t="str">
        <f>IF(AND(Sufficient_data="Yes",Include_study="Yes"),COUNT(A$2:A104)+1,"")</f>
        <v/>
      </c>
      <c r="B105" s="101"/>
      <c r="C105" s="56" t="s">
        <v>1</v>
      </c>
      <c r="D105" s="125"/>
      <c r="E105" s="125"/>
      <c r="F105" s="118"/>
      <c r="G105" s="118"/>
      <c r="H105" s="56"/>
      <c r="I105" s="56"/>
      <c r="J105" s="56"/>
      <c r="K105" s="58" t="str">
        <f>IF(Calculations!F105&lt;&gt;"","Yes","No")</f>
        <v>No</v>
      </c>
      <c r="L105" s="58" t="str">
        <f t="shared" si="3"/>
        <v/>
      </c>
      <c r="M105" s="56"/>
      <c r="N105" s="56"/>
      <c r="P105" s="129"/>
      <c r="Q105" s="129"/>
    </row>
    <row r="106" spans="1:17" x14ac:dyDescent="0.2">
      <c r="A106" s="55" t="str">
        <f>IF(AND(Sufficient_data="Yes",Include_study="Yes"),COUNT(A$2:A105)+1,"")</f>
        <v/>
      </c>
      <c r="B106" s="101"/>
      <c r="C106" s="56" t="s">
        <v>1</v>
      </c>
      <c r="D106" s="56"/>
      <c r="E106" s="56"/>
      <c r="F106" s="56"/>
      <c r="G106" s="56"/>
      <c r="H106" s="56"/>
      <c r="I106" s="56"/>
      <c r="J106" s="56"/>
      <c r="K106" s="58" t="str">
        <f>IF(Calculations!F106&lt;&gt;"","Yes","No")</f>
        <v>No</v>
      </c>
      <c r="L106" s="58" t="str">
        <f t="shared" si="3"/>
        <v/>
      </c>
      <c r="M106" s="56"/>
      <c r="N106" s="56"/>
    </row>
    <row r="107" spans="1:17" x14ac:dyDescent="0.2">
      <c r="A107" s="55" t="str">
        <f>IF(AND(Sufficient_data="Yes",Include_study="Yes"),COUNT(A$2:A106)+1,"")</f>
        <v/>
      </c>
      <c r="B107" s="101"/>
      <c r="C107" s="56" t="s">
        <v>1</v>
      </c>
      <c r="D107" s="118"/>
      <c r="E107" s="56"/>
      <c r="F107" s="56"/>
      <c r="G107" s="118"/>
      <c r="H107" s="56"/>
      <c r="I107" s="56"/>
      <c r="J107" s="56"/>
      <c r="K107" s="58" t="str">
        <f>IF(Calculations!F107&lt;&gt;"","Yes","No")</f>
        <v>No</v>
      </c>
      <c r="L107" s="58" t="str">
        <f t="shared" si="3"/>
        <v/>
      </c>
      <c r="M107" s="56"/>
      <c r="N107" s="56"/>
    </row>
    <row r="108" spans="1:17" x14ac:dyDescent="0.2">
      <c r="A108" s="55" t="str">
        <f>IF(AND(Sufficient_data="Yes",Include_study="Yes"),COUNT(A$2:A107)+1,"")</f>
        <v/>
      </c>
      <c r="B108" s="101"/>
      <c r="C108" s="56" t="s">
        <v>1</v>
      </c>
      <c r="D108" s="56"/>
      <c r="E108" s="56"/>
      <c r="F108" s="56"/>
      <c r="G108" s="56"/>
      <c r="H108" s="56"/>
      <c r="I108" s="56"/>
      <c r="J108" s="56"/>
      <c r="K108" s="58" t="str">
        <f>IF(Calculations!F108&lt;&gt;"","Yes","No")</f>
        <v>No</v>
      </c>
      <c r="L108" s="58" t="str">
        <f t="shared" si="3"/>
        <v/>
      </c>
      <c r="M108" s="56"/>
      <c r="N108" s="56"/>
    </row>
    <row r="109" spans="1:17" x14ac:dyDescent="0.2">
      <c r="A109" s="55" t="str">
        <f>IF(AND(Sufficient_data="Yes",Include_study="Yes"),COUNT(A$2:A108)+1,"")</f>
        <v/>
      </c>
      <c r="B109" s="101"/>
      <c r="C109" s="56" t="s">
        <v>1</v>
      </c>
      <c r="D109" s="56"/>
      <c r="E109" s="56"/>
      <c r="F109" s="56"/>
      <c r="G109" s="56"/>
      <c r="H109" s="56"/>
      <c r="I109" s="56"/>
      <c r="J109" s="56"/>
      <c r="K109" s="58" t="str">
        <f>IF(Calculations!F109&lt;&gt;"","Yes","No")</f>
        <v>No</v>
      </c>
      <c r="L109" s="58" t="str">
        <f t="shared" si="3"/>
        <v/>
      </c>
      <c r="M109" s="56"/>
      <c r="N109" s="56"/>
    </row>
    <row r="110" spans="1:17" x14ac:dyDescent="0.2">
      <c r="A110" s="55" t="str">
        <f>IF(AND(Sufficient_data="Yes",Include_study="Yes"),COUNT(A$2:A109)+1,"")</f>
        <v/>
      </c>
      <c r="B110" s="101"/>
      <c r="C110" s="56" t="s">
        <v>1</v>
      </c>
      <c r="D110" s="56"/>
      <c r="E110" s="56"/>
      <c r="F110" s="56"/>
      <c r="G110" s="56"/>
      <c r="H110" s="56"/>
      <c r="I110" s="56"/>
      <c r="J110" s="56"/>
      <c r="K110" s="58" t="str">
        <f>IF(Calculations!F110&lt;&gt;"","Yes","No")</f>
        <v>No</v>
      </c>
      <c r="L110" s="58" t="str">
        <f t="shared" si="3"/>
        <v/>
      </c>
      <c r="M110" s="56"/>
      <c r="N110" s="56"/>
    </row>
    <row r="111" spans="1:17" x14ac:dyDescent="0.2">
      <c r="A111" s="55" t="str">
        <f>IF(AND(Sufficient_data="Yes",Include_study="Yes"),COUNT(A$2:A110)+1,"")</f>
        <v/>
      </c>
      <c r="B111" s="101"/>
      <c r="C111" s="56" t="s">
        <v>1</v>
      </c>
      <c r="D111" s="56"/>
      <c r="E111" s="56"/>
      <c r="F111" s="56"/>
      <c r="G111" s="56"/>
      <c r="H111" s="56"/>
      <c r="I111" s="56"/>
      <c r="J111" s="56"/>
      <c r="K111" s="58" t="str">
        <f>IF(Calculations!F111&lt;&gt;"","Yes","No")</f>
        <v>No</v>
      </c>
      <c r="L111" s="58" t="str">
        <f t="shared" si="3"/>
        <v/>
      </c>
      <c r="M111" s="56"/>
      <c r="N111" s="56"/>
    </row>
    <row r="112" spans="1:17" x14ac:dyDescent="0.2">
      <c r="A112" s="55" t="str">
        <f>IF(AND(Sufficient_data="Yes",Include_study="Yes"),COUNT(A$2:A111)+1,"")</f>
        <v/>
      </c>
      <c r="B112" s="101"/>
      <c r="C112" s="56" t="s">
        <v>1</v>
      </c>
      <c r="D112" s="56"/>
      <c r="E112" s="56"/>
      <c r="F112" s="56"/>
      <c r="G112" s="56"/>
      <c r="H112" s="56"/>
      <c r="I112" s="56"/>
      <c r="J112" s="56"/>
      <c r="K112" s="58" t="str">
        <f>IF(Calculations!F112&lt;&gt;"","Yes","No")</f>
        <v>No</v>
      </c>
      <c r="L112" s="58" t="str">
        <f t="shared" si="3"/>
        <v/>
      </c>
      <c r="M112" s="56"/>
      <c r="N112" s="56"/>
    </row>
    <row r="113" spans="1:14" x14ac:dyDescent="0.2">
      <c r="A113" s="55" t="str">
        <f>IF(AND(Sufficient_data="Yes",Include_study="Yes"),COUNT(A$2:A112)+1,"")</f>
        <v/>
      </c>
      <c r="B113" s="101"/>
      <c r="C113" s="56" t="s">
        <v>1</v>
      </c>
      <c r="D113" s="56"/>
      <c r="E113" s="56"/>
      <c r="F113" s="56"/>
      <c r="G113" s="56"/>
      <c r="H113" s="56"/>
      <c r="I113" s="56"/>
      <c r="J113" s="56"/>
      <c r="K113" s="58" t="str">
        <f>IF(Calculations!F113&lt;&gt;"","Yes","No")</f>
        <v>No</v>
      </c>
      <c r="L113" s="58" t="str">
        <f t="shared" si="3"/>
        <v/>
      </c>
      <c r="M113" s="56"/>
      <c r="N113" s="56"/>
    </row>
    <row r="114" spans="1:14" x14ac:dyDescent="0.2">
      <c r="A114" s="55" t="str">
        <f>IF(AND(Sufficient_data="Yes",Include_study="Yes"),COUNT(A$2:A113)+1,"")</f>
        <v/>
      </c>
      <c r="B114" s="101"/>
      <c r="C114" s="56" t="s">
        <v>1</v>
      </c>
      <c r="D114" s="56"/>
      <c r="E114" s="56"/>
      <c r="F114" s="56"/>
      <c r="G114" s="56"/>
      <c r="H114" s="56"/>
      <c r="I114" s="56"/>
      <c r="J114" s="56"/>
      <c r="K114" s="58" t="str">
        <f>IF(Calculations!F114&lt;&gt;"","Yes","No")</f>
        <v>No</v>
      </c>
      <c r="L114" s="58" t="str">
        <f t="shared" si="3"/>
        <v/>
      </c>
      <c r="M114" s="56"/>
      <c r="N114" s="56"/>
    </row>
    <row r="115" spans="1:14" x14ac:dyDescent="0.2">
      <c r="A115" s="55" t="str">
        <f>IF(AND(Sufficient_data="Yes",Include_study="Yes"),COUNT(A$2:A114)+1,"")</f>
        <v/>
      </c>
      <c r="B115" s="101"/>
      <c r="C115" s="56" t="s">
        <v>1</v>
      </c>
      <c r="D115" s="56"/>
      <c r="E115" s="56"/>
      <c r="F115" s="56"/>
      <c r="G115" s="56"/>
      <c r="H115" s="56"/>
      <c r="I115" s="56"/>
      <c r="J115" s="56"/>
      <c r="K115" s="58" t="str">
        <f>IF(Calculations!F115&lt;&gt;"","Yes","No")</f>
        <v>No</v>
      </c>
      <c r="L115" s="58" t="str">
        <f t="shared" si="3"/>
        <v/>
      </c>
      <c r="M115" s="56"/>
      <c r="N115" s="56"/>
    </row>
    <row r="116" spans="1:14" x14ac:dyDescent="0.2">
      <c r="A116" s="55" t="str">
        <f>IF(AND(Sufficient_data="Yes",Include_study="Yes"),COUNT(A$2:A115)+1,"")</f>
        <v/>
      </c>
      <c r="B116" s="101"/>
      <c r="C116" s="56" t="s">
        <v>1</v>
      </c>
      <c r="D116" s="56"/>
      <c r="E116" s="56"/>
      <c r="F116" s="56"/>
      <c r="G116" s="56"/>
      <c r="H116" s="56"/>
      <c r="I116" s="56"/>
      <c r="J116" s="56"/>
      <c r="K116" s="58" t="str">
        <f>IF(Calculations!F116&lt;&gt;"","Yes","No")</f>
        <v>No</v>
      </c>
      <c r="L116" s="58" t="str">
        <f t="shared" si="3"/>
        <v/>
      </c>
      <c r="M116" s="56"/>
      <c r="N116" s="56"/>
    </row>
    <row r="117" spans="1:14" x14ac:dyDescent="0.2">
      <c r="A117" s="55" t="str">
        <f>IF(AND(Sufficient_data="Yes",Include_study="Yes"),COUNT(A$2:A116)+1,"")</f>
        <v/>
      </c>
      <c r="B117" s="101"/>
      <c r="C117" s="56" t="s">
        <v>1</v>
      </c>
      <c r="D117" s="56"/>
      <c r="E117" s="56"/>
      <c r="F117" s="56"/>
      <c r="G117" s="56"/>
      <c r="H117" s="56"/>
      <c r="I117" s="56"/>
      <c r="J117" s="56"/>
      <c r="K117" s="58" t="str">
        <f>IF(Calculations!F117&lt;&gt;"","Yes","No")</f>
        <v>No</v>
      </c>
      <c r="L117" s="58" t="str">
        <f t="shared" si="3"/>
        <v/>
      </c>
      <c r="M117" s="56"/>
      <c r="N117" s="56"/>
    </row>
    <row r="118" spans="1:14" x14ac:dyDescent="0.2">
      <c r="A118" s="55" t="str">
        <f>IF(AND(Sufficient_data="Yes",Include_study="Yes"),COUNT(A$2:A117)+1,"")</f>
        <v/>
      </c>
      <c r="B118" s="101"/>
      <c r="C118" s="56" t="s">
        <v>1</v>
      </c>
      <c r="D118" s="56"/>
      <c r="E118" s="56"/>
      <c r="F118" s="56"/>
      <c r="G118" s="56"/>
      <c r="H118" s="56"/>
      <c r="I118" s="56"/>
      <c r="J118" s="56"/>
      <c r="K118" s="58" t="str">
        <f>IF(Calculations!F118&lt;&gt;"","Yes","No")</f>
        <v>No</v>
      </c>
      <c r="L118" s="58" t="str">
        <f t="shared" si="3"/>
        <v/>
      </c>
      <c r="M118" s="56"/>
      <c r="N118" s="56"/>
    </row>
    <row r="119" spans="1:14" x14ac:dyDescent="0.2">
      <c r="A119" s="55" t="str">
        <f>IF(AND(Sufficient_data="Yes",Include_study="Yes"),COUNT(A$2:A118)+1,"")</f>
        <v/>
      </c>
      <c r="B119" s="101"/>
      <c r="C119" s="56" t="s">
        <v>1</v>
      </c>
      <c r="D119" s="56"/>
      <c r="E119" s="56"/>
      <c r="F119" s="56"/>
      <c r="G119" s="56"/>
      <c r="H119" s="56"/>
      <c r="I119" s="56"/>
      <c r="J119" s="56"/>
      <c r="K119" s="58" t="str">
        <f>IF(Calculations!F119&lt;&gt;"","Yes","No")</f>
        <v>No</v>
      </c>
      <c r="L119" s="58" t="str">
        <f t="shared" si="3"/>
        <v/>
      </c>
      <c r="M119" s="56"/>
      <c r="N119" s="56"/>
    </row>
    <row r="120" spans="1:14" x14ac:dyDescent="0.2">
      <c r="A120" s="55" t="str">
        <f>IF(AND(Sufficient_data="Yes",Include_study="Yes"),COUNT(A$2:A119)+1,"")</f>
        <v/>
      </c>
      <c r="B120" s="101"/>
      <c r="C120" s="56" t="s">
        <v>1</v>
      </c>
      <c r="D120" s="56"/>
      <c r="E120" s="56"/>
      <c r="F120" s="56"/>
      <c r="G120" s="56"/>
      <c r="H120" s="56"/>
      <c r="I120" s="56"/>
      <c r="J120" s="56"/>
      <c r="K120" s="58" t="str">
        <f>IF(Calculations!F120&lt;&gt;"","Yes","No")</f>
        <v>No</v>
      </c>
      <c r="L120" s="58" t="str">
        <f t="shared" si="3"/>
        <v/>
      </c>
      <c r="M120" s="56"/>
      <c r="N120" s="56"/>
    </row>
    <row r="121" spans="1:14" x14ac:dyDescent="0.2">
      <c r="A121" s="55" t="str">
        <f>IF(AND(Sufficient_data="Yes",Include_study="Yes"),COUNT(A$2:A120)+1,"")</f>
        <v/>
      </c>
      <c r="B121" s="101"/>
      <c r="C121" s="56" t="s">
        <v>1</v>
      </c>
      <c r="D121" s="56"/>
      <c r="E121" s="56"/>
      <c r="F121" s="56"/>
      <c r="G121" s="56"/>
      <c r="H121" s="56"/>
      <c r="I121" s="56"/>
      <c r="J121" s="56"/>
      <c r="K121" s="58" t="str">
        <f>IF(Calculations!F121&lt;&gt;"","Yes","No")</f>
        <v>No</v>
      </c>
      <c r="L121" s="58" t="str">
        <f t="shared" si="3"/>
        <v/>
      </c>
      <c r="M121" s="56"/>
      <c r="N121" s="56"/>
    </row>
    <row r="122" spans="1:14" x14ac:dyDescent="0.2">
      <c r="A122" s="55" t="str">
        <f>IF(AND(Sufficient_data="Yes",Include_study="Yes"),COUNT(A$2:A121)+1,"")</f>
        <v/>
      </c>
      <c r="B122" s="101"/>
      <c r="C122" s="56" t="s">
        <v>1</v>
      </c>
      <c r="D122" s="56"/>
      <c r="E122" s="56"/>
      <c r="F122" s="56"/>
      <c r="G122" s="56"/>
      <c r="H122" s="56"/>
      <c r="I122" s="56"/>
      <c r="J122" s="56"/>
      <c r="K122" s="58" t="str">
        <f>IF(Calculations!F122&lt;&gt;"","Yes","No")</f>
        <v>No</v>
      </c>
      <c r="L122" s="58" t="str">
        <f t="shared" si="3"/>
        <v/>
      </c>
      <c r="M122" s="56"/>
      <c r="N122" s="56"/>
    </row>
    <row r="123" spans="1:14" x14ac:dyDescent="0.2">
      <c r="A123" s="55" t="str">
        <f>IF(AND(Sufficient_data="Yes",Include_study="Yes"),COUNT(A$2:A122)+1,"")</f>
        <v/>
      </c>
      <c r="B123" s="101"/>
      <c r="C123" s="56" t="s">
        <v>1</v>
      </c>
      <c r="D123" s="56"/>
      <c r="E123" s="56"/>
      <c r="F123" s="56"/>
      <c r="G123" s="56"/>
      <c r="H123" s="56"/>
      <c r="I123" s="56"/>
      <c r="J123" s="56"/>
      <c r="K123" s="58" t="str">
        <f>IF(Calculations!F123&lt;&gt;"","Yes","No")</f>
        <v>No</v>
      </c>
      <c r="L123" s="58" t="str">
        <f t="shared" si="3"/>
        <v/>
      </c>
      <c r="M123" s="56"/>
      <c r="N123" s="56"/>
    </row>
    <row r="124" spans="1:14" x14ac:dyDescent="0.2">
      <c r="A124" s="55" t="str">
        <f>IF(AND(Sufficient_data="Yes",Include_study="Yes"),COUNT(A$2:A123)+1,"")</f>
        <v/>
      </c>
      <c r="B124" s="101"/>
      <c r="C124" s="56" t="s">
        <v>1</v>
      </c>
      <c r="D124" s="56"/>
      <c r="E124" s="56"/>
      <c r="F124" s="56"/>
      <c r="G124" s="56"/>
      <c r="H124" s="56"/>
      <c r="I124" s="56"/>
      <c r="J124" s="56"/>
      <c r="K124" s="58" t="str">
        <f>IF(Calculations!F124&lt;&gt;"","Yes","No")</f>
        <v>No</v>
      </c>
      <c r="L124" s="58" t="str">
        <f t="shared" si="3"/>
        <v/>
      </c>
      <c r="M124" s="56"/>
      <c r="N124" s="56"/>
    </row>
    <row r="125" spans="1:14" x14ac:dyDescent="0.2">
      <c r="A125" s="55" t="str">
        <f>IF(AND(Sufficient_data="Yes",Include_study="Yes"),COUNT(A$2:A124)+1,"")</f>
        <v/>
      </c>
      <c r="B125" s="101"/>
      <c r="C125" s="56" t="s">
        <v>1</v>
      </c>
      <c r="D125" s="56"/>
      <c r="E125" s="56"/>
      <c r="F125" s="56"/>
      <c r="G125" s="56"/>
      <c r="H125" s="56"/>
      <c r="I125" s="56"/>
      <c r="J125" s="56"/>
      <c r="K125" s="58" t="str">
        <f>IF(Calculations!F125&lt;&gt;"","Yes","No")</f>
        <v>No</v>
      </c>
      <c r="L125" s="58" t="str">
        <f t="shared" si="3"/>
        <v/>
      </c>
      <c r="M125" s="56"/>
      <c r="N125" s="56"/>
    </row>
    <row r="126" spans="1:14" x14ac:dyDescent="0.2">
      <c r="A126" s="55" t="str">
        <f>IF(AND(Sufficient_data="Yes",Include_study="Yes"),COUNT(A$2:A125)+1,"")</f>
        <v/>
      </c>
      <c r="B126" s="101"/>
      <c r="C126" s="56" t="s">
        <v>1</v>
      </c>
      <c r="D126" s="56"/>
      <c r="E126" s="56"/>
      <c r="F126" s="56"/>
      <c r="G126" s="56"/>
      <c r="H126" s="56"/>
      <c r="I126" s="56"/>
      <c r="J126" s="56"/>
      <c r="K126" s="58" t="str">
        <f>IF(Calculations!F126&lt;&gt;"","Yes","No")</f>
        <v>No</v>
      </c>
      <c r="L126" s="58" t="str">
        <f t="shared" si="3"/>
        <v/>
      </c>
      <c r="M126" s="56"/>
      <c r="N126" s="56"/>
    </row>
    <row r="127" spans="1:14" x14ac:dyDescent="0.2">
      <c r="A127" s="55" t="str">
        <f>IF(AND(Sufficient_data="Yes",Include_study="Yes"),COUNT(A$2:A126)+1,"")</f>
        <v/>
      </c>
      <c r="B127" s="101"/>
      <c r="C127" s="56" t="s">
        <v>1</v>
      </c>
      <c r="D127" s="56"/>
      <c r="E127" s="56"/>
      <c r="F127" s="56"/>
      <c r="G127" s="56"/>
      <c r="H127" s="56"/>
      <c r="I127" s="56"/>
      <c r="J127" s="56"/>
      <c r="K127" s="58" t="str">
        <f>IF(Calculations!F127&lt;&gt;"","Yes","No")</f>
        <v>No</v>
      </c>
      <c r="L127" s="58" t="str">
        <f t="shared" si="3"/>
        <v/>
      </c>
      <c r="M127" s="56"/>
      <c r="N127" s="56"/>
    </row>
    <row r="128" spans="1:14" x14ac:dyDescent="0.2">
      <c r="A128" s="55" t="str">
        <f>IF(AND(Sufficient_data="Yes",Include_study="Yes"),COUNT(A$2:A127)+1,"")</f>
        <v/>
      </c>
      <c r="B128" s="101"/>
      <c r="C128" s="56" t="s">
        <v>1</v>
      </c>
      <c r="D128" s="56"/>
      <c r="E128" s="56"/>
      <c r="F128" s="56"/>
      <c r="G128" s="56"/>
      <c r="H128" s="56"/>
      <c r="I128" s="56"/>
      <c r="J128" s="56"/>
      <c r="K128" s="58" t="str">
        <f>IF(Calculations!F128&lt;&gt;"","Yes","No")</f>
        <v>No</v>
      </c>
      <c r="L128" s="58" t="str">
        <f t="shared" si="3"/>
        <v/>
      </c>
      <c r="M128" s="56"/>
      <c r="N128" s="56"/>
    </row>
    <row r="129" spans="1:14" x14ac:dyDescent="0.2">
      <c r="A129" s="55" t="str">
        <f>IF(AND(Sufficient_data="Yes",Include_study="Yes"),COUNT(A$2:A128)+1,"")</f>
        <v/>
      </c>
      <c r="B129" s="101"/>
      <c r="C129" s="56" t="s">
        <v>1</v>
      </c>
      <c r="D129" s="56"/>
      <c r="E129" s="56"/>
      <c r="F129" s="56"/>
      <c r="G129" s="56"/>
      <c r="H129" s="56"/>
      <c r="I129" s="56"/>
      <c r="J129" s="56"/>
      <c r="K129" s="58" t="str">
        <f>IF(Calculations!F129&lt;&gt;"","Yes","No")</f>
        <v>No</v>
      </c>
      <c r="L129" s="58" t="str">
        <f t="shared" si="3"/>
        <v/>
      </c>
      <c r="M129" s="56"/>
      <c r="N129" s="56"/>
    </row>
    <row r="130" spans="1:14" x14ac:dyDescent="0.2">
      <c r="A130" s="55" t="str">
        <f>IF(AND(Sufficient_data="Yes",Include_study="Yes"),COUNT(A$2:A129)+1,"")</f>
        <v/>
      </c>
      <c r="B130" s="101"/>
      <c r="C130" s="56" t="s">
        <v>1</v>
      </c>
      <c r="D130" s="56"/>
      <c r="E130" s="56"/>
      <c r="F130" s="56"/>
      <c r="G130" s="56"/>
      <c r="H130" s="56"/>
      <c r="I130" s="56"/>
      <c r="J130" s="56"/>
      <c r="K130" s="58" t="str">
        <f>IF(Calculations!F130&lt;&gt;"","Yes","No")</f>
        <v>No</v>
      </c>
      <c r="L130" s="58" t="str">
        <f t="shared" ref="L130:L161" si="4">IF(OR(Partial_correlation&lt;&gt;"",Partial_correlation_z&lt;&gt;""),IF(AND(Number_of_observations&lt;&gt;"",Number_of_predictors&lt;&gt;""),"","Insufficient data for Fisher's r-to-z transformation"),"")</f>
        <v/>
      </c>
      <c r="M130" s="56"/>
      <c r="N130" s="56"/>
    </row>
    <row r="131" spans="1:14" x14ac:dyDescent="0.2">
      <c r="A131" s="55" t="str">
        <f>IF(AND(Sufficient_data="Yes",Include_study="Yes"),COUNT(A$2:A130)+1,"")</f>
        <v/>
      </c>
      <c r="B131" s="101"/>
      <c r="C131" s="56" t="s">
        <v>1</v>
      </c>
      <c r="D131" s="56"/>
      <c r="E131" s="56"/>
      <c r="F131" s="56"/>
      <c r="G131" s="56"/>
      <c r="H131" s="56"/>
      <c r="I131" s="56"/>
      <c r="J131" s="56"/>
      <c r="K131" s="58" t="str">
        <f>IF(Calculations!F131&lt;&gt;"","Yes","No")</f>
        <v>No</v>
      </c>
      <c r="L131" s="58" t="str">
        <f t="shared" si="4"/>
        <v/>
      </c>
      <c r="M131" s="56"/>
      <c r="N131" s="56"/>
    </row>
    <row r="132" spans="1:14" x14ac:dyDescent="0.2">
      <c r="A132" s="55" t="str">
        <f>IF(AND(Sufficient_data="Yes",Include_study="Yes"),COUNT(A$2:A131)+1,"")</f>
        <v/>
      </c>
      <c r="B132" s="101"/>
      <c r="C132" s="56" t="s">
        <v>1</v>
      </c>
      <c r="D132" s="56"/>
      <c r="E132" s="56"/>
      <c r="F132" s="56"/>
      <c r="G132" s="56"/>
      <c r="H132" s="56"/>
      <c r="I132" s="56"/>
      <c r="J132" s="56"/>
      <c r="K132" s="58" t="str">
        <f>IF(Calculations!F132&lt;&gt;"","Yes","No")</f>
        <v>No</v>
      </c>
      <c r="L132" s="58" t="str">
        <f t="shared" si="4"/>
        <v/>
      </c>
      <c r="M132" s="56"/>
      <c r="N132" s="56"/>
    </row>
    <row r="133" spans="1:14" x14ac:dyDescent="0.2">
      <c r="A133" s="55" t="str">
        <f>IF(AND(Sufficient_data="Yes",Include_study="Yes"),COUNT(A$2:A132)+1,"")</f>
        <v/>
      </c>
      <c r="B133" s="101"/>
      <c r="C133" s="56" t="s">
        <v>1</v>
      </c>
      <c r="D133" s="56"/>
      <c r="E133" s="56"/>
      <c r="F133" s="56"/>
      <c r="G133" s="56"/>
      <c r="H133" s="56"/>
      <c r="I133" s="56"/>
      <c r="J133" s="56"/>
      <c r="K133" s="58" t="str">
        <f>IF(Calculations!F133&lt;&gt;"","Yes","No")</f>
        <v>No</v>
      </c>
      <c r="L133" s="58" t="str">
        <f t="shared" si="4"/>
        <v/>
      </c>
      <c r="M133" s="56"/>
      <c r="N133" s="56"/>
    </row>
    <row r="134" spans="1:14" x14ac:dyDescent="0.2">
      <c r="A134" s="55" t="str">
        <f>IF(AND(Sufficient_data="Yes",Include_study="Yes"),COUNT(A$2:A133)+1,"")</f>
        <v/>
      </c>
      <c r="B134" s="101"/>
      <c r="C134" s="56" t="s">
        <v>1</v>
      </c>
      <c r="D134" s="56"/>
      <c r="E134" s="56"/>
      <c r="F134" s="56"/>
      <c r="G134" s="56"/>
      <c r="H134" s="56"/>
      <c r="I134" s="56"/>
      <c r="J134" s="56"/>
      <c r="K134" s="58" t="str">
        <f>IF(Calculations!F134&lt;&gt;"","Yes","No")</f>
        <v>No</v>
      </c>
      <c r="L134" s="58" t="str">
        <f t="shared" si="4"/>
        <v/>
      </c>
      <c r="M134" s="56"/>
      <c r="N134" s="56"/>
    </row>
    <row r="135" spans="1:14" x14ac:dyDescent="0.2">
      <c r="A135" s="55" t="str">
        <f>IF(AND(Sufficient_data="Yes",Include_study="Yes"),COUNT(A$2:A134)+1,"")</f>
        <v/>
      </c>
      <c r="B135" s="101"/>
      <c r="C135" s="56" t="s">
        <v>1</v>
      </c>
      <c r="D135" s="56"/>
      <c r="E135" s="56"/>
      <c r="F135" s="56"/>
      <c r="G135" s="56"/>
      <c r="H135" s="56"/>
      <c r="I135" s="56"/>
      <c r="J135" s="56"/>
      <c r="K135" s="58" t="str">
        <f>IF(Calculations!F135&lt;&gt;"","Yes","No")</f>
        <v>No</v>
      </c>
      <c r="L135" s="58" t="str">
        <f t="shared" si="4"/>
        <v/>
      </c>
      <c r="M135" s="56"/>
      <c r="N135" s="56"/>
    </row>
    <row r="136" spans="1:14" x14ac:dyDescent="0.2">
      <c r="A136" s="55" t="str">
        <f>IF(AND(Sufficient_data="Yes",Include_study="Yes"),COUNT(A$2:A135)+1,"")</f>
        <v/>
      </c>
      <c r="B136" s="101"/>
      <c r="C136" s="56" t="s">
        <v>1</v>
      </c>
      <c r="D136" s="56"/>
      <c r="E136" s="56"/>
      <c r="F136" s="56"/>
      <c r="G136" s="56"/>
      <c r="H136" s="56"/>
      <c r="I136" s="56"/>
      <c r="J136" s="56"/>
      <c r="K136" s="58" t="str">
        <f>IF(Calculations!F136&lt;&gt;"","Yes","No")</f>
        <v>No</v>
      </c>
      <c r="L136" s="58" t="str">
        <f t="shared" si="4"/>
        <v/>
      </c>
      <c r="M136" s="56"/>
      <c r="N136" s="56"/>
    </row>
    <row r="137" spans="1:14" x14ac:dyDescent="0.2">
      <c r="A137" s="55" t="str">
        <f>IF(AND(Sufficient_data="Yes",Include_study="Yes"),COUNT(A$2:A136)+1,"")</f>
        <v/>
      </c>
      <c r="B137" s="101"/>
      <c r="C137" s="56" t="s">
        <v>1</v>
      </c>
      <c r="D137" s="56"/>
      <c r="E137" s="56"/>
      <c r="F137" s="56"/>
      <c r="G137" s="56"/>
      <c r="H137" s="56"/>
      <c r="I137" s="56"/>
      <c r="J137" s="56"/>
      <c r="K137" s="58" t="str">
        <f>IF(Calculations!F137&lt;&gt;"","Yes","No")</f>
        <v>No</v>
      </c>
      <c r="L137" s="58" t="str">
        <f t="shared" si="4"/>
        <v/>
      </c>
      <c r="M137" s="56"/>
      <c r="N137" s="56"/>
    </row>
    <row r="138" spans="1:14" x14ac:dyDescent="0.2">
      <c r="A138" s="55" t="str">
        <f>IF(AND(Sufficient_data="Yes",Include_study="Yes"),COUNT(A$2:A137)+1,"")</f>
        <v/>
      </c>
      <c r="B138" s="101"/>
      <c r="C138" s="56" t="s">
        <v>1</v>
      </c>
      <c r="D138" s="56"/>
      <c r="E138" s="56"/>
      <c r="F138" s="56"/>
      <c r="G138" s="56"/>
      <c r="H138" s="56"/>
      <c r="I138" s="56"/>
      <c r="J138" s="56"/>
      <c r="K138" s="58" t="str">
        <f>IF(Calculations!F138&lt;&gt;"","Yes","No")</f>
        <v>No</v>
      </c>
      <c r="L138" s="58" t="str">
        <f t="shared" si="4"/>
        <v/>
      </c>
      <c r="M138" s="56"/>
      <c r="N138" s="56"/>
    </row>
    <row r="139" spans="1:14" x14ac:dyDescent="0.2">
      <c r="A139" s="55" t="str">
        <f>IF(AND(Sufficient_data="Yes",Include_study="Yes"),COUNT(A$2:A138)+1,"")</f>
        <v/>
      </c>
      <c r="B139" s="101"/>
      <c r="C139" s="56" t="s">
        <v>1</v>
      </c>
      <c r="D139" s="56"/>
      <c r="E139" s="56"/>
      <c r="F139" s="56"/>
      <c r="G139" s="56"/>
      <c r="H139" s="56"/>
      <c r="I139" s="56"/>
      <c r="J139" s="56"/>
      <c r="K139" s="58" t="str">
        <f>IF(Calculations!F139&lt;&gt;"","Yes","No")</f>
        <v>No</v>
      </c>
      <c r="L139" s="58" t="str">
        <f t="shared" si="4"/>
        <v/>
      </c>
      <c r="M139" s="56"/>
      <c r="N139" s="56"/>
    </row>
    <row r="140" spans="1:14" x14ac:dyDescent="0.2">
      <c r="A140" s="55" t="str">
        <f>IF(AND(Sufficient_data="Yes",Include_study="Yes"),COUNT(A$2:A139)+1,"")</f>
        <v/>
      </c>
      <c r="B140" s="101"/>
      <c r="C140" s="56" t="s">
        <v>1</v>
      </c>
      <c r="D140" s="56"/>
      <c r="E140" s="56"/>
      <c r="F140" s="56"/>
      <c r="G140" s="56"/>
      <c r="H140" s="56"/>
      <c r="I140" s="56"/>
      <c r="J140" s="56"/>
      <c r="K140" s="58" t="str">
        <f>IF(Calculations!F140&lt;&gt;"","Yes","No")</f>
        <v>No</v>
      </c>
      <c r="L140" s="58" t="str">
        <f t="shared" si="4"/>
        <v/>
      </c>
      <c r="M140" s="56"/>
      <c r="N140" s="56"/>
    </row>
    <row r="141" spans="1:14" x14ac:dyDescent="0.2">
      <c r="A141" s="55" t="str">
        <f>IF(AND(Sufficient_data="Yes",Include_study="Yes"),COUNT(A$2:A140)+1,"")</f>
        <v/>
      </c>
      <c r="B141" s="101"/>
      <c r="C141" s="56" t="s">
        <v>1</v>
      </c>
      <c r="D141" s="56"/>
      <c r="E141" s="56"/>
      <c r="F141" s="56"/>
      <c r="G141" s="56"/>
      <c r="H141" s="56"/>
      <c r="I141" s="56"/>
      <c r="J141" s="56"/>
      <c r="K141" s="58" t="str">
        <f>IF(Calculations!F141&lt;&gt;"","Yes","No")</f>
        <v>No</v>
      </c>
      <c r="L141" s="58" t="str">
        <f t="shared" si="4"/>
        <v/>
      </c>
      <c r="M141" s="56"/>
      <c r="N141" s="56"/>
    </row>
    <row r="142" spans="1:14" x14ac:dyDescent="0.2">
      <c r="A142" s="55" t="str">
        <f>IF(AND(Sufficient_data="Yes",Include_study="Yes"),COUNT(A$2:A141)+1,"")</f>
        <v/>
      </c>
      <c r="B142" s="101"/>
      <c r="C142" s="56" t="s">
        <v>1</v>
      </c>
      <c r="D142" s="56"/>
      <c r="E142" s="56"/>
      <c r="F142" s="56"/>
      <c r="G142" s="56"/>
      <c r="H142" s="56"/>
      <c r="I142" s="56"/>
      <c r="J142" s="56"/>
      <c r="K142" s="58" t="str">
        <f>IF(Calculations!F142&lt;&gt;"","Yes","No")</f>
        <v>No</v>
      </c>
      <c r="L142" s="58" t="str">
        <f t="shared" si="4"/>
        <v/>
      </c>
      <c r="M142" s="56"/>
      <c r="N142" s="56"/>
    </row>
    <row r="143" spans="1:14" x14ac:dyDescent="0.2">
      <c r="A143" s="55" t="str">
        <f>IF(AND(Sufficient_data="Yes",Include_study="Yes"),COUNT(A$2:A142)+1,"")</f>
        <v/>
      </c>
      <c r="B143" s="101"/>
      <c r="C143" s="56" t="s">
        <v>1</v>
      </c>
      <c r="D143" s="56"/>
      <c r="E143" s="56"/>
      <c r="F143" s="56"/>
      <c r="G143" s="56"/>
      <c r="H143" s="56"/>
      <c r="I143" s="56"/>
      <c r="J143" s="56"/>
      <c r="K143" s="58" t="str">
        <f>IF(Calculations!F143&lt;&gt;"","Yes","No")</f>
        <v>No</v>
      </c>
      <c r="L143" s="58" t="str">
        <f t="shared" si="4"/>
        <v/>
      </c>
      <c r="M143" s="56"/>
      <c r="N143" s="56"/>
    </row>
    <row r="144" spans="1:14" x14ac:dyDescent="0.2">
      <c r="A144" s="55" t="str">
        <f>IF(AND(Sufficient_data="Yes",Include_study="Yes"),COUNT(A$2:A143)+1,"")</f>
        <v/>
      </c>
      <c r="B144" s="101"/>
      <c r="C144" s="56" t="s">
        <v>1</v>
      </c>
      <c r="D144" s="56"/>
      <c r="E144" s="56"/>
      <c r="F144" s="56"/>
      <c r="G144" s="56"/>
      <c r="H144" s="56"/>
      <c r="I144" s="56"/>
      <c r="J144" s="56"/>
      <c r="K144" s="58" t="str">
        <f>IF(Calculations!F144&lt;&gt;"","Yes","No")</f>
        <v>No</v>
      </c>
      <c r="L144" s="58" t="str">
        <f t="shared" si="4"/>
        <v/>
      </c>
      <c r="M144" s="56"/>
      <c r="N144" s="56"/>
    </row>
    <row r="145" spans="1:14" x14ac:dyDescent="0.2">
      <c r="A145" s="55" t="str">
        <f>IF(AND(Sufficient_data="Yes",Include_study="Yes"),COUNT(A$2:A144)+1,"")</f>
        <v/>
      </c>
      <c r="B145" s="101"/>
      <c r="C145" s="56" t="s">
        <v>1</v>
      </c>
      <c r="D145" s="56"/>
      <c r="E145" s="56"/>
      <c r="F145" s="56"/>
      <c r="G145" s="56"/>
      <c r="H145" s="56"/>
      <c r="I145" s="56"/>
      <c r="J145" s="56"/>
      <c r="K145" s="58" t="str">
        <f>IF(Calculations!F145&lt;&gt;"","Yes","No")</f>
        <v>No</v>
      </c>
      <c r="L145" s="58" t="str">
        <f t="shared" si="4"/>
        <v/>
      </c>
      <c r="M145" s="56"/>
      <c r="N145" s="56"/>
    </row>
    <row r="146" spans="1:14" x14ac:dyDescent="0.2">
      <c r="A146" s="55" t="str">
        <f>IF(AND(Sufficient_data="Yes",Include_study="Yes"),COUNT(A$2:A145)+1,"")</f>
        <v/>
      </c>
      <c r="B146" s="101"/>
      <c r="C146" s="56" t="s">
        <v>1</v>
      </c>
      <c r="D146" s="56"/>
      <c r="E146" s="56"/>
      <c r="F146" s="56"/>
      <c r="G146" s="56"/>
      <c r="H146" s="56"/>
      <c r="I146" s="56"/>
      <c r="J146" s="56"/>
      <c r="K146" s="58" t="str">
        <f>IF(Calculations!F146&lt;&gt;"","Yes","No")</f>
        <v>No</v>
      </c>
      <c r="L146" s="58" t="str">
        <f t="shared" si="4"/>
        <v/>
      </c>
      <c r="M146" s="56"/>
      <c r="N146" s="56"/>
    </row>
    <row r="147" spans="1:14" x14ac:dyDescent="0.2">
      <c r="A147" s="55" t="str">
        <f>IF(AND(Sufficient_data="Yes",Include_study="Yes"),COUNT(A$2:A146)+1,"")</f>
        <v/>
      </c>
      <c r="B147" s="101"/>
      <c r="C147" s="56" t="s">
        <v>1</v>
      </c>
      <c r="D147" s="56"/>
      <c r="E147" s="56"/>
      <c r="F147" s="56"/>
      <c r="G147" s="56"/>
      <c r="H147" s="56"/>
      <c r="I147" s="56"/>
      <c r="J147" s="56"/>
      <c r="K147" s="58" t="str">
        <f>IF(Calculations!F147&lt;&gt;"","Yes","No")</f>
        <v>No</v>
      </c>
      <c r="L147" s="58" t="str">
        <f t="shared" si="4"/>
        <v/>
      </c>
      <c r="M147" s="56"/>
      <c r="N147" s="56"/>
    </row>
    <row r="148" spans="1:14" x14ac:dyDescent="0.2">
      <c r="A148" s="55" t="str">
        <f>IF(AND(Sufficient_data="Yes",Include_study="Yes"),COUNT(A$2:A147)+1,"")</f>
        <v/>
      </c>
      <c r="B148" s="101"/>
      <c r="C148" s="56" t="s">
        <v>1</v>
      </c>
      <c r="D148" s="56"/>
      <c r="E148" s="56"/>
      <c r="F148" s="56"/>
      <c r="G148" s="56"/>
      <c r="H148" s="56"/>
      <c r="I148" s="56"/>
      <c r="J148" s="56"/>
      <c r="K148" s="58" t="str">
        <f>IF(Calculations!F148&lt;&gt;"","Yes","No")</f>
        <v>No</v>
      </c>
      <c r="L148" s="58" t="str">
        <f t="shared" si="4"/>
        <v/>
      </c>
      <c r="M148" s="56"/>
      <c r="N148" s="56"/>
    </row>
    <row r="149" spans="1:14" x14ac:dyDescent="0.2">
      <c r="A149" s="55" t="str">
        <f>IF(AND(Sufficient_data="Yes",Include_study="Yes"),COUNT(A$2:A148)+1,"")</f>
        <v/>
      </c>
      <c r="B149" s="101"/>
      <c r="C149" s="56" t="s">
        <v>1</v>
      </c>
      <c r="D149" s="56"/>
      <c r="E149" s="56"/>
      <c r="F149" s="56"/>
      <c r="G149" s="56"/>
      <c r="H149" s="56"/>
      <c r="I149" s="56"/>
      <c r="J149" s="56"/>
      <c r="K149" s="58" t="str">
        <f>IF(Calculations!F149&lt;&gt;"","Yes","No")</f>
        <v>No</v>
      </c>
      <c r="L149" s="58" t="str">
        <f t="shared" si="4"/>
        <v/>
      </c>
      <c r="M149" s="56"/>
      <c r="N149" s="56"/>
    </row>
    <row r="150" spans="1:14" x14ac:dyDescent="0.2">
      <c r="A150" s="55" t="str">
        <f>IF(AND(Sufficient_data="Yes",Include_study="Yes"),COUNT(A$2:A149)+1,"")</f>
        <v/>
      </c>
      <c r="B150" s="101"/>
      <c r="C150" s="56" t="s">
        <v>1</v>
      </c>
      <c r="D150" s="56"/>
      <c r="E150" s="56"/>
      <c r="F150" s="56"/>
      <c r="G150" s="56"/>
      <c r="H150" s="56"/>
      <c r="I150" s="56"/>
      <c r="J150" s="56"/>
      <c r="K150" s="58" t="str">
        <f>IF(Calculations!F150&lt;&gt;"","Yes","No")</f>
        <v>No</v>
      </c>
      <c r="L150" s="58" t="str">
        <f t="shared" si="4"/>
        <v/>
      </c>
      <c r="M150" s="56"/>
      <c r="N150" s="56"/>
    </row>
    <row r="151" spans="1:14" x14ac:dyDescent="0.2">
      <c r="A151" s="55" t="str">
        <f>IF(AND(Sufficient_data="Yes",Include_study="Yes"),COUNT(A$2:A150)+1,"")</f>
        <v/>
      </c>
      <c r="B151" s="101"/>
      <c r="C151" s="56" t="s">
        <v>1</v>
      </c>
      <c r="D151" s="56"/>
      <c r="E151" s="56"/>
      <c r="F151" s="56"/>
      <c r="G151" s="56"/>
      <c r="H151" s="56"/>
      <c r="I151" s="56"/>
      <c r="J151" s="56"/>
      <c r="K151" s="58" t="str">
        <f>IF(Calculations!F151&lt;&gt;"","Yes","No")</f>
        <v>No</v>
      </c>
      <c r="L151" s="58" t="str">
        <f t="shared" si="4"/>
        <v/>
      </c>
      <c r="M151" s="56"/>
      <c r="N151" s="56"/>
    </row>
    <row r="152" spans="1:14" x14ac:dyDescent="0.2">
      <c r="A152" s="55" t="str">
        <f>IF(AND(Sufficient_data="Yes",Include_study="Yes"),COUNT(A$2:A151)+1,"")</f>
        <v/>
      </c>
      <c r="B152" s="101"/>
      <c r="C152" s="56" t="s">
        <v>1</v>
      </c>
      <c r="D152" s="56"/>
      <c r="E152" s="56"/>
      <c r="F152" s="56"/>
      <c r="G152" s="56"/>
      <c r="H152" s="56"/>
      <c r="I152" s="56"/>
      <c r="J152" s="56"/>
      <c r="K152" s="58" t="str">
        <f>IF(Calculations!F152&lt;&gt;"","Yes","No")</f>
        <v>No</v>
      </c>
      <c r="L152" s="58" t="str">
        <f t="shared" si="4"/>
        <v/>
      </c>
      <c r="M152" s="56"/>
      <c r="N152" s="56"/>
    </row>
    <row r="153" spans="1:14" x14ac:dyDescent="0.2">
      <c r="A153" s="55" t="str">
        <f>IF(AND(Sufficient_data="Yes",Include_study="Yes"),COUNT(A$2:A152)+1,"")</f>
        <v/>
      </c>
      <c r="B153" s="101"/>
      <c r="C153" s="56" t="s">
        <v>1</v>
      </c>
      <c r="D153" s="56"/>
      <c r="E153" s="56"/>
      <c r="F153" s="56"/>
      <c r="G153" s="56"/>
      <c r="H153" s="56"/>
      <c r="I153" s="56"/>
      <c r="J153" s="56"/>
      <c r="K153" s="58" t="str">
        <f>IF(Calculations!F153&lt;&gt;"","Yes","No")</f>
        <v>No</v>
      </c>
      <c r="L153" s="58" t="str">
        <f t="shared" si="4"/>
        <v/>
      </c>
      <c r="M153" s="56"/>
      <c r="N153" s="56"/>
    </row>
    <row r="154" spans="1:14" x14ac:dyDescent="0.2">
      <c r="A154" s="55" t="str">
        <f>IF(AND(Sufficient_data="Yes",Include_study="Yes"),COUNT(A$2:A153)+1,"")</f>
        <v/>
      </c>
      <c r="B154" s="101"/>
      <c r="C154" s="56" t="s">
        <v>1</v>
      </c>
      <c r="D154" s="56"/>
      <c r="E154" s="56"/>
      <c r="F154" s="56"/>
      <c r="G154" s="56"/>
      <c r="H154" s="56"/>
      <c r="I154" s="56"/>
      <c r="J154" s="56"/>
      <c r="K154" s="58" t="str">
        <f>IF(Calculations!F154&lt;&gt;"","Yes","No")</f>
        <v>No</v>
      </c>
      <c r="L154" s="58" t="str">
        <f t="shared" si="4"/>
        <v/>
      </c>
      <c r="M154" s="56"/>
      <c r="N154" s="56"/>
    </row>
    <row r="155" spans="1:14" x14ac:dyDescent="0.2">
      <c r="A155" s="55" t="str">
        <f>IF(AND(Sufficient_data="Yes",Include_study="Yes"),COUNT(A$2:A154)+1,"")</f>
        <v/>
      </c>
      <c r="B155" s="101"/>
      <c r="C155" s="56" t="s">
        <v>1</v>
      </c>
      <c r="D155" s="56"/>
      <c r="E155" s="56"/>
      <c r="F155" s="56"/>
      <c r="G155" s="56"/>
      <c r="H155" s="56"/>
      <c r="I155" s="56"/>
      <c r="J155" s="56"/>
      <c r="K155" s="58" t="str">
        <f>IF(Calculations!F155&lt;&gt;"","Yes","No")</f>
        <v>No</v>
      </c>
      <c r="L155" s="58" t="str">
        <f t="shared" si="4"/>
        <v/>
      </c>
      <c r="M155" s="56"/>
      <c r="N155" s="56"/>
    </row>
    <row r="156" spans="1:14" x14ac:dyDescent="0.2">
      <c r="A156" s="55" t="str">
        <f>IF(AND(Sufficient_data="Yes",Include_study="Yes"),COUNT(A$2:A155)+1,"")</f>
        <v/>
      </c>
      <c r="B156" s="101"/>
      <c r="C156" s="56" t="s">
        <v>1</v>
      </c>
      <c r="D156" s="56"/>
      <c r="E156" s="56"/>
      <c r="F156" s="56"/>
      <c r="G156" s="56"/>
      <c r="H156" s="56"/>
      <c r="I156" s="56"/>
      <c r="J156" s="56"/>
      <c r="K156" s="58" t="str">
        <f>IF(Calculations!F156&lt;&gt;"","Yes","No")</f>
        <v>No</v>
      </c>
      <c r="L156" s="58" t="str">
        <f t="shared" si="4"/>
        <v/>
      </c>
      <c r="M156" s="56"/>
      <c r="N156" s="56"/>
    </row>
    <row r="157" spans="1:14" x14ac:dyDescent="0.2">
      <c r="A157" s="55" t="str">
        <f>IF(AND(Sufficient_data="Yes",Include_study="Yes"),COUNT(A$2:A156)+1,"")</f>
        <v/>
      </c>
      <c r="B157" s="101"/>
      <c r="C157" s="56" t="s">
        <v>1</v>
      </c>
      <c r="D157" s="56"/>
      <c r="E157" s="56"/>
      <c r="F157" s="56"/>
      <c r="G157" s="56"/>
      <c r="H157" s="56"/>
      <c r="I157" s="56"/>
      <c r="J157" s="56"/>
      <c r="K157" s="58" t="str">
        <f>IF(Calculations!F157&lt;&gt;"","Yes","No")</f>
        <v>No</v>
      </c>
      <c r="L157" s="58" t="str">
        <f t="shared" si="4"/>
        <v/>
      </c>
      <c r="M157" s="56"/>
      <c r="N157" s="56"/>
    </row>
    <row r="158" spans="1:14" x14ac:dyDescent="0.2">
      <c r="A158" s="55" t="str">
        <f>IF(AND(Sufficient_data="Yes",Include_study="Yes"),COUNT(A$2:A157)+1,"")</f>
        <v/>
      </c>
      <c r="B158" s="101"/>
      <c r="C158" s="56" t="s">
        <v>1</v>
      </c>
      <c r="D158" s="56"/>
      <c r="E158" s="56"/>
      <c r="F158" s="56"/>
      <c r="G158" s="56"/>
      <c r="H158" s="56"/>
      <c r="I158" s="56"/>
      <c r="J158" s="56"/>
      <c r="K158" s="58" t="str">
        <f>IF(Calculations!F158&lt;&gt;"","Yes","No")</f>
        <v>No</v>
      </c>
      <c r="L158" s="58" t="str">
        <f t="shared" si="4"/>
        <v/>
      </c>
      <c r="M158" s="56"/>
      <c r="N158" s="56"/>
    </row>
    <row r="159" spans="1:14" x14ac:dyDescent="0.2">
      <c r="A159" s="55" t="str">
        <f>IF(AND(Sufficient_data="Yes",Include_study="Yes"),COUNT(A$2:A158)+1,"")</f>
        <v/>
      </c>
      <c r="B159" s="101"/>
      <c r="C159" s="56" t="s">
        <v>1</v>
      </c>
      <c r="D159" s="56"/>
      <c r="E159" s="56"/>
      <c r="F159" s="56"/>
      <c r="G159" s="56"/>
      <c r="H159" s="56"/>
      <c r="I159" s="56"/>
      <c r="J159" s="56"/>
      <c r="K159" s="58" t="str">
        <f>IF(Calculations!F159&lt;&gt;"","Yes","No")</f>
        <v>No</v>
      </c>
      <c r="L159" s="58" t="str">
        <f t="shared" si="4"/>
        <v/>
      </c>
      <c r="M159" s="56"/>
      <c r="N159" s="56"/>
    </row>
    <row r="160" spans="1:14" x14ac:dyDescent="0.2">
      <c r="A160" s="55" t="str">
        <f>IF(AND(Sufficient_data="Yes",Include_study="Yes"),COUNT(A$2:A159)+1,"")</f>
        <v/>
      </c>
      <c r="B160" s="101"/>
      <c r="C160" s="56" t="s">
        <v>1</v>
      </c>
      <c r="D160" s="56"/>
      <c r="E160" s="56"/>
      <c r="F160" s="56"/>
      <c r="G160" s="56"/>
      <c r="H160" s="56"/>
      <c r="I160" s="56"/>
      <c r="J160" s="56"/>
      <c r="K160" s="58" t="str">
        <f>IF(Calculations!F160&lt;&gt;"","Yes","No")</f>
        <v>No</v>
      </c>
      <c r="L160" s="58" t="str">
        <f t="shared" si="4"/>
        <v/>
      </c>
      <c r="M160" s="56"/>
      <c r="N160" s="56"/>
    </row>
    <row r="161" spans="1:14" x14ac:dyDescent="0.2">
      <c r="A161" s="55" t="str">
        <f>IF(AND(Sufficient_data="Yes",Include_study="Yes"),COUNT(A$2:A160)+1,"")</f>
        <v/>
      </c>
      <c r="B161" s="101"/>
      <c r="C161" s="56" t="s">
        <v>1</v>
      </c>
      <c r="D161" s="56"/>
      <c r="E161" s="56"/>
      <c r="F161" s="56"/>
      <c r="G161" s="56"/>
      <c r="H161" s="56"/>
      <c r="I161" s="56"/>
      <c r="J161" s="56"/>
      <c r="K161" s="58" t="str">
        <f>IF(Calculations!F161&lt;&gt;"","Yes","No")</f>
        <v>No</v>
      </c>
      <c r="L161" s="58" t="str">
        <f t="shared" si="4"/>
        <v/>
      </c>
      <c r="M161" s="56"/>
      <c r="N161" s="56"/>
    </row>
    <row r="162" spans="1:14" x14ac:dyDescent="0.2">
      <c r="A162" s="55" t="str">
        <f>IF(AND(Sufficient_data="Yes",Include_study="Yes"),COUNT(A$2:A161)+1,"")</f>
        <v/>
      </c>
      <c r="B162" s="101"/>
      <c r="C162" s="56" t="s">
        <v>1</v>
      </c>
      <c r="D162" s="56"/>
      <c r="E162" s="56"/>
      <c r="F162" s="56"/>
      <c r="G162" s="56"/>
      <c r="H162" s="56"/>
      <c r="I162" s="56"/>
      <c r="J162" s="56"/>
      <c r="K162" s="58" t="str">
        <f>IF(Calculations!F162&lt;&gt;"","Yes","No")</f>
        <v>No</v>
      </c>
      <c r="L162" s="58" t="str">
        <f t="shared" ref="L162:L189" si="5">IF(OR(Partial_correlation&lt;&gt;"",Partial_correlation_z&lt;&gt;""),IF(AND(Number_of_observations&lt;&gt;"",Number_of_predictors&lt;&gt;""),"","Insufficient data for Fisher's r-to-z transformation"),"")</f>
        <v/>
      </c>
      <c r="M162" s="56"/>
      <c r="N162" s="56"/>
    </row>
    <row r="163" spans="1:14" x14ac:dyDescent="0.2">
      <c r="A163" s="55" t="str">
        <f>IF(AND(Sufficient_data="Yes",Include_study="Yes"),COUNT(A$2:A162)+1,"")</f>
        <v/>
      </c>
      <c r="B163" s="101"/>
      <c r="C163" s="56" t="s">
        <v>1</v>
      </c>
      <c r="D163" s="56"/>
      <c r="E163" s="56"/>
      <c r="F163" s="56"/>
      <c r="G163" s="56"/>
      <c r="H163" s="56"/>
      <c r="I163" s="56"/>
      <c r="J163" s="56"/>
      <c r="K163" s="58" t="str">
        <f>IF(Calculations!F163&lt;&gt;"","Yes","No")</f>
        <v>No</v>
      </c>
      <c r="L163" s="58" t="str">
        <f t="shared" si="5"/>
        <v/>
      </c>
      <c r="M163" s="56"/>
      <c r="N163" s="56"/>
    </row>
    <row r="164" spans="1:14" x14ac:dyDescent="0.2">
      <c r="A164" s="55" t="str">
        <f>IF(AND(Sufficient_data="Yes",Include_study="Yes"),COUNT(A$2:A163)+1,"")</f>
        <v/>
      </c>
      <c r="B164" s="101"/>
      <c r="C164" s="56" t="s">
        <v>1</v>
      </c>
      <c r="D164" s="56"/>
      <c r="E164" s="56"/>
      <c r="F164" s="56"/>
      <c r="G164" s="56"/>
      <c r="H164" s="56"/>
      <c r="I164" s="56"/>
      <c r="J164" s="56"/>
      <c r="K164" s="58" t="str">
        <f>IF(Calculations!F164&lt;&gt;"","Yes","No")</f>
        <v>No</v>
      </c>
      <c r="L164" s="58" t="str">
        <f t="shared" si="5"/>
        <v/>
      </c>
      <c r="M164" s="56"/>
      <c r="N164" s="56"/>
    </row>
    <row r="165" spans="1:14" x14ac:dyDescent="0.2">
      <c r="A165" s="55" t="str">
        <f>IF(AND(Sufficient_data="Yes",Include_study="Yes"),COUNT(A$2:A164)+1,"")</f>
        <v/>
      </c>
      <c r="B165" s="101"/>
      <c r="C165" s="56" t="s">
        <v>1</v>
      </c>
      <c r="D165" s="56"/>
      <c r="E165" s="56"/>
      <c r="F165" s="56"/>
      <c r="G165" s="56"/>
      <c r="H165" s="56"/>
      <c r="I165" s="56"/>
      <c r="J165" s="56"/>
      <c r="K165" s="58" t="str">
        <f>IF(Calculations!F165&lt;&gt;"","Yes","No")</f>
        <v>No</v>
      </c>
      <c r="L165" s="58" t="str">
        <f t="shared" si="5"/>
        <v/>
      </c>
      <c r="M165" s="56"/>
      <c r="N165" s="56"/>
    </row>
    <row r="166" spans="1:14" x14ac:dyDescent="0.2">
      <c r="A166" s="55" t="str">
        <f>IF(AND(Sufficient_data="Yes",Include_study="Yes"),COUNT(A$2:A165)+1,"")</f>
        <v/>
      </c>
      <c r="B166" s="101"/>
      <c r="C166" s="56" t="s">
        <v>1</v>
      </c>
      <c r="D166" s="56"/>
      <c r="E166" s="56"/>
      <c r="F166" s="56"/>
      <c r="G166" s="56"/>
      <c r="H166" s="56"/>
      <c r="I166" s="56"/>
      <c r="J166" s="56"/>
      <c r="K166" s="58" t="str">
        <f>IF(Calculations!F166&lt;&gt;"","Yes","No")</f>
        <v>No</v>
      </c>
      <c r="L166" s="58" t="str">
        <f t="shared" si="5"/>
        <v/>
      </c>
      <c r="M166" s="56"/>
      <c r="N166" s="56"/>
    </row>
    <row r="167" spans="1:14" x14ac:dyDescent="0.2">
      <c r="A167" s="55" t="str">
        <f>IF(AND(Sufficient_data="Yes",Include_study="Yes"),COUNT(A$2:A166)+1,"")</f>
        <v/>
      </c>
      <c r="B167" s="101"/>
      <c r="C167" s="56" t="s">
        <v>1</v>
      </c>
      <c r="D167" s="56"/>
      <c r="E167" s="56"/>
      <c r="F167" s="56"/>
      <c r="G167" s="56"/>
      <c r="H167" s="56"/>
      <c r="I167" s="56"/>
      <c r="J167" s="56"/>
      <c r="K167" s="58" t="str">
        <f>IF(Calculations!F167&lt;&gt;"","Yes","No")</f>
        <v>No</v>
      </c>
      <c r="L167" s="58" t="str">
        <f t="shared" si="5"/>
        <v/>
      </c>
      <c r="M167" s="56"/>
      <c r="N167" s="56"/>
    </row>
    <row r="168" spans="1:14" x14ac:dyDescent="0.2">
      <c r="A168" s="55" t="str">
        <f>IF(AND(Sufficient_data="Yes",Include_study="Yes"),COUNT(A$2:A167)+1,"")</f>
        <v/>
      </c>
      <c r="B168" s="101"/>
      <c r="C168" s="56" t="s">
        <v>1</v>
      </c>
      <c r="D168" s="56"/>
      <c r="E168" s="56"/>
      <c r="F168" s="56"/>
      <c r="G168" s="56"/>
      <c r="H168" s="56"/>
      <c r="I168" s="56"/>
      <c r="J168" s="56"/>
      <c r="K168" s="58" t="str">
        <f>IF(Calculations!F168&lt;&gt;"","Yes","No")</f>
        <v>No</v>
      </c>
      <c r="L168" s="58" t="str">
        <f t="shared" si="5"/>
        <v/>
      </c>
      <c r="M168" s="56"/>
      <c r="N168" s="56"/>
    </row>
    <row r="169" spans="1:14" x14ac:dyDescent="0.2">
      <c r="A169" s="55" t="str">
        <f>IF(AND(Sufficient_data="Yes",Include_study="Yes"),COUNT(A$2:A168)+1,"")</f>
        <v/>
      </c>
      <c r="B169" s="101"/>
      <c r="C169" s="56" t="s">
        <v>1</v>
      </c>
      <c r="D169" s="56"/>
      <c r="E169" s="56"/>
      <c r="F169" s="56"/>
      <c r="G169" s="56"/>
      <c r="H169" s="56"/>
      <c r="I169" s="56"/>
      <c r="J169" s="56"/>
      <c r="K169" s="58" t="str">
        <f>IF(Calculations!F169&lt;&gt;"","Yes","No")</f>
        <v>No</v>
      </c>
      <c r="L169" s="58" t="str">
        <f t="shared" si="5"/>
        <v/>
      </c>
      <c r="M169" s="56"/>
      <c r="N169" s="56"/>
    </row>
    <row r="170" spans="1:14" x14ac:dyDescent="0.2">
      <c r="A170" s="55" t="str">
        <f>IF(AND(Sufficient_data="Yes",Include_study="Yes"),COUNT(A$2:A169)+1,"")</f>
        <v/>
      </c>
      <c r="B170" s="101"/>
      <c r="C170" s="56" t="s">
        <v>1</v>
      </c>
      <c r="D170" s="56"/>
      <c r="E170" s="56"/>
      <c r="F170" s="56"/>
      <c r="G170" s="56"/>
      <c r="H170" s="56"/>
      <c r="I170" s="56"/>
      <c r="J170" s="56"/>
      <c r="K170" s="58" t="str">
        <f>IF(Calculations!F170&lt;&gt;"","Yes","No")</f>
        <v>No</v>
      </c>
      <c r="L170" s="58" t="str">
        <f t="shared" si="5"/>
        <v/>
      </c>
      <c r="M170" s="56"/>
      <c r="N170" s="56"/>
    </row>
    <row r="171" spans="1:14" x14ac:dyDescent="0.2">
      <c r="A171" s="55" t="str">
        <f>IF(AND(Sufficient_data="Yes",Include_study="Yes"),COUNT(A$2:A170)+1,"")</f>
        <v/>
      </c>
      <c r="B171" s="101"/>
      <c r="C171" s="56" t="s">
        <v>1</v>
      </c>
      <c r="D171" s="56"/>
      <c r="E171" s="56"/>
      <c r="F171" s="56"/>
      <c r="G171" s="56"/>
      <c r="H171" s="56"/>
      <c r="I171" s="56"/>
      <c r="J171" s="56"/>
      <c r="K171" s="58" t="str">
        <f>IF(Calculations!F171&lt;&gt;"","Yes","No")</f>
        <v>No</v>
      </c>
      <c r="L171" s="58" t="str">
        <f t="shared" si="5"/>
        <v/>
      </c>
      <c r="M171" s="56"/>
      <c r="N171" s="56"/>
    </row>
    <row r="172" spans="1:14" x14ac:dyDescent="0.2">
      <c r="A172" s="55" t="str">
        <f>IF(AND(Sufficient_data="Yes",Include_study="Yes"),COUNT(A$2:A171)+1,"")</f>
        <v/>
      </c>
      <c r="B172" s="101"/>
      <c r="C172" s="56" t="s">
        <v>1</v>
      </c>
      <c r="D172" s="56"/>
      <c r="E172" s="56"/>
      <c r="F172" s="56"/>
      <c r="G172" s="56"/>
      <c r="H172" s="56"/>
      <c r="I172" s="56"/>
      <c r="J172" s="56"/>
      <c r="K172" s="58" t="str">
        <f>IF(Calculations!F172&lt;&gt;"","Yes","No")</f>
        <v>No</v>
      </c>
      <c r="L172" s="58" t="str">
        <f t="shared" si="5"/>
        <v/>
      </c>
      <c r="M172" s="56"/>
      <c r="N172" s="56"/>
    </row>
    <row r="173" spans="1:14" x14ac:dyDescent="0.2">
      <c r="A173" s="55" t="str">
        <f>IF(AND(Sufficient_data="Yes",Include_study="Yes"),COUNT(A$2:A172)+1,"")</f>
        <v/>
      </c>
      <c r="B173" s="101"/>
      <c r="C173" s="56" t="s">
        <v>1</v>
      </c>
      <c r="D173" s="56"/>
      <c r="E173" s="56"/>
      <c r="F173" s="56"/>
      <c r="G173" s="56"/>
      <c r="H173" s="56"/>
      <c r="I173" s="56"/>
      <c r="J173" s="56"/>
      <c r="K173" s="58" t="str">
        <f>IF(Calculations!F173&lt;&gt;"","Yes","No")</f>
        <v>No</v>
      </c>
      <c r="L173" s="58" t="str">
        <f t="shared" si="5"/>
        <v/>
      </c>
      <c r="M173" s="56"/>
      <c r="N173" s="56"/>
    </row>
    <row r="174" spans="1:14" x14ac:dyDescent="0.2">
      <c r="A174" s="55" t="str">
        <f>IF(AND(Sufficient_data="Yes",Include_study="Yes"),COUNT(A$2:A173)+1,"")</f>
        <v/>
      </c>
      <c r="B174" s="101"/>
      <c r="C174" s="56" t="s">
        <v>1</v>
      </c>
      <c r="D174" s="56"/>
      <c r="E174" s="56"/>
      <c r="F174" s="56"/>
      <c r="G174" s="56"/>
      <c r="H174" s="56"/>
      <c r="I174" s="56"/>
      <c r="J174" s="56"/>
      <c r="K174" s="58" t="str">
        <f>IF(Calculations!F174&lt;&gt;"","Yes","No")</f>
        <v>No</v>
      </c>
      <c r="L174" s="58" t="str">
        <f t="shared" si="5"/>
        <v/>
      </c>
      <c r="M174" s="56"/>
      <c r="N174" s="56"/>
    </row>
    <row r="175" spans="1:14" x14ac:dyDescent="0.2">
      <c r="A175" s="55" t="str">
        <f>IF(AND(Sufficient_data="Yes",Include_study="Yes"),COUNT(A$2:A174)+1,"")</f>
        <v/>
      </c>
      <c r="B175" s="101"/>
      <c r="C175" s="56" t="s">
        <v>1</v>
      </c>
      <c r="D175" s="56"/>
      <c r="E175" s="56"/>
      <c r="F175" s="56"/>
      <c r="G175" s="56"/>
      <c r="H175" s="56"/>
      <c r="I175" s="56"/>
      <c r="J175" s="56"/>
      <c r="K175" s="58" t="str">
        <f>IF(Calculations!F175&lt;&gt;"","Yes","No")</f>
        <v>No</v>
      </c>
      <c r="L175" s="58" t="str">
        <f t="shared" si="5"/>
        <v/>
      </c>
      <c r="M175" s="56"/>
      <c r="N175" s="56"/>
    </row>
    <row r="176" spans="1:14" x14ac:dyDescent="0.2">
      <c r="A176" s="55" t="str">
        <f>IF(AND(Sufficient_data="Yes",Include_study="Yes"),COUNT(A$2:A175)+1,"")</f>
        <v/>
      </c>
      <c r="B176" s="101"/>
      <c r="C176" s="56" t="s">
        <v>1</v>
      </c>
      <c r="D176" s="56"/>
      <c r="E176" s="56"/>
      <c r="F176" s="56"/>
      <c r="G176" s="56"/>
      <c r="H176" s="56"/>
      <c r="I176" s="56"/>
      <c r="J176" s="56"/>
      <c r="K176" s="58" t="str">
        <f>IF(Calculations!F176&lt;&gt;"","Yes","No")</f>
        <v>No</v>
      </c>
      <c r="L176" s="58" t="str">
        <f t="shared" si="5"/>
        <v/>
      </c>
      <c r="M176" s="56"/>
      <c r="N176" s="56"/>
    </row>
    <row r="177" spans="1:14" x14ac:dyDescent="0.2">
      <c r="A177" s="55" t="str">
        <f>IF(AND(Sufficient_data="Yes",Include_study="Yes"),COUNT(A$2:A176)+1,"")</f>
        <v/>
      </c>
      <c r="B177" s="101"/>
      <c r="C177" s="56" t="s">
        <v>1</v>
      </c>
      <c r="D177" s="56"/>
      <c r="E177" s="56"/>
      <c r="F177" s="56"/>
      <c r="G177" s="56"/>
      <c r="H177" s="56"/>
      <c r="I177" s="56"/>
      <c r="J177" s="56"/>
      <c r="K177" s="58" t="str">
        <f>IF(Calculations!F177&lt;&gt;"","Yes","No")</f>
        <v>No</v>
      </c>
      <c r="L177" s="58" t="str">
        <f t="shared" si="5"/>
        <v/>
      </c>
      <c r="M177" s="56"/>
      <c r="N177" s="56"/>
    </row>
    <row r="178" spans="1:14" x14ac:dyDescent="0.2">
      <c r="A178" s="55" t="str">
        <f>IF(AND(Sufficient_data="Yes",Include_study="Yes"),COUNT(A$2:A177)+1,"")</f>
        <v/>
      </c>
      <c r="B178" s="101"/>
      <c r="C178" s="56" t="s">
        <v>1</v>
      </c>
      <c r="D178" s="56"/>
      <c r="E178" s="56"/>
      <c r="F178" s="56"/>
      <c r="G178" s="56"/>
      <c r="H178" s="56"/>
      <c r="I178" s="56"/>
      <c r="J178" s="56"/>
      <c r="K178" s="58" t="str">
        <f>IF(Calculations!F178&lt;&gt;"","Yes","No")</f>
        <v>No</v>
      </c>
      <c r="L178" s="58" t="str">
        <f t="shared" si="5"/>
        <v/>
      </c>
      <c r="M178" s="56"/>
      <c r="N178" s="56"/>
    </row>
    <row r="179" spans="1:14" x14ac:dyDescent="0.2">
      <c r="A179" s="55" t="str">
        <f>IF(AND(Sufficient_data="Yes",Include_study="Yes"),COUNT(A$2:A178)+1,"")</f>
        <v/>
      </c>
      <c r="B179" s="101"/>
      <c r="C179" s="56" t="s">
        <v>1</v>
      </c>
      <c r="D179" s="56"/>
      <c r="E179" s="56"/>
      <c r="F179" s="56"/>
      <c r="G179" s="56"/>
      <c r="H179" s="56"/>
      <c r="I179" s="56"/>
      <c r="J179" s="56"/>
      <c r="K179" s="58" t="str">
        <f>IF(Calculations!F179&lt;&gt;"","Yes","No")</f>
        <v>No</v>
      </c>
      <c r="L179" s="58" t="str">
        <f t="shared" si="5"/>
        <v/>
      </c>
      <c r="M179" s="56"/>
      <c r="N179" s="56"/>
    </row>
    <row r="180" spans="1:14" x14ac:dyDescent="0.2">
      <c r="A180" s="55" t="str">
        <f>IF(AND(Sufficient_data="Yes",Include_study="Yes"),COUNT(A$2:A179)+1,"")</f>
        <v/>
      </c>
      <c r="B180" s="101"/>
      <c r="C180" s="56" t="s">
        <v>1</v>
      </c>
      <c r="D180" s="56"/>
      <c r="E180" s="56"/>
      <c r="F180" s="56"/>
      <c r="G180" s="56"/>
      <c r="H180" s="56"/>
      <c r="I180" s="56"/>
      <c r="J180" s="56"/>
      <c r="K180" s="58" t="str">
        <f>IF(Calculations!F180&lt;&gt;"","Yes","No")</f>
        <v>No</v>
      </c>
      <c r="L180" s="58" t="str">
        <f t="shared" si="5"/>
        <v/>
      </c>
      <c r="M180" s="56"/>
      <c r="N180" s="56"/>
    </row>
    <row r="181" spans="1:14" x14ac:dyDescent="0.2">
      <c r="A181" s="55" t="str">
        <f>IF(AND(Sufficient_data="Yes",Include_study="Yes"),COUNT(A$2:A180)+1,"")</f>
        <v/>
      </c>
      <c r="B181" s="101"/>
      <c r="C181" s="56" t="s">
        <v>1</v>
      </c>
      <c r="D181" s="56"/>
      <c r="E181" s="56"/>
      <c r="F181" s="56"/>
      <c r="G181" s="56"/>
      <c r="H181" s="56"/>
      <c r="I181" s="56"/>
      <c r="J181" s="56"/>
      <c r="K181" s="58" t="str">
        <f>IF(Calculations!F181&lt;&gt;"","Yes","No")</f>
        <v>No</v>
      </c>
      <c r="L181" s="58" t="str">
        <f t="shared" si="5"/>
        <v/>
      </c>
      <c r="M181" s="56"/>
      <c r="N181" s="56"/>
    </row>
    <row r="182" spans="1:14" x14ac:dyDescent="0.2">
      <c r="A182" s="55" t="str">
        <f>IF(AND(Sufficient_data="Yes",Include_study="Yes"),COUNT(A$2:A181)+1,"")</f>
        <v/>
      </c>
      <c r="B182" s="101"/>
      <c r="C182" s="56" t="s">
        <v>1</v>
      </c>
      <c r="D182" s="56"/>
      <c r="E182" s="56"/>
      <c r="F182" s="56"/>
      <c r="G182" s="56"/>
      <c r="H182" s="56"/>
      <c r="I182" s="56"/>
      <c r="J182" s="56"/>
      <c r="K182" s="58" t="str">
        <f>IF(Calculations!F182&lt;&gt;"","Yes","No")</f>
        <v>No</v>
      </c>
      <c r="L182" s="58" t="str">
        <f t="shared" si="5"/>
        <v/>
      </c>
      <c r="M182" s="56"/>
      <c r="N182" s="56"/>
    </row>
    <row r="183" spans="1:14" x14ac:dyDescent="0.2">
      <c r="A183" s="55" t="str">
        <f>IF(AND(Sufficient_data="Yes",Include_study="Yes"),COUNT(A$2:A182)+1,"")</f>
        <v/>
      </c>
      <c r="B183" s="101"/>
      <c r="C183" s="56" t="s">
        <v>1</v>
      </c>
      <c r="D183" s="56"/>
      <c r="E183" s="56"/>
      <c r="F183" s="56"/>
      <c r="G183" s="56"/>
      <c r="H183" s="56"/>
      <c r="I183" s="56"/>
      <c r="J183" s="56"/>
      <c r="K183" s="58" t="str">
        <f>IF(Calculations!F183&lt;&gt;"","Yes","No")</f>
        <v>No</v>
      </c>
      <c r="L183" s="58" t="str">
        <f t="shared" si="5"/>
        <v/>
      </c>
      <c r="M183" s="56"/>
      <c r="N183" s="56"/>
    </row>
    <row r="184" spans="1:14" x14ac:dyDescent="0.2">
      <c r="A184" s="55" t="str">
        <f>IF(AND(Sufficient_data="Yes",Include_study="Yes"),COUNT(A$2:A183)+1,"")</f>
        <v/>
      </c>
      <c r="B184" s="101"/>
      <c r="C184" s="56" t="s">
        <v>1</v>
      </c>
      <c r="D184" s="56"/>
      <c r="E184" s="56"/>
      <c r="F184" s="56"/>
      <c r="G184" s="56"/>
      <c r="H184" s="56"/>
      <c r="I184" s="56"/>
      <c r="J184" s="56"/>
      <c r="K184" s="58" t="str">
        <f>IF(Calculations!F184&lt;&gt;"","Yes","No")</f>
        <v>No</v>
      </c>
      <c r="L184" s="58" t="str">
        <f t="shared" si="5"/>
        <v/>
      </c>
      <c r="M184" s="56"/>
      <c r="N184" s="56"/>
    </row>
    <row r="185" spans="1:14" x14ac:dyDescent="0.2">
      <c r="A185" s="55" t="str">
        <f>IF(AND(Sufficient_data="Yes",Include_study="Yes"),COUNT(A$2:A184)+1,"")</f>
        <v/>
      </c>
      <c r="B185" s="101"/>
      <c r="C185" s="56" t="s">
        <v>1</v>
      </c>
      <c r="D185" s="56"/>
      <c r="E185" s="56"/>
      <c r="F185" s="56"/>
      <c r="G185" s="56"/>
      <c r="H185" s="56"/>
      <c r="I185" s="56"/>
      <c r="J185" s="56"/>
      <c r="K185" s="58" t="str">
        <f>IF(Calculations!F185&lt;&gt;"","Yes","No")</f>
        <v>No</v>
      </c>
      <c r="L185" s="58" t="str">
        <f t="shared" si="5"/>
        <v/>
      </c>
      <c r="M185" s="56"/>
      <c r="N185" s="56"/>
    </row>
    <row r="186" spans="1:14" x14ac:dyDescent="0.2">
      <c r="A186" s="55" t="str">
        <f>IF(AND(Sufficient_data="Yes",Include_study="Yes"),COUNT(A$2:A185)+1,"")</f>
        <v/>
      </c>
      <c r="B186" s="101"/>
      <c r="C186" s="56" t="s">
        <v>1</v>
      </c>
      <c r="D186" s="56"/>
      <c r="E186" s="56"/>
      <c r="F186" s="56"/>
      <c r="G186" s="56"/>
      <c r="H186" s="56"/>
      <c r="I186" s="56"/>
      <c r="J186" s="56"/>
      <c r="K186" s="58" t="str">
        <f>IF(Calculations!F186&lt;&gt;"","Yes","No")</f>
        <v>No</v>
      </c>
      <c r="L186" s="58" t="str">
        <f t="shared" si="5"/>
        <v/>
      </c>
      <c r="M186" s="56"/>
      <c r="N186" s="56"/>
    </row>
    <row r="187" spans="1:14" x14ac:dyDescent="0.2">
      <c r="A187" s="55" t="str">
        <f>IF(AND(Sufficient_data="Yes",Include_study="Yes"),COUNT(A$2:A186)+1,"")</f>
        <v/>
      </c>
      <c r="B187" s="101"/>
      <c r="C187" s="56" t="s">
        <v>1</v>
      </c>
      <c r="D187" s="56"/>
      <c r="E187" s="56"/>
      <c r="F187" s="56"/>
      <c r="G187" s="56"/>
      <c r="H187" s="56"/>
      <c r="I187" s="56"/>
      <c r="J187" s="56"/>
      <c r="K187" s="58" t="str">
        <f>IF(Calculations!F187&lt;&gt;"","Yes","No")</f>
        <v>No</v>
      </c>
      <c r="L187" s="58" t="str">
        <f t="shared" si="5"/>
        <v/>
      </c>
      <c r="M187" s="56"/>
      <c r="N187" s="56"/>
    </row>
    <row r="188" spans="1:14" x14ac:dyDescent="0.2">
      <c r="A188" s="55" t="str">
        <f>IF(AND(Sufficient_data="Yes",Include_study="Yes"),COUNT(A$2:A187)+1,"")</f>
        <v/>
      </c>
      <c r="B188" s="101"/>
      <c r="C188" s="56" t="s">
        <v>1</v>
      </c>
      <c r="D188" s="56"/>
      <c r="E188" s="56"/>
      <c r="F188" s="56"/>
      <c r="G188" s="56"/>
      <c r="H188" s="56"/>
      <c r="I188" s="56"/>
      <c r="J188" s="56"/>
      <c r="K188" s="58" t="str">
        <f>IF(Calculations!F188&lt;&gt;"","Yes","No")</f>
        <v>No</v>
      </c>
      <c r="L188" s="58" t="str">
        <f t="shared" si="5"/>
        <v/>
      </c>
      <c r="M188" s="56"/>
      <c r="N188" s="56"/>
    </row>
    <row r="189" spans="1:14" x14ac:dyDescent="0.2">
      <c r="A189" s="55" t="str">
        <f>IF(AND(Sufficient_data="Yes",Include_study="Yes"),COUNT(A$2:A188)+1,"")</f>
        <v/>
      </c>
      <c r="B189" s="101"/>
      <c r="C189" s="56" t="s">
        <v>1</v>
      </c>
      <c r="D189" s="56"/>
      <c r="E189" s="56"/>
      <c r="F189" s="56"/>
      <c r="G189" s="56"/>
      <c r="H189" s="56"/>
      <c r="I189" s="56"/>
      <c r="J189" s="56"/>
      <c r="K189" s="58" t="str">
        <f>IF(Calculations!F189&lt;&gt;"","Yes","No")</f>
        <v>No</v>
      </c>
      <c r="L189" s="58" t="str">
        <f t="shared" si="5"/>
        <v/>
      </c>
      <c r="M189" s="56"/>
      <c r="N189" s="56"/>
    </row>
    <row r="190" spans="1:14" x14ac:dyDescent="0.2">
      <c r="A190" s="55" t="str">
        <f>IF(AND(Sufficient_data="Yes",Include_study="Yes"),COUNT(A$2:A189)+1,"")</f>
        <v/>
      </c>
      <c r="B190" s="101"/>
      <c r="C190" s="56" t="s">
        <v>1</v>
      </c>
      <c r="D190" s="56"/>
      <c r="E190" s="56"/>
      <c r="F190" s="56"/>
      <c r="G190" s="56"/>
      <c r="H190" s="56"/>
      <c r="I190" s="56"/>
      <c r="J190" s="56"/>
      <c r="K190" s="58" t="str">
        <f>IF(Calculations!F190&lt;&gt;"","Yes","No")</f>
        <v>No</v>
      </c>
      <c r="L190" s="58"/>
      <c r="M190" s="56"/>
      <c r="N190" s="56"/>
    </row>
    <row r="191" spans="1:14" x14ac:dyDescent="0.2">
      <c r="A191" s="55" t="str">
        <f>IF(AND(Sufficient_data="Yes",Include_study="Yes"),COUNT(A$2:A190)+1,"")</f>
        <v/>
      </c>
      <c r="B191" s="101"/>
      <c r="C191" s="56" t="s">
        <v>1</v>
      </c>
      <c r="D191" s="56"/>
      <c r="E191" s="56"/>
      <c r="F191" s="56"/>
      <c r="G191" s="56"/>
      <c r="H191" s="56"/>
      <c r="I191" s="56"/>
      <c r="J191" s="56"/>
      <c r="K191" s="58" t="str">
        <f>IF(Calculations!F191&lt;&gt;"","Yes","No")</f>
        <v>No</v>
      </c>
      <c r="L191" s="58"/>
      <c r="M191" s="56"/>
      <c r="N191" s="56"/>
    </row>
    <row r="192" spans="1:14" x14ac:dyDescent="0.2">
      <c r="A192" s="55" t="str">
        <f>IF(AND(Sufficient_data="Yes",Include_study="Yes"),COUNT(A$2:A191)+1,"")</f>
        <v/>
      </c>
      <c r="B192" s="101"/>
      <c r="C192" s="56" t="s">
        <v>1</v>
      </c>
      <c r="D192" s="56"/>
      <c r="E192" s="56"/>
      <c r="F192" s="56"/>
      <c r="G192" s="56"/>
      <c r="H192" s="56"/>
      <c r="I192" s="56"/>
      <c r="J192" s="56"/>
      <c r="K192" s="58" t="str">
        <f>IF(Calculations!F192&lt;&gt;"","Yes","No")</f>
        <v>No</v>
      </c>
      <c r="L192" s="58"/>
      <c r="M192" s="56"/>
      <c r="N192" s="56"/>
    </row>
    <row r="193" spans="1:14" x14ac:dyDescent="0.2">
      <c r="A193" s="55" t="str">
        <f>IF(AND(Sufficient_data="Yes",Include_study="Yes"),COUNT(A$2:A192)+1,"")</f>
        <v/>
      </c>
      <c r="B193" s="101"/>
      <c r="C193" s="56" t="s">
        <v>1</v>
      </c>
      <c r="D193" s="56"/>
      <c r="E193" s="56"/>
      <c r="F193" s="56"/>
      <c r="G193" s="56"/>
      <c r="H193" s="56"/>
      <c r="I193" s="56"/>
      <c r="J193" s="56"/>
      <c r="K193" s="58" t="str">
        <f>IF(Calculations!F193&lt;&gt;"","Yes","No")</f>
        <v>No</v>
      </c>
      <c r="L193" s="58"/>
      <c r="M193" s="56"/>
      <c r="N193" s="56"/>
    </row>
    <row r="194" spans="1:14" x14ac:dyDescent="0.2">
      <c r="A194" s="55" t="str">
        <f>IF(AND(Sufficient_data="Yes",Include_study="Yes"),COUNT(A$2:A193)+1,"")</f>
        <v/>
      </c>
      <c r="B194" s="101"/>
      <c r="C194" s="56" t="s">
        <v>1</v>
      </c>
      <c r="D194" s="56"/>
      <c r="E194" s="56"/>
      <c r="F194" s="56"/>
      <c r="G194" s="56"/>
      <c r="H194" s="56"/>
      <c r="I194" s="56"/>
      <c r="J194" s="56"/>
      <c r="K194" s="58" t="str">
        <f>IF(Calculations!F194&lt;&gt;"","Yes","No")</f>
        <v>No</v>
      </c>
      <c r="L194" s="58"/>
      <c r="M194" s="56"/>
      <c r="N194" s="56"/>
    </row>
    <row r="195" spans="1:14" x14ac:dyDescent="0.2">
      <c r="A195" s="55" t="str">
        <f>IF(AND(Sufficient_data="Yes",Include_study="Yes"),COUNT(A$2:A194)+1,"")</f>
        <v/>
      </c>
      <c r="B195" s="101"/>
      <c r="C195" s="56" t="s">
        <v>1</v>
      </c>
      <c r="D195" s="56"/>
      <c r="E195" s="56"/>
      <c r="F195" s="56"/>
      <c r="G195" s="56"/>
      <c r="H195" s="56"/>
      <c r="I195" s="56"/>
      <c r="J195" s="56"/>
      <c r="K195" s="58" t="str">
        <f>IF(Calculations!F195&lt;&gt;"","Yes","No")</f>
        <v>No</v>
      </c>
      <c r="L195" s="58"/>
      <c r="M195" s="56"/>
      <c r="N195" s="56"/>
    </row>
    <row r="196" spans="1:14" x14ac:dyDescent="0.2">
      <c r="A196" s="55" t="str">
        <f>IF(AND(Sufficient_data="Yes",Include_study="Yes"),COUNT(A$2:A195)+1,"")</f>
        <v/>
      </c>
      <c r="B196" s="101"/>
      <c r="C196" s="56" t="s">
        <v>1</v>
      </c>
      <c r="D196" s="56"/>
      <c r="E196" s="56"/>
      <c r="F196" s="56"/>
      <c r="G196" s="56"/>
      <c r="H196" s="56"/>
      <c r="I196" s="56"/>
      <c r="J196" s="56"/>
      <c r="K196" s="58" t="str">
        <f>IF(Calculations!F196&lt;&gt;"","Yes","No")</f>
        <v>No</v>
      </c>
      <c r="L196" s="58"/>
      <c r="M196" s="56"/>
      <c r="N196" s="56"/>
    </row>
    <row r="197" spans="1:14" x14ac:dyDescent="0.2">
      <c r="A197" s="55" t="str">
        <f>IF(AND(Sufficient_data="Yes",Include_study="Yes"),COUNT(A$2:A196)+1,"")</f>
        <v/>
      </c>
      <c r="B197" s="101"/>
      <c r="C197" s="56" t="s">
        <v>1</v>
      </c>
      <c r="D197" s="56"/>
      <c r="E197" s="56"/>
      <c r="F197" s="56"/>
      <c r="G197" s="56"/>
      <c r="H197" s="56"/>
      <c r="I197" s="56"/>
      <c r="J197" s="56"/>
      <c r="K197" s="58" t="str">
        <f>IF(Calculations!F197&lt;&gt;"","Yes","No")</f>
        <v>No</v>
      </c>
      <c r="L197" s="58"/>
      <c r="M197" s="56"/>
      <c r="N197" s="56"/>
    </row>
    <row r="198" spans="1:14" x14ac:dyDescent="0.2">
      <c r="A198" s="55" t="str">
        <f>IF(AND(Sufficient_data="Yes",Include_study="Yes"),COUNT(A$2:A197)+1,"")</f>
        <v/>
      </c>
      <c r="B198" s="101"/>
      <c r="C198" s="56" t="s">
        <v>1</v>
      </c>
      <c r="D198" s="56"/>
      <c r="E198" s="56"/>
      <c r="F198" s="56"/>
      <c r="G198" s="56"/>
      <c r="H198" s="56"/>
      <c r="I198" s="56"/>
      <c r="J198" s="56"/>
      <c r="K198" s="58" t="str">
        <f>IF(Calculations!F198&lt;&gt;"","Yes","No")</f>
        <v>No</v>
      </c>
      <c r="L198" s="58"/>
      <c r="M198" s="56"/>
      <c r="N198" s="56"/>
    </row>
    <row r="199" spans="1:14" x14ac:dyDescent="0.2">
      <c r="A199" s="55" t="str">
        <f>IF(AND(Sufficient_data="Yes",Include_study="Yes"),COUNT(A$2:A198)+1,"")</f>
        <v/>
      </c>
      <c r="B199" s="101"/>
      <c r="C199" s="56" t="s">
        <v>1</v>
      </c>
      <c r="D199" s="56"/>
      <c r="E199" s="56"/>
      <c r="F199" s="56"/>
      <c r="G199" s="56"/>
      <c r="H199" s="56"/>
      <c r="I199" s="56"/>
      <c r="J199" s="56"/>
      <c r="K199" s="58" t="str">
        <f>IF(Calculations!F199&lt;&gt;"","Yes","No")</f>
        <v>No</v>
      </c>
      <c r="L199" s="58"/>
      <c r="M199" s="56"/>
      <c r="N199" s="56"/>
    </row>
    <row r="200" spans="1:14" x14ac:dyDescent="0.2">
      <c r="A200" s="55" t="str">
        <f>IF(AND(Sufficient_data="Yes",Include_study="Yes"),COUNT(A$2:A199)+1,"")</f>
        <v/>
      </c>
      <c r="B200" s="101"/>
      <c r="C200" s="56" t="s">
        <v>1</v>
      </c>
      <c r="D200" s="56"/>
      <c r="E200" s="56"/>
      <c r="F200" s="56"/>
      <c r="G200" s="56"/>
      <c r="H200" s="56"/>
      <c r="I200" s="56"/>
      <c r="J200" s="56"/>
      <c r="K200" s="58" t="str">
        <f>IF(Calculations!F200&lt;&gt;"","Yes","No")</f>
        <v>No</v>
      </c>
      <c r="L200" s="58"/>
      <c r="M200" s="56"/>
      <c r="N200" s="56"/>
    </row>
    <row r="201" spans="1:14" x14ac:dyDescent="0.2">
      <c r="A201" s="59" t="str">
        <f>IF(AND(Sufficient_data="Yes",Include_study="Yes"),COUNT(A$2:A200)+1,"")</f>
        <v/>
      </c>
      <c r="B201" s="102"/>
      <c r="C201" s="56" t="s">
        <v>1</v>
      </c>
      <c r="D201" s="60"/>
      <c r="E201" s="60"/>
      <c r="F201" s="60"/>
      <c r="G201" s="60"/>
      <c r="H201" s="60"/>
      <c r="I201" s="60"/>
      <c r="J201" s="60"/>
      <c r="K201" s="58" t="str">
        <f>IF(Calculations!F201&lt;&gt;"","Yes","No")</f>
        <v>No</v>
      </c>
      <c r="L201" s="48"/>
      <c r="M201" s="60"/>
      <c r="N201" s="60"/>
    </row>
  </sheetData>
  <mergeCells count="1">
    <mergeCell ref="K1:L1"/>
  </mergeCells>
  <dataValidations count="1">
    <dataValidation type="list" allowBlank="1" showInputMessage="1" showErrorMessage="1" sqref="C2:C201">
      <formula1>"Yes,No"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1"/>
  <sheetViews>
    <sheetView showGridLines="0" zoomScaleNormal="100" workbookViewId="0">
      <pane ySplit="1" topLeftCell="A2" activePane="bottomLeft" state="frozen"/>
      <selection pane="bottomLeft" activeCell="E2" sqref="E2"/>
    </sheetView>
  </sheetViews>
  <sheetFormatPr defaultRowHeight="12" x14ac:dyDescent="0.2"/>
  <cols>
    <col min="1" max="1" width="24.83203125" customWidth="1"/>
    <col min="2" max="2" width="22.83203125" customWidth="1"/>
    <col min="3" max="3" width="3" customWidth="1"/>
    <col min="4" max="4" width="4.1640625" style="5" bestFit="1" customWidth="1"/>
    <col min="5" max="5" width="28.5" customWidth="1"/>
    <col min="6" max="6" width="9.83203125" customWidth="1"/>
    <col min="7" max="8" width="9" customWidth="1"/>
    <col min="9" max="9" width="8.83203125" customWidth="1"/>
    <col min="10" max="10" width="11.33203125" style="5" customWidth="1"/>
    <col min="11" max="11" width="37.33203125" customWidth="1"/>
    <col min="12" max="12" width="100.83203125" customWidth="1"/>
    <col min="13" max="13" width="137.5" customWidth="1"/>
  </cols>
  <sheetData>
    <row r="1" spans="1:11" s="7" customFormat="1" ht="39.75" customHeight="1" x14ac:dyDescent="0.2">
      <c r="A1" s="152" t="s">
        <v>161</v>
      </c>
      <c r="B1" s="152"/>
      <c r="D1" s="8" t="s">
        <v>0</v>
      </c>
      <c r="E1" s="61" t="s">
        <v>7</v>
      </c>
      <c r="F1" s="61" t="s">
        <v>20</v>
      </c>
      <c r="G1" s="61" t="s">
        <v>9</v>
      </c>
      <c r="H1" s="61" t="s">
        <v>10</v>
      </c>
      <c r="I1" s="61" t="s">
        <v>8</v>
      </c>
      <c r="J1" s="61" t="str">
        <f>IF(OR(Sort_By=K5,Sort_By=K6,Sort_By=K7,Sort_By=K8,Sort_By=K9,AND(Sort_By=K10,Meta_analysis_model="Random effects model"),AND(Sort_By=K11,Meta_analysis_model="Fixed effect model")),Sort_By,"")</f>
        <v/>
      </c>
    </row>
    <row r="2" spans="1:11" x14ac:dyDescent="0.2">
      <c r="A2" s="10" t="s">
        <v>130</v>
      </c>
      <c r="B2" s="35" t="s">
        <v>242</v>
      </c>
      <c r="D2" s="51">
        <v>1</v>
      </c>
      <c r="E2" s="62" t="str">
        <f>IF(Number&lt;=COUNT(Calculations!B:B),INDEX(Lookup_Table,MATCH(Number,Calculations!C:C,0),3),"")</f>
        <v>aaaa</v>
      </c>
      <c r="F2" s="62">
        <f>IF(Number&lt;=COUNT(Calculations!B:B),INDEX(Lookup_Table,MATCH(Number,Calculations!C:C,0),4),"")</f>
        <v>0.4</v>
      </c>
      <c r="G2" s="62">
        <f>IF(Number&lt;=COUNT(Calculations!B:B),INDEX(Lookup_Table,MATCH(Number,Calculations!C:C,0),12),"")</f>
        <v>0.20157830484135836</v>
      </c>
      <c r="H2" s="62">
        <f>IF(Number&lt;=COUNT(Calculations!B:B),INDEX(Lookup_Table,MATCH(Number,Calculations!C:C,0),13),"")</f>
        <v>0.59842169515864163</v>
      </c>
      <c r="I2" s="63">
        <f>IF(Number&lt;=COUNT(Calculations!B:B),INDEX(Lookup_Table,MATCH(Number,Calculations!C:C,0),14),"")</f>
        <v>8.3431035014314925E-2</v>
      </c>
      <c r="J2" s="64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  <c r="K2" s="10" t="str">
        <f>Calculations!D1</f>
        <v>Entry number</v>
      </c>
    </row>
    <row r="3" spans="1:11" x14ac:dyDescent="0.2">
      <c r="A3" s="10" t="s">
        <v>176</v>
      </c>
      <c r="B3" s="9" t="s">
        <v>237</v>
      </c>
      <c r="D3" s="55">
        <v>2</v>
      </c>
      <c r="E3" s="65" t="str">
        <f>IF(Number&lt;=COUNT(Calculations!B:B),INDEX(Lookup_Table,MATCH(Number,Calculations!C:C,0),3),"")</f>
        <v>bbbb</v>
      </c>
      <c r="F3" s="65">
        <f>IF(Number&lt;=COUNT(Calculations!B:B),INDEX(Lookup_Table,MATCH(Number,Calculations!C:C,0),4),"")</f>
        <v>0.3</v>
      </c>
      <c r="G3" s="65">
        <f>IF(Number&lt;=COUNT(Calculations!B:B),INDEX(Lookup_Table,MATCH(Number,Calculations!C:C,0),12),"")</f>
        <v>0.14171804068165916</v>
      </c>
      <c r="H3" s="65">
        <f>IF(Number&lt;=COUNT(Calculations!B:B),INDEX(Lookup_Table,MATCH(Number,Calculations!C:C,0),13),"")</f>
        <v>0.45828195931834081</v>
      </c>
      <c r="I3" s="66">
        <f>IF(Number&lt;=COUNT(Calculations!B:B),INDEX(Lookup_Table,MATCH(Number,Calculations!C:C,0),14),"")</f>
        <v>8.9352905682159006E-2</v>
      </c>
      <c r="J3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  <c r="K3" s="10" t="str">
        <f>Calculations!E1</f>
        <v>Study name</v>
      </c>
    </row>
    <row r="4" spans="1:11" x14ac:dyDescent="0.2">
      <c r="A4" s="10" t="s">
        <v>16</v>
      </c>
      <c r="B4" s="13">
        <v>0.95</v>
      </c>
      <c r="D4" s="55">
        <v>3</v>
      </c>
      <c r="E4" s="65" t="str">
        <f>IF(Number&lt;=COUNT(Calculations!B:B),INDEX(Lookup_Table,MATCH(Number,Calculations!C:C,0),3),"")</f>
        <v>cccc</v>
      </c>
      <c r="F4" s="65">
        <f>IF(Number&lt;=COUNT(Calculations!B:B),INDEX(Lookup_Table,MATCH(Number,Calculations!C:C,0),4),"")</f>
        <v>1.4999999999999999E-2</v>
      </c>
      <c r="G4" s="65">
        <f>IF(Number&lt;=COUNT(Calculations!B:B),INDEX(Lookup_Table,MATCH(Number,Calculations!C:C,0),12),"")</f>
        <v>-0.38309004204602576</v>
      </c>
      <c r="H4" s="65">
        <f>IF(Number&lt;=COUNT(Calculations!B:B),INDEX(Lookup_Table,MATCH(Number,Calculations!C:C,0),13),"")</f>
        <v>0.41309004204602578</v>
      </c>
      <c r="I4" s="66">
        <f>IF(Number&lt;=COUNT(Calculations!B:B),INDEX(Lookup_Table,MATCH(Number,Calculations!C:C,0),14),"")</f>
        <v>5.3746987438484599E-2</v>
      </c>
      <c r="J4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  <c r="K4" s="10" t="str">
        <f>Calculations!F1</f>
        <v>Partial Correlation</v>
      </c>
    </row>
    <row r="5" spans="1:11" x14ac:dyDescent="0.2">
      <c r="A5" s="5"/>
      <c r="B5" s="5"/>
      <c r="D5" s="55">
        <v>4</v>
      </c>
      <c r="E5" s="65" t="str">
        <f>IF(Number&lt;=COUNT(Calculations!B:B),INDEX(Lookup_Table,MATCH(Number,Calculations!C:C,0),3),"")</f>
        <v>dddd</v>
      </c>
      <c r="F5" s="65">
        <f>IF(Number&lt;=COUNT(Calculations!B:B),INDEX(Lookup_Table,MATCH(Number,Calculations!C:C,0),4),"")</f>
        <v>0.12177033792297279</v>
      </c>
      <c r="G5" s="65">
        <f>IF(Number&lt;=COUNT(Calculations!B:B),INDEX(Lookup_Table,MATCH(Number,Calculations!C:C,0),12),"")</f>
        <v>8.5074015826537147E-3</v>
      </c>
      <c r="H5" s="65">
        <f>IF(Number&lt;=COUNT(Calculations!B:B),INDEX(Lookup_Table,MATCH(Number,Calculations!C:C,0),13),"")</f>
        <v>0.23503327426329185</v>
      </c>
      <c r="I5" s="66">
        <f>IF(Number&lt;=COUNT(Calculations!B:B),INDEX(Lookup_Table,MATCH(Number,Calculations!C:C,0),14),"")</f>
        <v>9.5144793439175618E-2</v>
      </c>
      <c r="J5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  <c r="K5" s="10" t="str">
        <f>Calculations!G1</f>
        <v>Partial Correlation (z)</v>
      </c>
    </row>
    <row r="6" spans="1:11" x14ac:dyDescent="0.2">
      <c r="A6" s="152" t="s">
        <v>170</v>
      </c>
      <c r="B6" s="152"/>
      <c r="D6" s="55">
        <v>5</v>
      </c>
      <c r="E6" s="65" t="str">
        <f>IF(Number&lt;=COUNT(Calculations!B:B),INDEX(Lookup_Table,MATCH(Number,Calculations!C:C,0),3),"")</f>
        <v>eeee</v>
      </c>
      <c r="F6" s="65">
        <f>IF(Number&lt;=COUNT(Calculations!B:B),INDEX(Lookup_Table,MATCH(Number,Calculations!C:C,0),4),"")</f>
        <v>-0.18844293805582812</v>
      </c>
      <c r="G6" s="65">
        <f>IF(Number&lt;=COUNT(Calculations!B:B),INDEX(Lookup_Table,MATCH(Number,Calculations!C:C,0),12),"")</f>
        <v>-0.39258433312882213</v>
      </c>
      <c r="H6" s="65">
        <f>IF(Number&lt;=COUNT(Calculations!B:B),INDEX(Lookup_Table,MATCH(Number,Calculations!C:C,0),13),"")</f>
        <v>1.5698457017165879E-2</v>
      </c>
      <c r="I6" s="66">
        <f>IF(Number&lt;=COUNT(Calculations!B:B),INDEX(Lookup_Table,MATCH(Number,Calculations!C:C,0),14),"")</f>
        <v>8.2563279115949684E-2</v>
      </c>
      <c r="J6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  <c r="K6" s="10" t="str">
        <f>Calculations!H1</f>
        <v>Number of observations</v>
      </c>
    </row>
    <row r="7" spans="1:11" x14ac:dyDescent="0.2">
      <c r="A7" s="10" t="s">
        <v>27</v>
      </c>
      <c r="B7" s="9" t="s">
        <v>30</v>
      </c>
      <c r="D7" s="55">
        <v>6</v>
      </c>
      <c r="E7" s="65" t="str">
        <f>IF(Number&lt;=COUNT(Calculations!B:B),INDEX(Lookup_Table,MATCH(Number,Calculations!C:C,0),3),"")</f>
        <v>ffff</v>
      </c>
      <c r="F7" s="65">
        <f>IF(Number&lt;=COUNT(Calculations!B:B),INDEX(Lookup_Table,MATCH(Number,Calculations!C:C,0),4),"")</f>
        <v>-5.3838190205816552E-2</v>
      </c>
      <c r="G7" s="65">
        <f>IF(Number&lt;=COUNT(Calculations!B:B),INDEX(Lookup_Table,MATCH(Number,Calculations!C:C,0),12),"")</f>
        <v>-0.26747856606549703</v>
      </c>
      <c r="H7" s="65">
        <f>IF(Number&lt;=COUNT(Calculations!B:B),INDEX(Lookup_Table,MATCH(Number,Calculations!C:C,0),13),"")</f>
        <v>0.15980218565386395</v>
      </c>
      <c r="I7" s="66">
        <f>IF(Number&lt;=COUNT(Calculations!B:B),INDEX(Lookup_Table,MATCH(Number,Calculations!C:C,0),14),"")</f>
        <v>8.1100988882727321E-2</v>
      </c>
      <c r="J7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  <c r="K7" s="10" t="str">
        <f>Calculations!I1</f>
        <v>Number of predictors</v>
      </c>
    </row>
    <row r="8" spans="1:11" x14ac:dyDescent="0.2">
      <c r="A8" s="10" t="s">
        <v>28</v>
      </c>
      <c r="B8" s="9" t="s">
        <v>29</v>
      </c>
      <c r="D8" s="55">
        <v>7</v>
      </c>
      <c r="E8" s="65" t="str">
        <f>IF(Number&lt;=COUNT(Calculations!B:B),INDEX(Lookup_Table,MATCH(Number,Calculations!C:C,0),3),"")</f>
        <v>gggg</v>
      </c>
      <c r="F8" s="65">
        <f>IF(Number&lt;=COUNT(Calculations!B:B),INDEX(Lookup_Table,MATCH(Number,Calculations!C:C,0),4),"")</f>
        <v>0.35355339059327373</v>
      </c>
      <c r="G8" s="65">
        <f>IF(Number&lt;=COUNT(Calculations!B:B),INDEX(Lookup_Table,MATCH(Number,Calculations!C:C,0),12),"")</f>
        <v>0.18983927046281154</v>
      </c>
      <c r="H8" s="65">
        <f>IF(Number&lt;=COUNT(Calculations!B:B),INDEX(Lookup_Table,MATCH(Number,Calculations!C:C,0),13),"")</f>
        <v>0.51726751072373589</v>
      </c>
      <c r="I8" s="66">
        <f>IF(Number&lt;=COUNT(Calculations!B:B),INDEX(Lookup_Table,MATCH(Number,Calculations!C:C,0),14),"")</f>
        <v>8.859144966342905E-2</v>
      </c>
      <c r="J8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  <c r="K8" s="10" t="str">
        <f>Calculations!J1</f>
        <v>Variance</v>
      </c>
    </row>
    <row r="9" spans="1:11" x14ac:dyDescent="0.2">
      <c r="A9" s="5"/>
      <c r="B9" s="5"/>
      <c r="D9" s="55">
        <v>8</v>
      </c>
      <c r="E9" s="65" t="str">
        <f>IF(Number&lt;=COUNT(Calculations!B:B),INDEX(Lookup_Table,MATCH(Number,Calculations!C:C,0),3),"")</f>
        <v>hhhh</v>
      </c>
      <c r="F9" s="65">
        <f>IF(Number&lt;=COUNT(Calculations!B:B),INDEX(Lookup_Table,MATCH(Number,Calculations!C:C,0),4),"")</f>
        <v>0.44721359549995793</v>
      </c>
      <c r="G9" s="65">
        <f>IF(Number&lt;=COUNT(Calculations!B:B),INDEX(Lookup_Table,MATCH(Number,Calculations!C:C,0),12),"")</f>
        <v>0.30332090521055716</v>
      </c>
      <c r="H9" s="65">
        <f>IF(Number&lt;=COUNT(Calculations!B:B),INDEX(Lookup_Table,MATCH(Number,Calculations!C:C,0),13),"")</f>
        <v>0.59110628578935875</v>
      </c>
      <c r="I9" s="66">
        <f>IF(Number&lt;=COUNT(Calculations!B:B),INDEX(Lookup_Table,MATCH(Number,Calculations!C:C,0),14),"")</f>
        <v>9.1353541655801618E-2</v>
      </c>
      <c r="J9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  <c r="K9" s="10" t="str">
        <f>Calculations!K1</f>
        <v>Standard error</v>
      </c>
    </row>
    <row r="10" spans="1:11" x14ac:dyDescent="0.2">
      <c r="A10" s="152" t="s">
        <v>6</v>
      </c>
      <c r="B10" s="152"/>
      <c r="D10" s="55">
        <v>9</v>
      </c>
      <c r="E10" s="65" t="str">
        <f>IF(Number&lt;=COUNT(Calculations!B:B),INDEX(Lookup_Table,MATCH(Number,Calculations!C:C,0),3),"")</f>
        <v>iiii</v>
      </c>
      <c r="F10" s="65">
        <f>IF(Number&lt;=COUNT(Calculations!B:B),INDEX(Lookup_Table,MATCH(Number,Calculations!C:C,0),4),"")</f>
        <v>-5.2414241836095915E-2</v>
      </c>
      <c r="G10" s="65">
        <f>IF(Number&lt;=COUNT(Calculations!B:B),INDEX(Lookup_Table,MATCH(Number,Calculations!C:C,0),12),"")</f>
        <v>-0.2816202133639108</v>
      </c>
      <c r="H10" s="65">
        <f>IF(Number&lt;=COUNT(Calculations!B:B),INDEX(Lookup_Table,MATCH(Number,Calculations!C:C,0),13),"")</f>
        <v>0.17679172969171897</v>
      </c>
      <c r="I10" s="66">
        <f>IF(Number&lt;=COUNT(Calculations!B:B),INDEX(Lookup_Table,MATCH(Number,Calculations!C:C,0),14),"")</f>
        <v>7.8707115401065897E-2</v>
      </c>
      <c r="J10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  <c r="K10" s="10" t="str">
        <f>Calculations!L1</f>
        <v>Weight (fixed)</v>
      </c>
    </row>
    <row r="11" spans="1:11" x14ac:dyDescent="0.2">
      <c r="A11" s="10" t="s">
        <v>20</v>
      </c>
      <c r="B11" s="34">
        <f>IF(Fisher_transformation="Off",Combined_effect_size_calculation,FISHERINV(Combined_effect_size_calculation))</f>
        <v>0.11320523253776939</v>
      </c>
      <c r="D11" s="55">
        <v>10</v>
      </c>
      <c r="E11" s="65" t="str">
        <f>IF(Number&lt;=COUNT(Calculations!B:B),INDEX(Lookup_Table,MATCH(Number,Calculations!C:C,0),3),"")</f>
        <v>jjjj</v>
      </c>
      <c r="F11" s="65">
        <f>IF(Number&lt;=COUNT(Calculations!B:B),INDEX(Lookup_Table,MATCH(Number,Calculations!C:C,0),4),"")</f>
        <v>-0.15</v>
      </c>
      <c r="G11" s="65">
        <f>IF(Number&lt;=COUNT(Calculations!B:B),INDEX(Lookup_Table,MATCH(Number,Calculations!C:C,0),12),"")</f>
        <v>-0.27724827176723865</v>
      </c>
      <c r="H11" s="65">
        <f>IF(Number&lt;=COUNT(Calculations!B:B),INDEX(Lookup_Table,MATCH(Number,Calculations!C:C,0),13),"")</f>
        <v>-2.2751728232761365E-2</v>
      </c>
      <c r="I11" s="66">
        <f>IF(Number&lt;=COUNT(Calculations!B:B),INDEX(Lookup_Table,MATCH(Number,Calculations!C:C,0),14),"")</f>
        <v>9.3457373726510404E-2</v>
      </c>
      <c r="J11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  <c r="K11" s="10" t="str">
        <f>Calculations!M1</f>
        <v>Weight (random)</v>
      </c>
    </row>
    <row r="12" spans="1:11" x14ac:dyDescent="0.2">
      <c r="A12" s="10" t="s">
        <v>9</v>
      </c>
      <c r="B12" s="34">
        <f>IF(Fisher_transformation="Off",Combined_effect_size_calculation-ABS(TINV((1-Confidence_level),k_-1))*SECES_calculation,FISHERINV(Combined_effect_size_calculation-ABS(TINV((1-Confidence_level)/2,k_-1))*SECES_calculation))</f>
        <v>-2.7737805305212346E-2</v>
      </c>
      <c r="D12" s="55">
        <v>11</v>
      </c>
      <c r="E12" s="65" t="str">
        <f>IF(Number&lt;=COUNT(Calculations!B:B),INDEX(Lookup_Table,MATCH(Number,Calculations!C:C,0),3),"")</f>
        <v>kkkk</v>
      </c>
      <c r="F12" s="65">
        <f>IF(Number&lt;=COUNT(Calculations!B:B),INDEX(Lookup_Table,MATCH(Number,Calculations!C:C,0),4),"")</f>
        <v>0.03</v>
      </c>
      <c r="G12" s="65">
        <f>IF(Number&lt;=COUNT(Calculations!B:B),INDEX(Lookup_Table,MATCH(Number,Calculations!C:C,0),12),"")</f>
        <v>-0.1905767131863027</v>
      </c>
      <c r="H12" s="65">
        <f>IF(Number&lt;=COUNT(Calculations!B:B),INDEX(Lookup_Table,MATCH(Number,Calculations!C:C,0),13),"")</f>
        <v>0.2505767131863027</v>
      </c>
      <c r="I12" s="66">
        <f>IF(Number&lt;=COUNT(Calculations!B:B),INDEX(Lookup_Table,MATCH(Number,Calculations!C:C,0),14),"")</f>
        <v>8.0008708310741264E-2</v>
      </c>
      <c r="J12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3" spans="1:11" x14ac:dyDescent="0.2">
      <c r="A13" s="10" t="s">
        <v>10</v>
      </c>
      <c r="B13" s="34">
        <f>IF(Fisher_transformation="Off",Combined_effect_size_calculation+ABS(TINV((1-Confidence_level),k_-1))*SECES_calculation,FISHERINV(Combined_effect_size_calculation+ABS(TINV((1-Confidence_level)/2,k_-1))*SECES_calculation))</f>
        <v>0.25414827038075111</v>
      </c>
      <c r="D13" s="55">
        <v>12</v>
      </c>
      <c r="E13" s="65" t="str">
        <f>IF(Number&lt;=COUNT(Calculations!B:B),INDEX(Lookup_Table,MATCH(Number,Calculations!C:C,0),3),"")</f>
        <v>llll</v>
      </c>
      <c r="F13" s="65">
        <f>IF(Number&lt;=COUNT(Calculations!B:B),INDEX(Lookup_Table,MATCH(Number,Calculations!C:C,0),4),"")</f>
        <v>0.05</v>
      </c>
      <c r="G13" s="65">
        <f>IF(Number&lt;=COUNT(Calculations!B:B),INDEX(Lookup_Table,MATCH(Number,Calculations!C:C,0),12),"")</f>
        <v>-0.15414471122504531</v>
      </c>
      <c r="H13" s="65">
        <f>IF(Number&lt;=COUNT(Calculations!B:B),INDEX(Lookup_Table,MATCH(Number,Calculations!C:C,0),13),"")</f>
        <v>0.25414471122504528</v>
      </c>
      <c r="I13" s="66">
        <f>IF(Number&lt;=COUNT(Calculations!B:B),INDEX(Lookup_Table,MATCH(Number,Calculations!C:C,0),14),"")</f>
        <v>8.2541821669640775E-2</v>
      </c>
      <c r="J13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4" spans="1:11" x14ac:dyDescent="0.2">
      <c r="A14" s="10" t="s">
        <v>11</v>
      </c>
      <c r="B14" s="12">
        <f>IF(Fisher_transformation="Off",Combined_effect_size_calculation-ABS(TINV((1-Confidence_level),k_-1))*SQRT(SECES_calculation^2+T2_),FISHERINV(Combined_effect_size_calculation-ABS(TINV((1-Confidence_level)/2,k_-1))*SQRT(SECES_calculation^2+T2_)))</f>
        <v>-0.3711101125076649</v>
      </c>
      <c r="D14" s="55">
        <v>13</v>
      </c>
      <c r="E14" s="65" t="str">
        <f>IF(Number&lt;=COUNT(Calculations!B:B),INDEX(Lookup_Table,MATCH(Number,Calculations!C:C,0),3),"")</f>
        <v/>
      </c>
      <c r="F14" s="65" t="str">
        <f>IF(Number&lt;=COUNT(Calculations!B:B),INDEX(Lookup_Table,MATCH(Number,Calculations!C:C,0),4),"")</f>
        <v/>
      </c>
      <c r="G14" s="65" t="str">
        <f>IF(Number&lt;=COUNT(Calculations!B:B),INDEX(Lookup_Table,MATCH(Number,Calculations!C:C,0),12),"")</f>
        <v/>
      </c>
      <c r="H14" s="65" t="str">
        <f>IF(Number&lt;=COUNT(Calculations!B:B),INDEX(Lookup_Table,MATCH(Number,Calculations!C:C,0),13),"")</f>
        <v/>
      </c>
      <c r="I14" s="66" t="str">
        <f>IF(Number&lt;=COUNT(Calculations!B:B),INDEX(Lookup_Table,MATCH(Number,Calculations!C:C,0),14),"")</f>
        <v/>
      </c>
      <c r="J14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5" spans="1:11" x14ac:dyDescent="0.2">
      <c r="A15" s="10" t="s">
        <v>12</v>
      </c>
      <c r="B15" s="12">
        <f>IF(Fisher_transformation="Off",Combined_effect_size_calculation+ABS(TINV((1-Confidence_level),k_-1))*SQRT(SECES_calculation^2+T2_),FISHERINV(Combined_effect_size_calculation+ABS(TINV((1-Confidence_level)/2,k_-1))*SQRT(SECES_calculation^2+T2_)))</f>
        <v>0.59752057758320365</v>
      </c>
      <c r="D15" s="55">
        <v>14</v>
      </c>
      <c r="E15" s="65" t="str">
        <f>IF(Number&lt;=COUNT(Calculations!B:B),INDEX(Lookup_Table,MATCH(Number,Calculations!C:C,0),3),"")</f>
        <v/>
      </c>
      <c r="F15" s="65" t="str">
        <f>IF(Number&lt;=COUNT(Calculations!B:B),INDEX(Lookup_Table,MATCH(Number,Calculations!C:C,0),4),"")</f>
        <v/>
      </c>
      <c r="G15" s="65" t="str">
        <f>IF(Number&lt;=COUNT(Calculations!B:B),INDEX(Lookup_Table,MATCH(Number,Calculations!C:C,0),12),"")</f>
        <v/>
      </c>
      <c r="H15" s="65" t="str">
        <f>IF(Number&lt;=COUNT(Calculations!B:B),INDEX(Lookup_Table,MATCH(Number,Calculations!C:C,0),13),"")</f>
        <v/>
      </c>
      <c r="I15" s="66" t="str">
        <f>IF(Number&lt;=COUNT(Calculations!B:B),INDEX(Lookup_Table,MATCH(Number,Calculations!C:C,0),14),"")</f>
        <v/>
      </c>
      <c r="J15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6" spans="1:11" x14ac:dyDescent="0.2">
      <c r="A16" s="5"/>
      <c r="B16" s="5"/>
      <c r="D16" s="55">
        <v>15</v>
      </c>
      <c r="E16" s="65" t="str">
        <f>IF(Number&lt;=COUNT(Calculations!B:B),INDEX(Lookup_Table,MATCH(Number,Calculations!C:C,0),3),"")</f>
        <v/>
      </c>
      <c r="F16" s="65" t="str">
        <f>IF(Number&lt;=COUNT(Calculations!B:B),INDEX(Lookup_Table,MATCH(Number,Calculations!C:C,0),4),"")</f>
        <v/>
      </c>
      <c r="G16" s="65" t="str">
        <f>IF(Number&lt;=COUNT(Calculations!B:B),INDEX(Lookup_Table,MATCH(Number,Calculations!C:C,0),12),"")</f>
        <v/>
      </c>
      <c r="H16" s="65" t="str">
        <f>IF(Number&lt;=COUNT(Calculations!B:B),INDEX(Lookup_Table,MATCH(Number,Calculations!C:C,0),13),"")</f>
        <v/>
      </c>
      <c r="I16" s="66" t="str">
        <f>IF(Number&lt;=COUNT(Calculations!B:B),INDEX(Lookup_Table,MATCH(Number,Calculations!C:C,0),14),"")</f>
        <v/>
      </c>
      <c r="J16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7" spans="1:10" x14ac:dyDescent="0.2">
      <c r="A17" s="10" t="s">
        <v>13</v>
      </c>
      <c r="B17" s="34">
        <f>Combined_effect_size_calculation/SECES_calculation</f>
        <v>1.7678279159693917</v>
      </c>
      <c r="D17" s="55">
        <v>16</v>
      </c>
      <c r="E17" s="65" t="str">
        <f>IF(Number&lt;=COUNT(Calculations!B:B),INDEX(Lookup_Table,MATCH(Number,Calculations!C:C,0),3),"")</f>
        <v/>
      </c>
      <c r="F17" s="65" t="str">
        <f>IF(Number&lt;=COUNT(Calculations!B:B),INDEX(Lookup_Table,MATCH(Number,Calculations!C:C,0),4),"")</f>
        <v/>
      </c>
      <c r="G17" s="65" t="str">
        <f>IF(Number&lt;=COUNT(Calculations!B:B),INDEX(Lookup_Table,MATCH(Number,Calculations!C:C,0),12),"")</f>
        <v/>
      </c>
      <c r="H17" s="65" t="str">
        <f>IF(Number&lt;=COUNT(Calculations!B:B),INDEX(Lookup_Table,MATCH(Number,Calculations!C:C,0),13),"")</f>
        <v/>
      </c>
      <c r="I17" s="66" t="str">
        <f>IF(Number&lt;=COUNT(Calculations!B:B),INDEX(Lookup_Table,MATCH(Number,Calculations!C:C,0),14),"")</f>
        <v/>
      </c>
      <c r="J17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8" spans="1:10" x14ac:dyDescent="0.2">
      <c r="A18" s="10" t="s">
        <v>14</v>
      </c>
      <c r="B18" s="33">
        <f>1-NORMSDIST(ABS(Z_value))</f>
        <v>3.8544838246720725E-2</v>
      </c>
      <c r="D18" s="55">
        <v>17</v>
      </c>
      <c r="E18" s="65" t="str">
        <f>IF(Number&lt;=COUNT(Calculations!B:B),INDEX(Lookup_Table,MATCH(Number,Calculations!C:C,0),3),"")</f>
        <v/>
      </c>
      <c r="F18" s="65" t="str">
        <f>IF(Number&lt;=COUNT(Calculations!B:B),INDEX(Lookup_Table,MATCH(Number,Calculations!C:C,0),4),"")</f>
        <v/>
      </c>
      <c r="G18" s="65" t="str">
        <f>IF(Number&lt;=COUNT(Calculations!B:B),INDEX(Lookup_Table,MATCH(Number,Calculations!C:C,0),12),"")</f>
        <v/>
      </c>
      <c r="H18" s="65" t="str">
        <f>IF(Number&lt;=COUNT(Calculations!B:B),INDEX(Lookup_Table,MATCH(Number,Calculations!C:C,0),13),"")</f>
        <v/>
      </c>
      <c r="I18" s="66" t="str">
        <f>IF(Number&lt;=COUNT(Calculations!B:B),INDEX(Lookup_Table,MATCH(Number,Calculations!C:C,0),14),"")</f>
        <v/>
      </c>
      <c r="J18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9" spans="1:10" x14ac:dyDescent="0.2">
      <c r="A19" s="10" t="s">
        <v>15</v>
      </c>
      <c r="B19" s="33">
        <f>2*(1-NORMSDIST(ABS(Z_value)))</f>
        <v>7.708967649344145E-2</v>
      </c>
      <c r="D19" s="55">
        <v>18</v>
      </c>
      <c r="E19" s="65" t="str">
        <f>IF(Number&lt;=COUNT(Calculations!B:B),INDEX(Lookup_Table,MATCH(Number,Calculations!C:C,0),3),"")</f>
        <v/>
      </c>
      <c r="F19" s="65" t="str">
        <f>IF(Number&lt;=COUNT(Calculations!B:B),INDEX(Lookup_Table,MATCH(Number,Calculations!C:C,0),4),"")</f>
        <v/>
      </c>
      <c r="G19" s="65" t="str">
        <f>IF(Number&lt;=COUNT(Calculations!B:B),INDEX(Lookup_Table,MATCH(Number,Calculations!C:C,0),12),"")</f>
        <v/>
      </c>
      <c r="H19" s="65" t="str">
        <f>IF(Number&lt;=COUNT(Calculations!B:B),INDEX(Lookup_Table,MATCH(Number,Calculations!C:C,0),13),"")</f>
        <v/>
      </c>
      <c r="I19" s="66" t="str">
        <f>IF(Number&lt;=COUNT(Calculations!B:B),INDEX(Lookup_Table,MATCH(Number,Calculations!C:C,0),14),"")</f>
        <v/>
      </c>
      <c r="J19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20" spans="1:10" x14ac:dyDescent="0.2">
      <c r="A20" s="5"/>
      <c r="B20" s="5"/>
      <c r="D20" s="55">
        <v>19</v>
      </c>
      <c r="E20" s="65" t="str">
        <f>IF(Number&lt;=COUNT(Calculations!B:B),INDEX(Lookup_Table,MATCH(Number,Calculations!C:C,0),3),"")</f>
        <v/>
      </c>
      <c r="F20" s="65" t="str">
        <f>IF(Number&lt;=COUNT(Calculations!B:B),INDEX(Lookup_Table,MATCH(Number,Calculations!C:C,0),4),"")</f>
        <v/>
      </c>
      <c r="G20" s="65" t="str">
        <f>IF(Number&lt;=COUNT(Calculations!B:B),INDEX(Lookup_Table,MATCH(Number,Calculations!C:C,0),12),"")</f>
        <v/>
      </c>
      <c r="H20" s="65" t="str">
        <f>IF(Number&lt;=COUNT(Calculations!B:B),INDEX(Lookup_Table,MATCH(Number,Calculations!C:C,0),13),"")</f>
        <v/>
      </c>
      <c r="I20" s="66" t="str">
        <f>IF(Number&lt;=COUNT(Calculations!B:B),INDEX(Lookup_Table,MATCH(Number,Calculations!C:C,0),14),"")</f>
        <v/>
      </c>
      <c r="J20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21" spans="1:10" x14ac:dyDescent="0.2">
      <c r="A21" s="10" t="s">
        <v>19</v>
      </c>
      <c r="B21" s="18">
        <f>COUNT(Weightf)</f>
        <v>12</v>
      </c>
      <c r="D21" s="55">
        <v>20</v>
      </c>
      <c r="E21" s="65" t="str">
        <f>IF(Number&lt;=COUNT(Calculations!B:B),INDEX(Lookup_Table,MATCH(Number,Calculations!C:C,0),3),"")</f>
        <v/>
      </c>
      <c r="F21" s="65" t="str">
        <f>IF(Number&lt;=COUNT(Calculations!B:B),INDEX(Lookup_Table,MATCH(Number,Calculations!C:C,0),4),"")</f>
        <v/>
      </c>
      <c r="G21" s="65" t="str">
        <f>IF(Number&lt;=COUNT(Calculations!B:B),INDEX(Lookup_Table,MATCH(Number,Calculations!C:C,0),12),"")</f>
        <v/>
      </c>
      <c r="H21" s="65" t="str">
        <f>IF(Number&lt;=COUNT(Calculations!B:B),INDEX(Lookup_Table,MATCH(Number,Calculations!C:C,0),13),"")</f>
        <v/>
      </c>
      <c r="I21" s="66" t="str">
        <f>IF(Number&lt;=COUNT(Calculations!B:B),INDEX(Lookup_Table,MATCH(Number,Calculations!C:C,0),14),"")</f>
        <v/>
      </c>
      <c r="J21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22" spans="1:10" x14ac:dyDescent="0.2">
      <c r="A22" s="5"/>
      <c r="B22" s="4"/>
      <c r="D22" s="55">
        <v>21</v>
      </c>
      <c r="E22" s="65" t="str">
        <f>IF(Number&lt;=COUNT(Calculations!B:B),INDEX(Lookup_Table,MATCH(Number,Calculations!C:C,0),3),"")</f>
        <v/>
      </c>
      <c r="F22" s="65" t="str">
        <f>IF(Number&lt;=COUNT(Calculations!B:B),INDEX(Lookup_Table,MATCH(Number,Calculations!C:C,0),4),"")</f>
        <v/>
      </c>
      <c r="G22" s="65" t="str">
        <f>IF(Number&lt;=COUNT(Calculations!B:B),INDEX(Lookup_Table,MATCH(Number,Calculations!C:C,0),12),"")</f>
        <v/>
      </c>
      <c r="H22" s="65" t="str">
        <f>IF(Number&lt;=COUNT(Calculations!B:B),INDEX(Lookup_Table,MATCH(Number,Calculations!C:C,0),13),"")</f>
        <v/>
      </c>
      <c r="I22" s="66" t="str">
        <f>IF(Number&lt;=COUNT(Calculations!B:B),INDEX(Lookup_Table,MATCH(Number,Calculations!C:C,0),14),"")</f>
        <v/>
      </c>
      <c r="J22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23" spans="1:10" x14ac:dyDescent="0.2">
      <c r="A23" s="152" t="s">
        <v>4</v>
      </c>
      <c r="B23" s="152"/>
      <c r="D23" s="55">
        <v>22</v>
      </c>
      <c r="E23" s="65" t="str">
        <f>IF(Number&lt;=COUNT(Calculations!B:B),INDEX(Lookup_Table,MATCH(Number,Calculations!C:C,0),3),"")</f>
        <v/>
      </c>
      <c r="F23" s="65" t="str">
        <f>IF(Number&lt;=COUNT(Calculations!B:B),INDEX(Lookup_Table,MATCH(Number,Calculations!C:C,0),4),"")</f>
        <v/>
      </c>
      <c r="G23" s="65" t="str">
        <f>IF(Number&lt;=COUNT(Calculations!B:B),INDEX(Lookup_Table,MATCH(Number,Calculations!C:C,0),12),"")</f>
        <v/>
      </c>
      <c r="H23" s="65" t="str">
        <f>IF(Number&lt;=COUNT(Calculations!B:B),INDEX(Lookup_Table,MATCH(Number,Calculations!C:C,0),13),"")</f>
        <v/>
      </c>
      <c r="I23" s="66" t="str">
        <f>IF(Number&lt;=COUNT(Calculations!B:B),INDEX(Lookup_Table,MATCH(Number,Calculations!C:C,0),14),"")</f>
        <v/>
      </c>
      <c r="J23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24" spans="1:10" x14ac:dyDescent="0.2">
      <c r="A24" s="10" t="s">
        <v>3</v>
      </c>
      <c r="B24" s="34">
        <f>SUMPRODUCT(Weightf,IF(Fisher_transformation="Off",Partial_correlation,Partial_correlation_z),IF(Fisher_transformation="Off",Partial_correlation,Partial_correlation_z))-SUMPRODUCT(Weightf,IF(Fisher_transformation="Off",Partial_correlation,Partial_correlation_z))^2/SUM(Weightf)</f>
        <v>73.721458686458405</v>
      </c>
      <c r="D24" s="55">
        <v>23</v>
      </c>
      <c r="E24" s="65" t="str">
        <f>IF(Number&lt;=COUNT(Calculations!B:B),INDEX(Lookup_Table,MATCH(Number,Calculations!C:C,0),3),"")</f>
        <v/>
      </c>
      <c r="F24" s="65" t="str">
        <f>IF(Number&lt;=COUNT(Calculations!B:B),INDEX(Lookup_Table,MATCH(Number,Calculations!C:C,0),4),"")</f>
        <v/>
      </c>
      <c r="G24" s="65" t="str">
        <f>IF(Number&lt;=COUNT(Calculations!B:B),INDEX(Lookup_Table,MATCH(Number,Calculations!C:C,0),12),"")</f>
        <v/>
      </c>
      <c r="H24" s="65" t="str">
        <f>IF(Number&lt;=COUNT(Calculations!B:B),INDEX(Lookup_Table,MATCH(Number,Calculations!C:C,0),13),"")</f>
        <v/>
      </c>
      <c r="I24" s="66" t="str">
        <f>IF(Number&lt;=COUNT(Calculations!B:B),INDEX(Lookup_Table,MATCH(Number,Calculations!C:C,0),14),"")</f>
        <v/>
      </c>
      <c r="J24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25" spans="1:10" ht="13.5" x14ac:dyDescent="0.25">
      <c r="A25" s="10" t="s">
        <v>26</v>
      </c>
      <c r="B25" s="33">
        <f>CHIDIST(Q_,k_-1)</f>
        <v>2.3827080186225602E-11</v>
      </c>
      <c r="D25" s="55">
        <v>24</v>
      </c>
      <c r="E25" s="65" t="str">
        <f>IF(Number&lt;=COUNT(Calculations!B:B),INDEX(Lookup_Table,MATCH(Number,Calculations!C:C,0),3),"")</f>
        <v/>
      </c>
      <c r="F25" s="65" t="str">
        <f>IF(Number&lt;=COUNT(Calculations!B:B),INDEX(Lookup_Table,MATCH(Number,Calculations!C:C,0),4),"")</f>
        <v/>
      </c>
      <c r="G25" s="65" t="str">
        <f>IF(Number&lt;=COUNT(Calculations!B:B),INDEX(Lookup_Table,MATCH(Number,Calculations!C:C,0),12),"")</f>
        <v/>
      </c>
      <c r="H25" s="65" t="str">
        <f>IF(Number&lt;=COUNT(Calculations!B:B),INDEX(Lookup_Table,MATCH(Number,Calculations!C:C,0),13),"")</f>
        <v/>
      </c>
      <c r="I25" s="66" t="str">
        <f>IF(Number&lt;=COUNT(Calculations!B:B),INDEX(Lookup_Table,MATCH(Number,Calculations!C:C,0),14),"")</f>
        <v/>
      </c>
      <c r="J25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26" spans="1:10" ht="14.25" x14ac:dyDescent="0.2">
      <c r="A26" s="10" t="s">
        <v>24</v>
      </c>
      <c r="B26" s="15">
        <f>MAX(0,(Q_-(k_-1))/Q_)</f>
        <v>0.85078971311753837</v>
      </c>
      <c r="D26" s="55">
        <v>25</v>
      </c>
      <c r="E26" s="65" t="str">
        <f>IF(Number&lt;=COUNT(Calculations!B:B),INDEX(Lookup_Table,MATCH(Number,Calculations!C:C,0),3),"")</f>
        <v/>
      </c>
      <c r="F26" s="65" t="str">
        <f>IF(Number&lt;=COUNT(Calculations!B:B),INDEX(Lookup_Table,MATCH(Number,Calculations!C:C,0),4),"")</f>
        <v/>
      </c>
      <c r="G26" s="65" t="str">
        <f>IF(Number&lt;=COUNT(Calculations!B:B),INDEX(Lookup_Table,MATCH(Number,Calculations!C:C,0),12),"")</f>
        <v/>
      </c>
      <c r="H26" s="65" t="str">
        <f>IF(Number&lt;=COUNT(Calculations!B:B),INDEX(Lookup_Table,MATCH(Number,Calculations!C:C,0),13),"")</f>
        <v/>
      </c>
      <c r="I26" s="66" t="str">
        <f>IF(Number&lt;=COUNT(Calculations!B:B),INDEX(Lookup_Table,MATCH(Number,Calculations!C:C,0),14),"")</f>
        <v/>
      </c>
      <c r="J26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27" spans="1:10" ht="14.25" x14ac:dyDescent="0.2">
      <c r="A27" s="10" t="s">
        <v>25</v>
      </c>
      <c r="B27" s="34">
        <f>MAX(0,(Q_-(k_-1))/(SUM(Weightf)-(SUMPRODUCT(Weightf,Weightf)/SUM(Weightf))))</f>
        <v>4.4319062083279105E-2</v>
      </c>
      <c r="D27" s="55">
        <v>26</v>
      </c>
      <c r="E27" s="65" t="str">
        <f>IF(Number&lt;=COUNT(Calculations!B:B),INDEX(Lookup_Table,MATCH(Number,Calculations!C:C,0),3),"")</f>
        <v/>
      </c>
      <c r="F27" s="65" t="str">
        <f>IF(Number&lt;=COUNT(Calculations!B:B),INDEX(Lookup_Table,MATCH(Number,Calculations!C:C,0),4),"")</f>
        <v/>
      </c>
      <c r="G27" s="65" t="str">
        <f>IF(Number&lt;=COUNT(Calculations!B:B),INDEX(Lookup_Table,MATCH(Number,Calculations!C:C,0),12),"")</f>
        <v/>
      </c>
      <c r="H27" s="65" t="str">
        <f>IF(Number&lt;=COUNT(Calculations!B:B),INDEX(Lookup_Table,MATCH(Number,Calculations!C:C,0),13),"")</f>
        <v/>
      </c>
      <c r="I27" s="66" t="str">
        <f>IF(Number&lt;=COUNT(Calculations!B:B),INDEX(Lookup_Table,MATCH(Number,Calculations!C:C,0),14),"")</f>
        <v/>
      </c>
      <c r="J27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28" spans="1:10" x14ac:dyDescent="0.2">
      <c r="A28" s="10" t="s">
        <v>5</v>
      </c>
      <c r="B28" s="34">
        <f>SQRT(T2_)</f>
        <v>0.21052093027364074</v>
      </c>
      <c r="D28" s="55">
        <v>27</v>
      </c>
      <c r="E28" s="65" t="str">
        <f>IF(Number&lt;=COUNT(Calculations!B:B),INDEX(Lookup_Table,MATCH(Number,Calculations!C:C,0),3),"")</f>
        <v/>
      </c>
      <c r="F28" s="65" t="str">
        <f>IF(Number&lt;=COUNT(Calculations!B:B),INDEX(Lookup_Table,MATCH(Number,Calculations!C:C,0),4),"")</f>
        <v/>
      </c>
      <c r="G28" s="65" t="str">
        <f>IF(Number&lt;=COUNT(Calculations!B:B),INDEX(Lookup_Table,MATCH(Number,Calculations!C:C,0),12),"")</f>
        <v/>
      </c>
      <c r="H28" s="65" t="str">
        <f>IF(Number&lt;=COUNT(Calculations!B:B),INDEX(Lookup_Table,MATCH(Number,Calculations!C:C,0),13),"")</f>
        <v/>
      </c>
      <c r="I28" s="66" t="str">
        <f>IF(Number&lt;=COUNT(Calculations!B:B),INDEX(Lookup_Table,MATCH(Number,Calculations!C:C,0),14),"")</f>
        <v/>
      </c>
      <c r="J28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29" spans="1:10" x14ac:dyDescent="0.2">
      <c r="D29" s="55">
        <v>28</v>
      </c>
      <c r="E29" s="65" t="str">
        <f>IF(Number&lt;=COUNT(Calculations!B:B),INDEX(Lookup_Table,MATCH(Number,Calculations!C:C,0),3),"")</f>
        <v/>
      </c>
      <c r="F29" s="65" t="str">
        <f>IF(Number&lt;=COUNT(Calculations!B:B),INDEX(Lookup_Table,MATCH(Number,Calculations!C:C,0),4),"")</f>
        <v/>
      </c>
      <c r="G29" s="65" t="str">
        <f>IF(Number&lt;=COUNT(Calculations!B:B),INDEX(Lookup_Table,MATCH(Number,Calculations!C:C,0),12),"")</f>
        <v/>
      </c>
      <c r="H29" s="65" t="str">
        <f>IF(Number&lt;=COUNT(Calculations!B:B),INDEX(Lookup_Table,MATCH(Number,Calculations!C:C,0),13),"")</f>
        <v/>
      </c>
      <c r="I29" s="66" t="str">
        <f>IF(Number&lt;=COUNT(Calculations!B:B),INDEX(Lookup_Table,MATCH(Number,Calculations!C:C,0),14),"")</f>
        <v/>
      </c>
      <c r="J29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30" spans="1:10" x14ac:dyDescent="0.2">
      <c r="B30" s="128"/>
      <c r="D30" s="55">
        <v>29</v>
      </c>
      <c r="E30" s="65" t="str">
        <f>IF(Number&lt;=COUNT(Calculations!B:B),INDEX(Lookup_Table,MATCH(Number,Calculations!C:C,0),3),"")</f>
        <v/>
      </c>
      <c r="F30" s="65" t="str">
        <f>IF(Number&lt;=COUNT(Calculations!B:B),INDEX(Lookup_Table,MATCH(Number,Calculations!C:C,0),4),"")</f>
        <v/>
      </c>
      <c r="G30" s="65" t="str">
        <f>IF(Number&lt;=COUNT(Calculations!B:B),INDEX(Lookup_Table,MATCH(Number,Calculations!C:C,0),12),"")</f>
        <v/>
      </c>
      <c r="H30" s="65" t="str">
        <f>IF(Number&lt;=COUNT(Calculations!B:B),INDEX(Lookup_Table,MATCH(Number,Calculations!C:C,0),13),"")</f>
        <v/>
      </c>
      <c r="I30" s="66" t="str">
        <f>IF(Number&lt;=COUNT(Calculations!B:B),INDEX(Lookup_Table,MATCH(Number,Calculations!C:C,0),14),"")</f>
        <v/>
      </c>
      <c r="J30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31" spans="1:10" x14ac:dyDescent="0.2">
      <c r="D31" s="55">
        <v>30</v>
      </c>
      <c r="E31" s="65" t="str">
        <f>IF(Number&lt;=COUNT(Calculations!B:B),INDEX(Lookup_Table,MATCH(Number,Calculations!C:C,0),3),"")</f>
        <v/>
      </c>
      <c r="F31" s="65" t="str">
        <f>IF(Number&lt;=COUNT(Calculations!B:B),INDEX(Lookup_Table,MATCH(Number,Calculations!C:C,0),4),"")</f>
        <v/>
      </c>
      <c r="G31" s="65" t="str">
        <f>IF(Number&lt;=COUNT(Calculations!B:B),INDEX(Lookup_Table,MATCH(Number,Calculations!C:C,0),12),"")</f>
        <v/>
      </c>
      <c r="H31" s="65" t="str">
        <f>IF(Number&lt;=COUNT(Calculations!B:B),INDEX(Lookup_Table,MATCH(Number,Calculations!C:C,0),13),"")</f>
        <v/>
      </c>
      <c r="I31" s="66" t="str">
        <f>IF(Number&lt;=COUNT(Calculations!B:B),INDEX(Lookup_Table,MATCH(Number,Calculations!C:C,0),14),"")</f>
        <v/>
      </c>
      <c r="J31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32" spans="1:10" x14ac:dyDescent="0.2">
      <c r="D32" s="55">
        <v>31</v>
      </c>
      <c r="E32" s="65" t="str">
        <f>IF(Number&lt;=COUNT(Calculations!B:B),INDEX(Lookup_Table,MATCH(Number,Calculations!C:C,0),3),"")</f>
        <v/>
      </c>
      <c r="F32" s="65" t="str">
        <f>IF(Number&lt;=COUNT(Calculations!B:B),INDEX(Lookup_Table,MATCH(Number,Calculations!C:C,0),4),"")</f>
        <v/>
      </c>
      <c r="G32" s="65" t="str">
        <f>IF(Number&lt;=COUNT(Calculations!B:B),INDEX(Lookup_Table,MATCH(Number,Calculations!C:C,0),12),"")</f>
        <v/>
      </c>
      <c r="H32" s="65" t="str">
        <f>IF(Number&lt;=COUNT(Calculations!B:B),INDEX(Lookup_Table,MATCH(Number,Calculations!C:C,0),13),"")</f>
        <v/>
      </c>
      <c r="I32" s="66" t="str">
        <f>IF(Number&lt;=COUNT(Calculations!B:B),INDEX(Lookup_Table,MATCH(Number,Calculations!C:C,0),14),"")</f>
        <v/>
      </c>
      <c r="J32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33" spans="4:10" x14ac:dyDescent="0.2">
      <c r="D33" s="55">
        <v>32</v>
      </c>
      <c r="E33" s="65" t="str">
        <f>IF(Number&lt;=COUNT(Calculations!B:B),INDEX(Lookup_Table,MATCH(Number,Calculations!C:C,0),3),"")</f>
        <v/>
      </c>
      <c r="F33" s="65" t="str">
        <f>IF(Number&lt;=COUNT(Calculations!B:B),INDEX(Lookup_Table,MATCH(Number,Calculations!C:C,0),4),"")</f>
        <v/>
      </c>
      <c r="G33" s="65" t="str">
        <f>IF(Number&lt;=COUNT(Calculations!B:B),INDEX(Lookup_Table,MATCH(Number,Calculations!C:C,0),12),"")</f>
        <v/>
      </c>
      <c r="H33" s="65" t="str">
        <f>IF(Number&lt;=COUNT(Calculations!B:B),INDEX(Lookup_Table,MATCH(Number,Calculations!C:C,0),13),"")</f>
        <v/>
      </c>
      <c r="I33" s="66" t="str">
        <f>IF(Number&lt;=COUNT(Calculations!B:B),INDEX(Lookup_Table,MATCH(Number,Calculations!C:C,0),14),"")</f>
        <v/>
      </c>
      <c r="J33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34" spans="4:10" x14ac:dyDescent="0.2">
      <c r="D34" s="55">
        <v>33</v>
      </c>
      <c r="E34" s="65" t="str">
        <f>IF(Number&lt;=COUNT(Calculations!B:B),INDEX(Lookup_Table,MATCH(Number,Calculations!C:C,0),3),"")</f>
        <v/>
      </c>
      <c r="F34" s="65" t="str">
        <f>IF(Number&lt;=COUNT(Calculations!B:B),INDEX(Lookup_Table,MATCH(Number,Calculations!C:C,0),4),"")</f>
        <v/>
      </c>
      <c r="G34" s="65" t="str">
        <f>IF(Number&lt;=COUNT(Calculations!B:B),INDEX(Lookup_Table,MATCH(Number,Calculations!C:C,0),12),"")</f>
        <v/>
      </c>
      <c r="H34" s="65" t="str">
        <f>IF(Number&lt;=COUNT(Calculations!B:B),INDEX(Lookup_Table,MATCH(Number,Calculations!C:C,0),13),"")</f>
        <v/>
      </c>
      <c r="I34" s="66" t="str">
        <f>IF(Number&lt;=COUNT(Calculations!B:B),INDEX(Lookup_Table,MATCH(Number,Calculations!C:C,0),14),"")</f>
        <v/>
      </c>
      <c r="J34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35" spans="4:10" x14ac:dyDescent="0.2">
      <c r="D35" s="55">
        <v>34</v>
      </c>
      <c r="E35" s="65" t="str">
        <f>IF(Number&lt;=COUNT(Calculations!B:B),INDEX(Lookup_Table,MATCH(Number,Calculations!C:C,0),3),"")</f>
        <v/>
      </c>
      <c r="F35" s="65" t="str">
        <f>IF(Number&lt;=COUNT(Calculations!B:B),INDEX(Lookup_Table,MATCH(Number,Calculations!C:C,0),4),"")</f>
        <v/>
      </c>
      <c r="G35" s="65" t="str">
        <f>IF(Number&lt;=COUNT(Calculations!B:B),INDEX(Lookup_Table,MATCH(Number,Calculations!C:C,0),12),"")</f>
        <v/>
      </c>
      <c r="H35" s="65" t="str">
        <f>IF(Number&lt;=COUNT(Calculations!B:B),INDEX(Lookup_Table,MATCH(Number,Calculations!C:C,0),13),"")</f>
        <v/>
      </c>
      <c r="I35" s="66" t="str">
        <f>IF(Number&lt;=COUNT(Calculations!B:B),INDEX(Lookup_Table,MATCH(Number,Calculations!C:C,0),14),"")</f>
        <v/>
      </c>
      <c r="J35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36" spans="4:10" x14ac:dyDescent="0.2">
      <c r="D36" s="55">
        <v>35</v>
      </c>
      <c r="E36" s="65" t="str">
        <f>IF(Number&lt;=COUNT(Calculations!B:B),INDEX(Lookup_Table,MATCH(Number,Calculations!C:C,0),3),"")</f>
        <v/>
      </c>
      <c r="F36" s="65" t="str">
        <f>IF(Number&lt;=COUNT(Calculations!B:B),INDEX(Lookup_Table,MATCH(Number,Calculations!C:C,0),4),"")</f>
        <v/>
      </c>
      <c r="G36" s="65" t="str">
        <f>IF(Number&lt;=COUNT(Calculations!B:B),INDEX(Lookup_Table,MATCH(Number,Calculations!C:C,0),12),"")</f>
        <v/>
      </c>
      <c r="H36" s="65" t="str">
        <f>IF(Number&lt;=COUNT(Calculations!B:B),INDEX(Lookup_Table,MATCH(Number,Calculations!C:C,0),13),"")</f>
        <v/>
      </c>
      <c r="I36" s="66" t="str">
        <f>IF(Number&lt;=COUNT(Calculations!B:B),INDEX(Lookup_Table,MATCH(Number,Calculations!C:C,0),14),"")</f>
        <v/>
      </c>
      <c r="J36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37" spans="4:10" x14ac:dyDescent="0.2">
      <c r="D37" s="55">
        <v>36</v>
      </c>
      <c r="E37" s="65" t="str">
        <f>IF(Number&lt;=COUNT(Calculations!B:B),INDEX(Lookup_Table,MATCH(Number,Calculations!C:C,0),3),"")</f>
        <v/>
      </c>
      <c r="F37" s="65" t="str">
        <f>IF(Number&lt;=COUNT(Calculations!B:B),INDEX(Lookup_Table,MATCH(Number,Calculations!C:C,0),4),"")</f>
        <v/>
      </c>
      <c r="G37" s="65" t="str">
        <f>IF(Number&lt;=COUNT(Calculations!B:B),INDEX(Lookup_Table,MATCH(Number,Calculations!C:C,0),12),"")</f>
        <v/>
      </c>
      <c r="H37" s="65" t="str">
        <f>IF(Number&lt;=COUNT(Calculations!B:B),INDEX(Lookup_Table,MATCH(Number,Calculations!C:C,0),13),"")</f>
        <v/>
      </c>
      <c r="I37" s="66" t="str">
        <f>IF(Number&lt;=COUNT(Calculations!B:B),INDEX(Lookup_Table,MATCH(Number,Calculations!C:C,0),14),"")</f>
        <v/>
      </c>
      <c r="J37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38" spans="4:10" x14ac:dyDescent="0.2">
      <c r="D38" s="55">
        <v>37</v>
      </c>
      <c r="E38" s="65" t="str">
        <f>IF(Number&lt;=COUNT(Calculations!B:B),INDEX(Lookup_Table,MATCH(Number,Calculations!C:C,0),3),"")</f>
        <v/>
      </c>
      <c r="F38" s="65" t="str">
        <f>IF(Number&lt;=COUNT(Calculations!B:B),INDEX(Lookup_Table,MATCH(Number,Calculations!C:C,0),4),"")</f>
        <v/>
      </c>
      <c r="G38" s="65" t="str">
        <f>IF(Number&lt;=COUNT(Calculations!B:B),INDEX(Lookup_Table,MATCH(Number,Calculations!C:C,0),12),"")</f>
        <v/>
      </c>
      <c r="H38" s="65" t="str">
        <f>IF(Number&lt;=COUNT(Calculations!B:B),INDEX(Lookup_Table,MATCH(Number,Calculations!C:C,0),13),"")</f>
        <v/>
      </c>
      <c r="I38" s="66" t="str">
        <f>IF(Number&lt;=COUNT(Calculations!B:B),INDEX(Lookup_Table,MATCH(Number,Calculations!C:C,0),14),"")</f>
        <v/>
      </c>
      <c r="J38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39" spans="4:10" x14ac:dyDescent="0.2">
      <c r="D39" s="55">
        <v>38</v>
      </c>
      <c r="E39" s="65" t="str">
        <f>IF(Number&lt;=COUNT(Calculations!B:B),INDEX(Lookup_Table,MATCH(Number,Calculations!C:C,0),3),"")</f>
        <v/>
      </c>
      <c r="F39" s="65" t="str">
        <f>IF(Number&lt;=COUNT(Calculations!B:B),INDEX(Lookup_Table,MATCH(Number,Calculations!C:C,0),4),"")</f>
        <v/>
      </c>
      <c r="G39" s="65" t="str">
        <f>IF(Number&lt;=COUNT(Calculations!B:B),INDEX(Lookup_Table,MATCH(Number,Calculations!C:C,0),12),"")</f>
        <v/>
      </c>
      <c r="H39" s="65" t="str">
        <f>IF(Number&lt;=COUNT(Calculations!B:B),INDEX(Lookup_Table,MATCH(Number,Calculations!C:C,0),13),"")</f>
        <v/>
      </c>
      <c r="I39" s="66" t="str">
        <f>IF(Number&lt;=COUNT(Calculations!B:B),INDEX(Lookup_Table,MATCH(Number,Calculations!C:C,0),14),"")</f>
        <v/>
      </c>
      <c r="J39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40" spans="4:10" x14ac:dyDescent="0.2">
      <c r="D40" s="55">
        <v>39</v>
      </c>
      <c r="E40" s="65" t="str">
        <f>IF(Number&lt;=COUNT(Calculations!B:B),INDEX(Lookup_Table,MATCH(Number,Calculations!C:C,0),3),"")</f>
        <v/>
      </c>
      <c r="F40" s="65" t="str">
        <f>IF(Number&lt;=COUNT(Calculations!B:B),INDEX(Lookup_Table,MATCH(Number,Calculations!C:C,0),4),"")</f>
        <v/>
      </c>
      <c r="G40" s="65" t="str">
        <f>IF(Number&lt;=COUNT(Calculations!B:B),INDEX(Lookup_Table,MATCH(Number,Calculations!C:C,0),12),"")</f>
        <v/>
      </c>
      <c r="H40" s="65" t="str">
        <f>IF(Number&lt;=COUNT(Calculations!B:B),INDEX(Lookup_Table,MATCH(Number,Calculations!C:C,0),13),"")</f>
        <v/>
      </c>
      <c r="I40" s="66" t="str">
        <f>IF(Number&lt;=COUNT(Calculations!B:B),INDEX(Lookup_Table,MATCH(Number,Calculations!C:C,0),14),"")</f>
        <v/>
      </c>
      <c r="J40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41" spans="4:10" x14ac:dyDescent="0.2">
      <c r="D41" s="55">
        <v>40</v>
      </c>
      <c r="E41" s="65" t="str">
        <f>IF(Number&lt;=COUNT(Calculations!B:B),INDEX(Lookup_Table,MATCH(Number,Calculations!C:C,0),3),"")</f>
        <v/>
      </c>
      <c r="F41" s="65" t="str">
        <f>IF(Number&lt;=COUNT(Calculations!B:B),INDEX(Lookup_Table,MATCH(Number,Calculations!C:C,0),4),"")</f>
        <v/>
      </c>
      <c r="G41" s="65" t="str">
        <f>IF(Number&lt;=COUNT(Calculations!B:B),INDEX(Lookup_Table,MATCH(Number,Calculations!C:C,0),12),"")</f>
        <v/>
      </c>
      <c r="H41" s="65" t="str">
        <f>IF(Number&lt;=COUNT(Calculations!B:B),INDEX(Lookup_Table,MATCH(Number,Calculations!C:C,0),13),"")</f>
        <v/>
      </c>
      <c r="I41" s="66" t="str">
        <f>IF(Number&lt;=COUNT(Calculations!B:B),INDEX(Lookup_Table,MATCH(Number,Calculations!C:C,0),14),"")</f>
        <v/>
      </c>
      <c r="J41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42" spans="4:10" x14ac:dyDescent="0.2">
      <c r="D42" s="55">
        <v>41</v>
      </c>
      <c r="E42" s="65" t="str">
        <f>IF(Number&lt;=COUNT(Calculations!B:B),INDEX(Lookup_Table,MATCH(Number,Calculations!C:C,0),3),"")</f>
        <v/>
      </c>
      <c r="F42" s="65" t="str">
        <f>IF(Number&lt;=COUNT(Calculations!B:B),INDEX(Lookup_Table,MATCH(Number,Calculations!C:C,0),4),"")</f>
        <v/>
      </c>
      <c r="G42" s="65" t="str">
        <f>IF(Number&lt;=COUNT(Calculations!B:B),INDEX(Lookup_Table,MATCH(Number,Calculations!C:C,0),12),"")</f>
        <v/>
      </c>
      <c r="H42" s="65" t="str">
        <f>IF(Number&lt;=COUNT(Calculations!B:B),INDEX(Lookup_Table,MATCH(Number,Calculations!C:C,0),13),"")</f>
        <v/>
      </c>
      <c r="I42" s="66" t="str">
        <f>IF(Number&lt;=COUNT(Calculations!B:B),INDEX(Lookup_Table,MATCH(Number,Calculations!C:C,0),14),"")</f>
        <v/>
      </c>
      <c r="J42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43" spans="4:10" x14ac:dyDescent="0.2">
      <c r="D43" s="55">
        <v>42</v>
      </c>
      <c r="E43" s="65" t="str">
        <f>IF(Number&lt;=COUNT(Calculations!B:B),INDEX(Lookup_Table,MATCH(Number,Calculations!C:C,0),3),"")</f>
        <v/>
      </c>
      <c r="F43" s="65" t="str">
        <f>IF(Number&lt;=COUNT(Calculations!B:B),INDEX(Lookup_Table,MATCH(Number,Calculations!C:C,0),4),"")</f>
        <v/>
      </c>
      <c r="G43" s="65" t="str">
        <f>IF(Number&lt;=COUNT(Calculations!B:B),INDEX(Lookup_Table,MATCH(Number,Calculations!C:C,0),12),"")</f>
        <v/>
      </c>
      <c r="H43" s="65" t="str">
        <f>IF(Number&lt;=COUNT(Calculations!B:B),INDEX(Lookup_Table,MATCH(Number,Calculations!C:C,0),13),"")</f>
        <v/>
      </c>
      <c r="I43" s="66" t="str">
        <f>IF(Number&lt;=COUNT(Calculations!B:B),INDEX(Lookup_Table,MATCH(Number,Calculations!C:C,0),14),"")</f>
        <v/>
      </c>
      <c r="J43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44" spans="4:10" x14ac:dyDescent="0.2">
      <c r="D44" s="55">
        <v>43</v>
      </c>
      <c r="E44" s="65" t="str">
        <f>IF(Number&lt;=COUNT(Calculations!B:B),INDEX(Lookup_Table,MATCH(Number,Calculations!C:C,0),3),"")</f>
        <v/>
      </c>
      <c r="F44" s="65" t="str">
        <f>IF(Number&lt;=COUNT(Calculations!B:B),INDEX(Lookup_Table,MATCH(Number,Calculations!C:C,0),4),"")</f>
        <v/>
      </c>
      <c r="G44" s="65" t="str">
        <f>IF(Number&lt;=COUNT(Calculations!B:B),INDEX(Lookup_Table,MATCH(Number,Calculations!C:C,0),12),"")</f>
        <v/>
      </c>
      <c r="H44" s="65" t="str">
        <f>IF(Number&lt;=COUNT(Calculations!B:B),INDEX(Lookup_Table,MATCH(Number,Calculations!C:C,0),13),"")</f>
        <v/>
      </c>
      <c r="I44" s="66" t="str">
        <f>IF(Number&lt;=COUNT(Calculations!B:B),INDEX(Lookup_Table,MATCH(Number,Calculations!C:C,0),14),"")</f>
        <v/>
      </c>
      <c r="J44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45" spans="4:10" x14ac:dyDescent="0.2">
      <c r="D45" s="55">
        <v>44</v>
      </c>
      <c r="E45" s="65" t="str">
        <f>IF(Number&lt;=COUNT(Calculations!B:B),INDEX(Lookup_Table,MATCH(Number,Calculations!C:C,0),3),"")</f>
        <v/>
      </c>
      <c r="F45" s="65" t="str">
        <f>IF(Number&lt;=COUNT(Calculations!B:B),INDEX(Lookup_Table,MATCH(Number,Calculations!C:C,0),4),"")</f>
        <v/>
      </c>
      <c r="G45" s="65" t="str">
        <f>IF(Number&lt;=COUNT(Calculations!B:B),INDEX(Lookup_Table,MATCH(Number,Calculations!C:C,0),12),"")</f>
        <v/>
      </c>
      <c r="H45" s="65" t="str">
        <f>IF(Number&lt;=COUNT(Calculations!B:B),INDEX(Lookup_Table,MATCH(Number,Calculations!C:C,0),13),"")</f>
        <v/>
      </c>
      <c r="I45" s="66" t="str">
        <f>IF(Number&lt;=COUNT(Calculations!B:B),INDEX(Lookup_Table,MATCH(Number,Calculations!C:C,0),14),"")</f>
        <v/>
      </c>
      <c r="J45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46" spans="4:10" x14ac:dyDescent="0.2">
      <c r="D46" s="55">
        <v>45</v>
      </c>
      <c r="E46" s="65" t="str">
        <f>IF(Number&lt;=COUNT(Calculations!B:B),INDEX(Lookup_Table,MATCH(Number,Calculations!C:C,0),3),"")</f>
        <v/>
      </c>
      <c r="F46" s="65" t="str">
        <f>IF(Number&lt;=COUNT(Calculations!B:B),INDEX(Lookup_Table,MATCH(Number,Calculations!C:C,0),4),"")</f>
        <v/>
      </c>
      <c r="G46" s="65" t="str">
        <f>IF(Number&lt;=COUNT(Calculations!B:B),INDEX(Lookup_Table,MATCH(Number,Calculations!C:C,0),12),"")</f>
        <v/>
      </c>
      <c r="H46" s="65" t="str">
        <f>IF(Number&lt;=COUNT(Calculations!B:B),INDEX(Lookup_Table,MATCH(Number,Calculations!C:C,0),13),"")</f>
        <v/>
      </c>
      <c r="I46" s="66" t="str">
        <f>IF(Number&lt;=COUNT(Calculations!B:B),INDEX(Lookup_Table,MATCH(Number,Calculations!C:C,0),14),"")</f>
        <v/>
      </c>
      <c r="J46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47" spans="4:10" x14ac:dyDescent="0.2">
      <c r="D47" s="55">
        <v>46</v>
      </c>
      <c r="E47" s="65" t="str">
        <f>IF(Number&lt;=COUNT(Calculations!B:B),INDEX(Lookup_Table,MATCH(Number,Calculations!C:C,0),3),"")</f>
        <v/>
      </c>
      <c r="F47" s="65" t="str">
        <f>IF(Number&lt;=COUNT(Calculations!B:B),INDEX(Lookup_Table,MATCH(Number,Calculations!C:C,0),4),"")</f>
        <v/>
      </c>
      <c r="G47" s="65" t="str">
        <f>IF(Number&lt;=COUNT(Calculations!B:B),INDEX(Lookup_Table,MATCH(Number,Calculations!C:C,0),12),"")</f>
        <v/>
      </c>
      <c r="H47" s="65" t="str">
        <f>IF(Number&lt;=COUNT(Calculations!B:B),INDEX(Lookup_Table,MATCH(Number,Calculations!C:C,0),13),"")</f>
        <v/>
      </c>
      <c r="I47" s="66" t="str">
        <f>IF(Number&lt;=COUNT(Calculations!B:B),INDEX(Lookup_Table,MATCH(Number,Calculations!C:C,0),14),"")</f>
        <v/>
      </c>
      <c r="J47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48" spans="4:10" x14ac:dyDescent="0.2">
      <c r="D48" s="55">
        <v>47</v>
      </c>
      <c r="E48" s="65" t="str">
        <f>IF(Number&lt;=COUNT(Calculations!B:B),INDEX(Lookup_Table,MATCH(Number,Calculations!C:C,0),3),"")</f>
        <v/>
      </c>
      <c r="F48" s="65" t="str">
        <f>IF(Number&lt;=COUNT(Calculations!B:B),INDEX(Lookup_Table,MATCH(Number,Calculations!C:C,0),4),"")</f>
        <v/>
      </c>
      <c r="G48" s="65" t="str">
        <f>IF(Number&lt;=COUNT(Calculations!B:B),INDEX(Lookup_Table,MATCH(Number,Calculations!C:C,0),12),"")</f>
        <v/>
      </c>
      <c r="H48" s="65" t="str">
        <f>IF(Number&lt;=COUNT(Calculations!B:B),INDEX(Lookup_Table,MATCH(Number,Calculations!C:C,0),13),"")</f>
        <v/>
      </c>
      <c r="I48" s="66" t="str">
        <f>IF(Number&lt;=COUNT(Calculations!B:B),INDEX(Lookup_Table,MATCH(Number,Calculations!C:C,0),14),"")</f>
        <v/>
      </c>
      <c r="J48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49" spans="1:10" x14ac:dyDescent="0.2">
      <c r="D49" s="55">
        <v>48</v>
      </c>
      <c r="E49" s="65" t="str">
        <f>IF(Number&lt;=COUNT(Calculations!B:B),INDEX(Lookup_Table,MATCH(Number,Calculations!C:C,0),3),"")</f>
        <v/>
      </c>
      <c r="F49" s="65" t="str">
        <f>IF(Number&lt;=COUNT(Calculations!B:B),INDEX(Lookup_Table,MATCH(Number,Calculations!C:C,0),4),"")</f>
        <v/>
      </c>
      <c r="G49" s="65" t="str">
        <f>IF(Number&lt;=COUNT(Calculations!B:B),INDEX(Lookup_Table,MATCH(Number,Calculations!C:C,0),12),"")</f>
        <v/>
      </c>
      <c r="H49" s="65" t="str">
        <f>IF(Number&lt;=COUNT(Calculations!B:B),INDEX(Lookup_Table,MATCH(Number,Calculations!C:C,0),13),"")</f>
        <v/>
      </c>
      <c r="I49" s="66" t="str">
        <f>IF(Number&lt;=COUNT(Calculations!B:B),INDEX(Lookup_Table,MATCH(Number,Calculations!C:C,0),14),"")</f>
        <v/>
      </c>
      <c r="J49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50" spans="1:10" x14ac:dyDescent="0.2">
      <c r="D50" s="55">
        <v>49</v>
      </c>
      <c r="E50" s="65" t="str">
        <f>IF(Number&lt;=COUNT(Calculations!B:B),INDEX(Lookup_Table,MATCH(Number,Calculations!C:C,0),3),"")</f>
        <v/>
      </c>
      <c r="F50" s="65" t="str">
        <f>IF(Number&lt;=COUNT(Calculations!B:B),INDEX(Lookup_Table,MATCH(Number,Calculations!C:C,0),4),"")</f>
        <v/>
      </c>
      <c r="G50" s="65" t="str">
        <f>IF(Number&lt;=COUNT(Calculations!B:B),INDEX(Lookup_Table,MATCH(Number,Calculations!C:C,0),12),"")</f>
        <v/>
      </c>
      <c r="H50" s="65" t="str">
        <f>IF(Number&lt;=COUNT(Calculations!B:B),INDEX(Lookup_Table,MATCH(Number,Calculations!C:C,0),13),"")</f>
        <v/>
      </c>
      <c r="I50" s="66" t="str">
        <f>IF(Number&lt;=COUNT(Calculations!B:B),INDEX(Lookup_Table,MATCH(Number,Calculations!C:C,0),14),"")</f>
        <v/>
      </c>
      <c r="J50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51" spans="1:10" x14ac:dyDescent="0.2">
      <c r="A51" s="17"/>
      <c r="B51" s="17"/>
      <c r="D51" s="55">
        <v>50</v>
      </c>
      <c r="E51" s="65" t="str">
        <f>IF(Number&lt;=COUNT(Calculations!B:B),INDEX(Lookup_Table,MATCH(Number,Calculations!C:C,0),3),"")</f>
        <v/>
      </c>
      <c r="F51" s="65" t="str">
        <f>IF(Number&lt;=COUNT(Calculations!B:B),INDEX(Lookup_Table,MATCH(Number,Calculations!C:C,0),4),"")</f>
        <v/>
      </c>
      <c r="G51" s="65" t="str">
        <f>IF(Number&lt;=COUNT(Calculations!B:B),INDEX(Lookup_Table,MATCH(Number,Calculations!C:C,0),12),"")</f>
        <v/>
      </c>
      <c r="H51" s="65" t="str">
        <f>IF(Number&lt;=COUNT(Calculations!B:B),INDEX(Lookup_Table,MATCH(Number,Calculations!C:C,0),13),"")</f>
        <v/>
      </c>
      <c r="I51" s="66" t="str">
        <f>IF(Number&lt;=COUNT(Calculations!B:B),INDEX(Lookup_Table,MATCH(Number,Calculations!C:C,0),14),"")</f>
        <v/>
      </c>
      <c r="J51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52" spans="1:10" s="17" customFormat="1" x14ac:dyDescent="0.2">
      <c r="A52"/>
      <c r="B52"/>
      <c r="D52" s="55">
        <v>51</v>
      </c>
      <c r="E52" s="65" t="str">
        <f>IF(Number&lt;=COUNT(Calculations!B:B),INDEX(Lookup_Table,MATCH(Number,Calculations!C:C,0),3),"")</f>
        <v/>
      </c>
      <c r="F52" s="65" t="str">
        <f>IF(Number&lt;=COUNT(Calculations!B:B),INDEX(Lookup_Table,MATCH(Number,Calculations!C:C,0),4),"")</f>
        <v/>
      </c>
      <c r="G52" s="65" t="str">
        <f>IF(Number&lt;=COUNT(Calculations!B:B),INDEX(Lookup_Table,MATCH(Number,Calculations!C:C,0),12),"")</f>
        <v/>
      </c>
      <c r="H52" s="65" t="str">
        <f>IF(Number&lt;=COUNT(Calculations!B:B),INDEX(Lookup_Table,MATCH(Number,Calculations!C:C,0),13),"")</f>
        <v/>
      </c>
      <c r="I52" s="66" t="str">
        <f>IF(Number&lt;=COUNT(Calculations!B:B),INDEX(Lookup_Table,MATCH(Number,Calculations!C:C,0),14),"")</f>
        <v/>
      </c>
      <c r="J52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53" spans="1:10" x14ac:dyDescent="0.2">
      <c r="D53" s="55">
        <v>52</v>
      </c>
      <c r="E53" s="65" t="str">
        <f>IF(Number&lt;=COUNT(Calculations!B:B),INDEX(Lookup_Table,MATCH(Number,Calculations!C:C,0),3),"")</f>
        <v/>
      </c>
      <c r="F53" s="65" t="str">
        <f>IF(Number&lt;=COUNT(Calculations!B:B),INDEX(Lookup_Table,MATCH(Number,Calculations!C:C,0),4),"")</f>
        <v/>
      </c>
      <c r="G53" s="65" t="str">
        <f>IF(Number&lt;=COUNT(Calculations!B:B),INDEX(Lookup_Table,MATCH(Number,Calculations!C:C,0),12),"")</f>
        <v/>
      </c>
      <c r="H53" s="65" t="str">
        <f>IF(Number&lt;=COUNT(Calculations!B:B),INDEX(Lookup_Table,MATCH(Number,Calculations!C:C,0),13),"")</f>
        <v/>
      </c>
      <c r="I53" s="66" t="str">
        <f>IF(Number&lt;=COUNT(Calculations!B:B),INDEX(Lookup_Table,MATCH(Number,Calculations!C:C,0),14),"")</f>
        <v/>
      </c>
      <c r="J53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54" spans="1:10" x14ac:dyDescent="0.2">
      <c r="D54" s="55">
        <v>53</v>
      </c>
      <c r="E54" s="65" t="str">
        <f>IF(Number&lt;=COUNT(Calculations!B:B),INDEX(Lookup_Table,MATCH(Number,Calculations!C:C,0),3),"")</f>
        <v/>
      </c>
      <c r="F54" s="65" t="str">
        <f>IF(Number&lt;=COUNT(Calculations!B:B),INDEX(Lookup_Table,MATCH(Number,Calculations!C:C,0),4),"")</f>
        <v/>
      </c>
      <c r="G54" s="65" t="str">
        <f>IF(Number&lt;=COUNT(Calculations!B:B),INDEX(Lookup_Table,MATCH(Number,Calculations!C:C,0),12),"")</f>
        <v/>
      </c>
      <c r="H54" s="65" t="str">
        <f>IF(Number&lt;=COUNT(Calculations!B:B),INDEX(Lookup_Table,MATCH(Number,Calculations!C:C,0),13),"")</f>
        <v/>
      </c>
      <c r="I54" s="66" t="str">
        <f>IF(Number&lt;=COUNT(Calculations!B:B),INDEX(Lookup_Table,MATCH(Number,Calculations!C:C,0),14),"")</f>
        <v/>
      </c>
      <c r="J54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55" spans="1:10" x14ac:dyDescent="0.2">
      <c r="D55" s="55">
        <v>54</v>
      </c>
      <c r="E55" s="65" t="str">
        <f>IF(Number&lt;=COUNT(Calculations!B:B),INDEX(Lookup_Table,MATCH(Number,Calculations!C:C,0),3),"")</f>
        <v/>
      </c>
      <c r="F55" s="65" t="str">
        <f>IF(Number&lt;=COUNT(Calculations!B:B),INDEX(Lookup_Table,MATCH(Number,Calculations!C:C,0),4),"")</f>
        <v/>
      </c>
      <c r="G55" s="65" t="str">
        <f>IF(Number&lt;=COUNT(Calculations!B:B),INDEX(Lookup_Table,MATCH(Number,Calculations!C:C,0),12),"")</f>
        <v/>
      </c>
      <c r="H55" s="65" t="str">
        <f>IF(Number&lt;=COUNT(Calculations!B:B),INDEX(Lookup_Table,MATCH(Number,Calculations!C:C,0),13),"")</f>
        <v/>
      </c>
      <c r="I55" s="66" t="str">
        <f>IF(Number&lt;=COUNT(Calculations!B:B),INDEX(Lookup_Table,MATCH(Number,Calculations!C:C,0),14),"")</f>
        <v/>
      </c>
      <c r="J55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56" spans="1:10" x14ac:dyDescent="0.2">
      <c r="D56" s="55">
        <v>55</v>
      </c>
      <c r="E56" s="65" t="str">
        <f>IF(Number&lt;=COUNT(Calculations!B:B),INDEX(Lookup_Table,MATCH(Number,Calculations!C:C,0),3),"")</f>
        <v/>
      </c>
      <c r="F56" s="65" t="str">
        <f>IF(Number&lt;=COUNT(Calculations!B:B),INDEX(Lookup_Table,MATCH(Number,Calculations!C:C,0),4),"")</f>
        <v/>
      </c>
      <c r="G56" s="65" t="str">
        <f>IF(Number&lt;=COUNT(Calculations!B:B),INDEX(Lookup_Table,MATCH(Number,Calculations!C:C,0),12),"")</f>
        <v/>
      </c>
      <c r="H56" s="65" t="str">
        <f>IF(Number&lt;=COUNT(Calculations!B:B),INDEX(Lookup_Table,MATCH(Number,Calculations!C:C,0),13),"")</f>
        <v/>
      </c>
      <c r="I56" s="66" t="str">
        <f>IF(Number&lt;=COUNT(Calculations!B:B),INDEX(Lookup_Table,MATCH(Number,Calculations!C:C,0),14),"")</f>
        <v/>
      </c>
      <c r="J56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57" spans="1:10" x14ac:dyDescent="0.2">
      <c r="D57" s="55">
        <v>56</v>
      </c>
      <c r="E57" s="65" t="str">
        <f>IF(Number&lt;=COUNT(Calculations!B:B),INDEX(Lookup_Table,MATCH(Number,Calculations!C:C,0),3),"")</f>
        <v/>
      </c>
      <c r="F57" s="65" t="str">
        <f>IF(Number&lt;=COUNT(Calculations!B:B),INDEX(Lookup_Table,MATCH(Number,Calculations!C:C,0),4),"")</f>
        <v/>
      </c>
      <c r="G57" s="65" t="str">
        <f>IF(Number&lt;=COUNT(Calculations!B:B),INDEX(Lookup_Table,MATCH(Number,Calculations!C:C,0),12),"")</f>
        <v/>
      </c>
      <c r="H57" s="65" t="str">
        <f>IF(Number&lt;=COUNT(Calculations!B:B),INDEX(Lookup_Table,MATCH(Number,Calculations!C:C,0),13),"")</f>
        <v/>
      </c>
      <c r="I57" s="66" t="str">
        <f>IF(Number&lt;=COUNT(Calculations!B:B),INDEX(Lookup_Table,MATCH(Number,Calculations!C:C,0),14),"")</f>
        <v/>
      </c>
      <c r="J57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58" spans="1:10" x14ac:dyDescent="0.2">
      <c r="D58" s="55">
        <v>57</v>
      </c>
      <c r="E58" s="65" t="str">
        <f>IF(Number&lt;=COUNT(Calculations!B:B),INDEX(Lookup_Table,MATCH(Number,Calculations!C:C,0),3),"")</f>
        <v/>
      </c>
      <c r="F58" s="65" t="str">
        <f>IF(Number&lt;=COUNT(Calculations!B:B),INDEX(Lookup_Table,MATCH(Number,Calculations!C:C,0),4),"")</f>
        <v/>
      </c>
      <c r="G58" s="65" t="str">
        <f>IF(Number&lt;=COUNT(Calculations!B:B),INDEX(Lookup_Table,MATCH(Number,Calculations!C:C,0),12),"")</f>
        <v/>
      </c>
      <c r="H58" s="65" t="str">
        <f>IF(Number&lt;=COUNT(Calculations!B:B),INDEX(Lookup_Table,MATCH(Number,Calculations!C:C,0),13),"")</f>
        <v/>
      </c>
      <c r="I58" s="66" t="str">
        <f>IF(Number&lt;=COUNT(Calculations!B:B),INDEX(Lookup_Table,MATCH(Number,Calculations!C:C,0),14),"")</f>
        <v/>
      </c>
      <c r="J58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59" spans="1:10" x14ac:dyDescent="0.2">
      <c r="D59" s="55">
        <v>58</v>
      </c>
      <c r="E59" s="65" t="str">
        <f>IF(Number&lt;=COUNT(Calculations!B:B),INDEX(Lookup_Table,MATCH(Number,Calculations!C:C,0),3),"")</f>
        <v/>
      </c>
      <c r="F59" s="65" t="str">
        <f>IF(Number&lt;=COUNT(Calculations!B:B),INDEX(Lookup_Table,MATCH(Number,Calculations!C:C,0),4),"")</f>
        <v/>
      </c>
      <c r="G59" s="65" t="str">
        <f>IF(Number&lt;=COUNT(Calculations!B:B),INDEX(Lookup_Table,MATCH(Number,Calculations!C:C,0),12),"")</f>
        <v/>
      </c>
      <c r="H59" s="65" t="str">
        <f>IF(Number&lt;=COUNT(Calculations!B:B),INDEX(Lookup_Table,MATCH(Number,Calculations!C:C,0),13),"")</f>
        <v/>
      </c>
      <c r="I59" s="66" t="str">
        <f>IF(Number&lt;=COUNT(Calculations!B:B),INDEX(Lookup_Table,MATCH(Number,Calculations!C:C,0),14),"")</f>
        <v/>
      </c>
      <c r="J59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60" spans="1:10" x14ac:dyDescent="0.2">
      <c r="D60" s="55">
        <v>59</v>
      </c>
      <c r="E60" s="65" t="str">
        <f>IF(Number&lt;=COUNT(Calculations!B:B),INDEX(Lookup_Table,MATCH(Number,Calculations!C:C,0),3),"")</f>
        <v/>
      </c>
      <c r="F60" s="65" t="str">
        <f>IF(Number&lt;=COUNT(Calculations!B:B),INDEX(Lookup_Table,MATCH(Number,Calculations!C:C,0),4),"")</f>
        <v/>
      </c>
      <c r="G60" s="65" t="str">
        <f>IF(Number&lt;=COUNT(Calculations!B:B),INDEX(Lookup_Table,MATCH(Number,Calculations!C:C,0),12),"")</f>
        <v/>
      </c>
      <c r="H60" s="65" t="str">
        <f>IF(Number&lt;=COUNT(Calculations!B:B),INDEX(Lookup_Table,MATCH(Number,Calculations!C:C,0),13),"")</f>
        <v/>
      </c>
      <c r="I60" s="66" t="str">
        <f>IF(Number&lt;=COUNT(Calculations!B:B),INDEX(Lookup_Table,MATCH(Number,Calculations!C:C,0),14),"")</f>
        <v/>
      </c>
      <c r="J60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61" spans="1:10" x14ac:dyDescent="0.2">
      <c r="D61" s="55">
        <v>60</v>
      </c>
      <c r="E61" s="65" t="str">
        <f>IF(Number&lt;=COUNT(Calculations!B:B),INDEX(Lookup_Table,MATCH(Number,Calculations!C:C,0),3),"")</f>
        <v/>
      </c>
      <c r="F61" s="65" t="str">
        <f>IF(Number&lt;=COUNT(Calculations!B:B),INDEX(Lookup_Table,MATCH(Number,Calculations!C:C,0),4),"")</f>
        <v/>
      </c>
      <c r="G61" s="65" t="str">
        <f>IF(Number&lt;=COUNT(Calculations!B:B),INDEX(Lookup_Table,MATCH(Number,Calculations!C:C,0),12),"")</f>
        <v/>
      </c>
      <c r="H61" s="65" t="str">
        <f>IF(Number&lt;=COUNT(Calculations!B:B),INDEX(Lookup_Table,MATCH(Number,Calculations!C:C,0),13),"")</f>
        <v/>
      </c>
      <c r="I61" s="66" t="str">
        <f>IF(Number&lt;=COUNT(Calculations!B:B),INDEX(Lookup_Table,MATCH(Number,Calculations!C:C,0),14),"")</f>
        <v/>
      </c>
      <c r="J61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62" spans="1:10" x14ac:dyDescent="0.2">
      <c r="D62" s="55">
        <v>61</v>
      </c>
      <c r="E62" s="65" t="str">
        <f>IF(Number&lt;=COUNT(Calculations!B:B),INDEX(Lookup_Table,MATCH(Number,Calculations!C:C,0),3),"")</f>
        <v/>
      </c>
      <c r="F62" s="65" t="str">
        <f>IF(Number&lt;=COUNT(Calculations!B:B),INDEX(Lookup_Table,MATCH(Number,Calculations!C:C,0),4),"")</f>
        <v/>
      </c>
      <c r="G62" s="65" t="str">
        <f>IF(Number&lt;=COUNT(Calculations!B:B),INDEX(Lookup_Table,MATCH(Number,Calculations!C:C,0),12),"")</f>
        <v/>
      </c>
      <c r="H62" s="65" t="str">
        <f>IF(Number&lt;=COUNT(Calculations!B:B),INDEX(Lookup_Table,MATCH(Number,Calculations!C:C,0),13),"")</f>
        <v/>
      </c>
      <c r="I62" s="66" t="str">
        <f>IF(Number&lt;=COUNT(Calculations!B:B),INDEX(Lookup_Table,MATCH(Number,Calculations!C:C,0),14),"")</f>
        <v/>
      </c>
      <c r="J62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63" spans="1:10" x14ac:dyDescent="0.2">
      <c r="D63" s="55">
        <v>62</v>
      </c>
      <c r="E63" s="65" t="str">
        <f>IF(Number&lt;=COUNT(Calculations!B:B),INDEX(Lookup_Table,MATCH(Number,Calculations!C:C,0),3),"")</f>
        <v/>
      </c>
      <c r="F63" s="65" t="str">
        <f>IF(Number&lt;=COUNT(Calculations!B:B),INDEX(Lookup_Table,MATCH(Number,Calculations!C:C,0),4),"")</f>
        <v/>
      </c>
      <c r="G63" s="65" t="str">
        <f>IF(Number&lt;=COUNT(Calculations!B:B),INDEX(Lookup_Table,MATCH(Number,Calculations!C:C,0),12),"")</f>
        <v/>
      </c>
      <c r="H63" s="65" t="str">
        <f>IF(Number&lt;=COUNT(Calculations!B:B),INDEX(Lookup_Table,MATCH(Number,Calculations!C:C,0),13),"")</f>
        <v/>
      </c>
      <c r="I63" s="66" t="str">
        <f>IF(Number&lt;=COUNT(Calculations!B:B),INDEX(Lookup_Table,MATCH(Number,Calculations!C:C,0),14),"")</f>
        <v/>
      </c>
      <c r="J63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64" spans="1:10" x14ac:dyDescent="0.2">
      <c r="D64" s="55">
        <v>63</v>
      </c>
      <c r="E64" s="65" t="str">
        <f>IF(Number&lt;=COUNT(Calculations!B:B),INDEX(Lookup_Table,MATCH(Number,Calculations!C:C,0),3),"")</f>
        <v/>
      </c>
      <c r="F64" s="65" t="str">
        <f>IF(Number&lt;=COUNT(Calculations!B:B),INDEX(Lookup_Table,MATCH(Number,Calculations!C:C,0),4),"")</f>
        <v/>
      </c>
      <c r="G64" s="65" t="str">
        <f>IF(Number&lt;=COUNT(Calculations!B:B),INDEX(Lookup_Table,MATCH(Number,Calculations!C:C,0),12),"")</f>
        <v/>
      </c>
      <c r="H64" s="65" t="str">
        <f>IF(Number&lt;=COUNT(Calculations!B:B),INDEX(Lookup_Table,MATCH(Number,Calculations!C:C,0),13),"")</f>
        <v/>
      </c>
      <c r="I64" s="66" t="str">
        <f>IF(Number&lt;=COUNT(Calculations!B:B),INDEX(Lookup_Table,MATCH(Number,Calculations!C:C,0),14),"")</f>
        <v/>
      </c>
      <c r="J64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65" spans="4:10" x14ac:dyDescent="0.2">
      <c r="D65" s="55">
        <v>64</v>
      </c>
      <c r="E65" s="65" t="str">
        <f>IF(Number&lt;=COUNT(Calculations!B:B),INDEX(Lookup_Table,MATCH(Number,Calculations!C:C,0),3),"")</f>
        <v/>
      </c>
      <c r="F65" s="65" t="str">
        <f>IF(Number&lt;=COUNT(Calculations!B:B),INDEX(Lookup_Table,MATCH(Number,Calculations!C:C,0),4),"")</f>
        <v/>
      </c>
      <c r="G65" s="65" t="str">
        <f>IF(Number&lt;=COUNT(Calculations!B:B),INDEX(Lookup_Table,MATCH(Number,Calculations!C:C,0),12),"")</f>
        <v/>
      </c>
      <c r="H65" s="65" t="str">
        <f>IF(Number&lt;=COUNT(Calculations!B:B),INDEX(Lookup_Table,MATCH(Number,Calculations!C:C,0),13),"")</f>
        <v/>
      </c>
      <c r="I65" s="66" t="str">
        <f>IF(Number&lt;=COUNT(Calculations!B:B),INDEX(Lookup_Table,MATCH(Number,Calculations!C:C,0),14),"")</f>
        <v/>
      </c>
      <c r="J65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66" spans="4:10" x14ac:dyDescent="0.2">
      <c r="D66" s="55">
        <v>65</v>
      </c>
      <c r="E66" s="65" t="str">
        <f>IF(Number&lt;=COUNT(Calculations!B:B),INDEX(Lookup_Table,MATCH(Number,Calculations!C:C,0),3),"")</f>
        <v/>
      </c>
      <c r="F66" s="65" t="str">
        <f>IF(Number&lt;=COUNT(Calculations!B:B),INDEX(Lookup_Table,MATCH(Number,Calculations!C:C,0),4),"")</f>
        <v/>
      </c>
      <c r="G66" s="65" t="str">
        <f>IF(Number&lt;=COUNT(Calculations!B:B),INDEX(Lookup_Table,MATCH(Number,Calculations!C:C,0),12),"")</f>
        <v/>
      </c>
      <c r="H66" s="65" t="str">
        <f>IF(Number&lt;=COUNT(Calculations!B:B),INDEX(Lookup_Table,MATCH(Number,Calculations!C:C,0),13),"")</f>
        <v/>
      </c>
      <c r="I66" s="66" t="str">
        <f>IF(Number&lt;=COUNT(Calculations!B:B),INDEX(Lookup_Table,MATCH(Number,Calculations!C:C,0),14),"")</f>
        <v/>
      </c>
      <c r="J66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67" spans="4:10" x14ac:dyDescent="0.2">
      <c r="D67" s="55">
        <v>66</v>
      </c>
      <c r="E67" s="65" t="str">
        <f>IF(Number&lt;=COUNT(Calculations!B:B),INDEX(Lookup_Table,MATCH(Number,Calculations!C:C,0),3),"")</f>
        <v/>
      </c>
      <c r="F67" s="65" t="str">
        <f>IF(Number&lt;=COUNT(Calculations!B:B),INDEX(Lookup_Table,MATCH(Number,Calculations!C:C,0),4),"")</f>
        <v/>
      </c>
      <c r="G67" s="65" t="str">
        <f>IF(Number&lt;=COUNT(Calculations!B:B),INDEX(Lookup_Table,MATCH(Number,Calculations!C:C,0),12),"")</f>
        <v/>
      </c>
      <c r="H67" s="65" t="str">
        <f>IF(Number&lt;=COUNT(Calculations!B:B),INDEX(Lookup_Table,MATCH(Number,Calculations!C:C,0),13),"")</f>
        <v/>
      </c>
      <c r="I67" s="66" t="str">
        <f>IF(Number&lt;=COUNT(Calculations!B:B),INDEX(Lookup_Table,MATCH(Number,Calculations!C:C,0),14),"")</f>
        <v/>
      </c>
      <c r="J67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68" spans="4:10" x14ac:dyDescent="0.2">
      <c r="D68" s="55">
        <v>67</v>
      </c>
      <c r="E68" s="65" t="str">
        <f>IF(Number&lt;=COUNT(Calculations!B:B),INDEX(Lookup_Table,MATCH(Number,Calculations!C:C,0),3),"")</f>
        <v/>
      </c>
      <c r="F68" s="65" t="str">
        <f>IF(Number&lt;=COUNT(Calculations!B:B),INDEX(Lookup_Table,MATCH(Number,Calculations!C:C,0),4),"")</f>
        <v/>
      </c>
      <c r="G68" s="65" t="str">
        <f>IF(Number&lt;=COUNT(Calculations!B:B),INDEX(Lookup_Table,MATCH(Number,Calculations!C:C,0),12),"")</f>
        <v/>
      </c>
      <c r="H68" s="65" t="str">
        <f>IF(Number&lt;=COUNT(Calculations!B:B),INDEX(Lookup_Table,MATCH(Number,Calculations!C:C,0),13),"")</f>
        <v/>
      </c>
      <c r="I68" s="66" t="str">
        <f>IF(Number&lt;=COUNT(Calculations!B:B),INDEX(Lookup_Table,MATCH(Number,Calculations!C:C,0),14),"")</f>
        <v/>
      </c>
      <c r="J68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69" spans="4:10" x14ac:dyDescent="0.2">
      <c r="D69" s="55">
        <v>68</v>
      </c>
      <c r="E69" s="65" t="str">
        <f>IF(Number&lt;=COUNT(Calculations!B:B),INDEX(Lookup_Table,MATCH(Number,Calculations!C:C,0),3),"")</f>
        <v/>
      </c>
      <c r="F69" s="65" t="str">
        <f>IF(Number&lt;=COUNT(Calculations!B:B),INDEX(Lookup_Table,MATCH(Number,Calculations!C:C,0),4),"")</f>
        <v/>
      </c>
      <c r="G69" s="65" t="str">
        <f>IF(Number&lt;=COUNT(Calculations!B:B),INDEX(Lookup_Table,MATCH(Number,Calculations!C:C,0),12),"")</f>
        <v/>
      </c>
      <c r="H69" s="65" t="str">
        <f>IF(Number&lt;=COUNT(Calculations!B:B),INDEX(Lookup_Table,MATCH(Number,Calculations!C:C,0),13),"")</f>
        <v/>
      </c>
      <c r="I69" s="66" t="str">
        <f>IF(Number&lt;=COUNT(Calculations!B:B),INDEX(Lookup_Table,MATCH(Number,Calculations!C:C,0),14),"")</f>
        <v/>
      </c>
      <c r="J69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70" spans="4:10" x14ac:dyDescent="0.2">
      <c r="D70" s="55">
        <v>69</v>
      </c>
      <c r="E70" s="65" t="str">
        <f>IF(Number&lt;=COUNT(Calculations!B:B),INDEX(Lookup_Table,MATCH(Number,Calculations!C:C,0),3),"")</f>
        <v/>
      </c>
      <c r="F70" s="65" t="str">
        <f>IF(Number&lt;=COUNT(Calculations!B:B),INDEX(Lookup_Table,MATCH(Number,Calculations!C:C,0),4),"")</f>
        <v/>
      </c>
      <c r="G70" s="65" t="str">
        <f>IF(Number&lt;=COUNT(Calculations!B:B),INDEX(Lookup_Table,MATCH(Number,Calculations!C:C,0),12),"")</f>
        <v/>
      </c>
      <c r="H70" s="65" t="str">
        <f>IF(Number&lt;=COUNT(Calculations!B:B),INDEX(Lookup_Table,MATCH(Number,Calculations!C:C,0),13),"")</f>
        <v/>
      </c>
      <c r="I70" s="66" t="str">
        <f>IF(Number&lt;=COUNT(Calculations!B:B),INDEX(Lookup_Table,MATCH(Number,Calculations!C:C,0),14),"")</f>
        <v/>
      </c>
      <c r="J70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71" spans="4:10" x14ac:dyDescent="0.2">
      <c r="D71" s="55">
        <v>70</v>
      </c>
      <c r="E71" s="65" t="str">
        <f>IF(Number&lt;=COUNT(Calculations!B:B),INDEX(Lookup_Table,MATCH(Number,Calculations!C:C,0),3),"")</f>
        <v/>
      </c>
      <c r="F71" s="65" t="str">
        <f>IF(Number&lt;=COUNT(Calculations!B:B),INDEX(Lookup_Table,MATCH(Number,Calculations!C:C,0),4),"")</f>
        <v/>
      </c>
      <c r="G71" s="65" t="str">
        <f>IF(Number&lt;=COUNT(Calculations!B:B),INDEX(Lookup_Table,MATCH(Number,Calculations!C:C,0),12),"")</f>
        <v/>
      </c>
      <c r="H71" s="65" t="str">
        <f>IF(Number&lt;=COUNT(Calculations!B:B),INDEX(Lookup_Table,MATCH(Number,Calculations!C:C,0),13),"")</f>
        <v/>
      </c>
      <c r="I71" s="66" t="str">
        <f>IF(Number&lt;=COUNT(Calculations!B:B),INDEX(Lookup_Table,MATCH(Number,Calculations!C:C,0),14),"")</f>
        <v/>
      </c>
      <c r="J71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72" spans="4:10" x14ac:dyDescent="0.2">
      <c r="D72" s="55">
        <v>71</v>
      </c>
      <c r="E72" s="65" t="str">
        <f>IF(Number&lt;=COUNT(Calculations!B:B),INDEX(Lookup_Table,MATCH(Number,Calculations!C:C,0),3),"")</f>
        <v/>
      </c>
      <c r="F72" s="65" t="str">
        <f>IF(Number&lt;=COUNT(Calculations!B:B),INDEX(Lookup_Table,MATCH(Number,Calculations!C:C,0),4),"")</f>
        <v/>
      </c>
      <c r="G72" s="65" t="str">
        <f>IF(Number&lt;=COUNT(Calculations!B:B),INDEX(Lookup_Table,MATCH(Number,Calculations!C:C,0),12),"")</f>
        <v/>
      </c>
      <c r="H72" s="65" t="str">
        <f>IF(Number&lt;=COUNT(Calculations!B:B),INDEX(Lookup_Table,MATCH(Number,Calculations!C:C,0),13),"")</f>
        <v/>
      </c>
      <c r="I72" s="66" t="str">
        <f>IF(Number&lt;=COUNT(Calculations!B:B),INDEX(Lookup_Table,MATCH(Number,Calculations!C:C,0),14),"")</f>
        <v/>
      </c>
      <c r="J72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73" spans="4:10" x14ac:dyDescent="0.2">
      <c r="D73" s="55">
        <v>72</v>
      </c>
      <c r="E73" s="65" t="str">
        <f>IF(Number&lt;=COUNT(Calculations!B:B),INDEX(Lookup_Table,MATCH(Number,Calculations!C:C,0),3),"")</f>
        <v/>
      </c>
      <c r="F73" s="65" t="str">
        <f>IF(Number&lt;=COUNT(Calculations!B:B),INDEX(Lookup_Table,MATCH(Number,Calculations!C:C,0),4),"")</f>
        <v/>
      </c>
      <c r="G73" s="65" t="str">
        <f>IF(Number&lt;=COUNT(Calculations!B:B),INDEX(Lookup_Table,MATCH(Number,Calculations!C:C,0),12),"")</f>
        <v/>
      </c>
      <c r="H73" s="65" t="str">
        <f>IF(Number&lt;=COUNT(Calculations!B:B),INDEX(Lookup_Table,MATCH(Number,Calculations!C:C,0),13),"")</f>
        <v/>
      </c>
      <c r="I73" s="66" t="str">
        <f>IF(Number&lt;=COUNT(Calculations!B:B),INDEX(Lookup_Table,MATCH(Number,Calculations!C:C,0),14),"")</f>
        <v/>
      </c>
      <c r="J73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74" spans="4:10" x14ac:dyDescent="0.2">
      <c r="D74" s="55">
        <v>73</v>
      </c>
      <c r="E74" s="65" t="str">
        <f>IF(Number&lt;=COUNT(Calculations!B:B),INDEX(Lookup_Table,MATCH(Number,Calculations!C:C,0),3),"")</f>
        <v/>
      </c>
      <c r="F74" s="65" t="str">
        <f>IF(Number&lt;=COUNT(Calculations!B:B),INDEX(Lookup_Table,MATCH(Number,Calculations!C:C,0),4),"")</f>
        <v/>
      </c>
      <c r="G74" s="65" t="str">
        <f>IF(Number&lt;=COUNT(Calculations!B:B),INDEX(Lookup_Table,MATCH(Number,Calculations!C:C,0),12),"")</f>
        <v/>
      </c>
      <c r="H74" s="65" t="str">
        <f>IF(Number&lt;=COUNT(Calculations!B:B),INDEX(Lookup_Table,MATCH(Number,Calculations!C:C,0),13),"")</f>
        <v/>
      </c>
      <c r="I74" s="66" t="str">
        <f>IF(Number&lt;=COUNT(Calculations!B:B),INDEX(Lookup_Table,MATCH(Number,Calculations!C:C,0),14),"")</f>
        <v/>
      </c>
      <c r="J74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75" spans="4:10" x14ac:dyDescent="0.2">
      <c r="D75" s="55">
        <v>74</v>
      </c>
      <c r="E75" s="65" t="str">
        <f>IF(Number&lt;=COUNT(Calculations!B:B),INDEX(Lookup_Table,MATCH(Number,Calculations!C:C,0),3),"")</f>
        <v/>
      </c>
      <c r="F75" s="65" t="str">
        <f>IF(Number&lt;=COUNT(Calculations!B:B),INDEX(Lookup_Table,MATCH(Number,Calculations!C:C,0),4),"")</f>
        <v/>
      </c>
      <c r="G75" s="65" t="str">
        <f>IF(Number&lt;=COUNT(Calculations!B:B),INDEX(Lookup_Table,MATCH(Number,Calculations!C:C,0),12),"")</f>
        <v/>
      </c>
      <c r="H75" s="65" t="str">
        <f>IF(Number&lt;=COUNT(Calculations!B:B),INDEX(Lookup_Table,MATCH(Number,Calculations!C:C,0),13),"")</f>
        <v/>
      </c>
      <c r="I75" s="66" t="str">
        <f>IF(Number&lt;=COUNT(Calculations!B:B),INDEX(Lookup_Table,MATCH(Number,Calculations!C:C,0),14),"")</f>
        <v/>
      </c>
      <c r="J75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76" spans="4:10" x14ac:dyDescent="0.2">
      <c r="D76" s="55">
        <v>75</v>
      </c>
      <c r="E76" s="65" t="str">
        <f>IF(Number&lt;=COUNT(Calculations!B:B),INDEX(Lookup_Table,MATCH(Number,Calculations!C:C,0),3),"")</f>
        <v/>
      </c>
      <c r="F76" s="65" t="str">
        <f>IF(Number&lt;=COUNT(Calculations!B:B),INDEX(Lookup_Table,MATCH(Number,Calculations!C:C,0),4),"")</f>
        <v/>
      </c>
      <c r="G76" s="65" t="str">
        <f>IF(Number&lt;=COUNT(Calculations!B:B),INDEX(Lookup_Table,MATCH(Number,Calculations!C:C,0),12),"")</f>
        <v/>
      </c>
      <c r="H76" s="65" t="str">
        <f>IF(Number&lt;=COUNT(Calculations!B:B),INDEX(Lookup_Table,MATCH(Number,Calculations!C:C,0),13),"")</f>
        <v/>
      </c>
      <c r="I76" s="66" t="str">
        <f>IF(Number&lt;=COUNT(Calculations!B:B),INDEX(Lookup_Table,MATCH(Number,Calculations!C:C,0),14),"")</f>
        <v/>
      </c>
      <c r="J76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77" spans="4:10" x14ac:dyDescent="0.2">
      <c r="D77" s="55">
        <v>76</v>
      </c>
      <c r="E77" s="65" t="str">
        <f>IF(Number&lt;=COUNT(Calculations!B:B),INDEX(Lookup_Table,MATCH(Number,Calculations!C:C,0),3),"")</f>
        <v/>
      </c>
      <c r="F77" s="65" t="str">
        <f>IF(Number&lt;=COUNT(Calculations!B:B),INDEX(Lookup_Table,MATCH(Number,Calculations!C:C,0),4),"")</f>
        <v/>
      </c>
      <c r="G77" s="65" t="str">
        <f>IF(Number&lt;=COUNT(Calculations!B:B),INDEX(Lookup_Table,MATCH(Number,Calculations!C:C,0),12),"")</f>
        <v/>
      </c>
      <c r="H77" s="65" t="str">
        <f>IF(Number&lt;=COUNT(Calculations!B:B),INDEX(Lookup_Table,MATCH(Number,Calculations!C:C,0),13),"")</f>
        <v/>
      </c>
      <c r="I77" s="66" t="str">
        <f>IF(Number&lt;=COUNT(Calculations!B:B),INDEX(Lookup_Table,MATCH(Number,Calculations!C:C,0),14),"")</f>
        <v/>
      </c>
      <c r="J77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78" spans="4:10" x14ac:dyDescent="0.2">
      <c r="D78" s="55">
        <v>77</v>
      </c>
      <c r="E78" s="65" t="str">
        <f>IF(Number&lt;=COUNT(Calculations!B:B),INDEX(Lookup_Table,MATCH(Number,Calculations!C:C,0),3),"")</f>
        <v/>
      </c>
      <c r="F78" s="65" t="str">
        <f>IF(Number&lt;=COUNT(Calculations!B:B),INDEX(Lookup_Table,MATCH(Number,Calculations!C:C,0),4),"")</f>
        <v/>
      </c>
      <c r="G78" s="65" t="str">
        <f>IF(Number&lt;=COUNT(Calculations!B:B),INDEX(Lookup_Table,MATCH(Number,Calculations!C:C,0),12),"")</f>
        <v/>
      </c>
      <c r="H78" s="65" t="str">
        <f>IF(Number&lt;=COUNT(Calculations!B:B),INDEX(Lookup_Table,MATCH(Number,Calculations!C:C,0),13),"")</f>
        <v/>
      </c>
      <c r="I78" s="66" t="str">
        <f>IF(Number&lt;=COUNT(Calculations!B:B),INDEX(Lookup_Table,MATCH(Number,Calculations!C:C,0),14),"")</f>
        <v/>
      </c>
      <c r="J78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79" spans="4:10" x14ac:dyDescent="0.2">
      <c r="D79" s="55">
        <v>78</v>
      </c>
      <c r="E79" s="65" t="str">
        <f>IF(Number&lt;=COUNT(Calculations!B:B),INDEX(Lookup_Table,MATCH(Number,Calculations!C:C,0),3),"")</f>
        <v/>
      </c>
      <c r="F79" s="65" t="str">
        <f>IF(Number&lt;=COUNT(Calculations!B:B),INDEX(Lookup_Table,MATCH(Number,Calculations!C:C,0),4),"")</f>
        <v/>
      </c>
      <c r="G79" s="65" t="str">
        <f>IF(Number&lt;=COUNT(Calculations!B:B),INDEX(Lookup_Table,MATCH(Number,Calculations!C:C,0),12),"")</f>
        <v/>
      </c>
      <c r="H79" s="65" t="str">
        <f>IF(Number&lt;=COUNT(Calculations!B:B),INDEX(Lookup_Table,MATCH(Number,Calculations!C:C,0),13),"")</f>
        <v/>
      </c>
      <c r="I79" s="66" t="str">
        <f>IF(Number&lt;=COUNT(Calculations!B:B),INDEX(Lookup_Table,MATCH(Number,Calculations!C:C,0),14),"")</f>
        <v/>
      </c>
      <c r="J79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80" spans="4:10" x14ac:dyDescent="0.2">
      <c r="D80" s="55">
        <v>79</v>
      </c>
      <c r="E80" s="65" t="str">
        <f>IF(Number&lt;=COUNT(Calculations!B:B),INDEX(Lookup_Table,MATCH(Number,Calculations!C:C,0),3),"")</f>
        <v/>
      </c>
      <c r="F80" s="65" t="str">
        <f>IF(Number&lt;=COUNT(Calculations!B:B),INDEX(Lookup_Table,MATCH(Number,Calculations!C:C,0),4),"")</f>
        <v/>
      </c>
      <c r="G80" s="65" t="str">
        <f>IF(Number&lt;=COUNT(Calculations!B:B),INDEX(Lookup_Table,MATCH(Number,Calculations!C:C,0),12),"")</f>
        <v/>
      </c>
      <c r="H80" s="65" t="str">
        <f>IF(Number&lt;=COUNT(Calculations!B:B),INDEX(Lookup_Table,MATCH(Number,Calculations!C:C,0),13),"")</f>
        <v/>
      </c>
      <c r="I80" s="66" t="str">
        <f>IF(Number&lt;=COUNT(Calculations!B:B),INDEX(Lookup_Table,MATCH(Number,Calculations!C:C,0),14),"")</f>
        <v/>
      </c>
      <c r="J80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81" spans="4:10" x14ac:dyDescent="0.2">
      <c r="D81" s="55">
        <v>80</v>
      </c>
      <c r="E81" s="65" t="str">
        <f>IF(Number&lt;=COUNT(Calculations!B:B),INDEX(Lookup_Table,MATCH(Number,Calculations!C:C,0),3),"")</f>
        <v/>
      </c>
      <c r="F81" s="65" t="str">
        <f>IF(Number&lt;=COUNT(Calculations!B:B),INDEX(Lookup_Table,MATCH(Number,Calculations!C:C,0),4),"")</f>
        <v/>
      </c>
      <c r="G81" s="65" t="str">
        <f>IF(Number&lt;=COUNT(Calculations!B:B),INDEX(Lookup_Table,MATCH(Number,Calculations!C:C,0),12),"")</f>
        <v/>
      </c>
      <c r="H81" s="65" t="str">
        <f>IF(Number&lt;=COUNT(Calculations!B:B),INDEX(Lookup_Table,MATCH(Number,Calculations!C:C,0),13),"")</f>
        <v/>
      </c>
      <c r="I81" s="66" t="str">
        <f>IF(Number&lt;=COUNT(Calculations!B:B),INDEX(Lookup_Table,MATCH(Number,Calculations!C:C,0),14),"")</f>
        <v/>
      </c>
      <c r="J81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82" spans="4:10" x14ac:dyDescent="0.2">
      <c r="D82" s="55">
        <v>81</v>
      </c>
      <c r="E82" s="65" t="str">
        <f>IF(Number&lt;=COUNT(Calculations!B:B),INDEX(Lookup_Table,MATCH(Number,Calculations!C:C,0),3),"")</f>
        <v/>
      </c>
      <c r="F82" s="65" t="str">
        <f>IF(Number&lt;=COUNT(Calculations!B:B),INDEX(Lookup_Table,MATCH(Number,Calculations!C:C,0),4),"")</f>
        <v/>
      </c>
      <c r="G82" s="65" t="str">
        <f>IF(Number&lt;=COUNT(Calculations!B:B),INDEX(Lookup_Table,MATCH(Number,Calculations!C:C,0),12),"")</f>
        <v/>
      </c>
      <c r="H82" s="65" t="str">
        <f>IF(Number&lt;=COUNT(Calculations!B:B),INDEX(Lookup_Table,MATCH(Number,Calculations!C:C,0),13),"")</f>
        <v/>
      </c>
      <c r="I82" s="66" t="str">
        <f>IF(Number&lt;=COUNT(Calculations!B:B),INDEX(Lookup_Table,MATCH(Number,Calculations!C:C,0),14),"")</f>
        <v/>
      </c>
      <c r="J82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83" spans="4:10" x14ac:dyDescent="0.2">
      <c r="D83" s="55">
        <v>82</v>
      </c>
      <c r="E83" s="65" t="str">
        <f>IF(Number&lt;=COUNT(Calculations!B:B),INDEX(Lookup_Table,MATCH(Number,Calculations!C:C,0),3),"")</f>
        <v/>
      </c>
      <c r="F83" s="65" t="str">
        <f>IF(Number&lt;=COUNT(Calculations!B:B),INDEX(Lookup_Table,MATCH(Number,Calculations!C:C,0),4),"")</f>
        <v/>
      </c>
      <c r="G83" s="65" t="str">
        <f>IF(Number&lt;=COUNT(Calculations!B:B),INDEX(Lookup_Table,MATCH(Number,Calculations!C:C,0),12),"")</f>
        <v/>
      </c>
      <c r="H83" s="65" t="str">
        <f>IF(Number&lt;=COUNT(Calculations!B:B),INDEX(Lookup_Table,MATCH(Number,Calculations!C:C,0),13),"")</f>
        <v/>
      </c>
      <c r="I83" s="66" t="str">
        <f>IF(Number&lt;=COUNT(Calculations!B:B),INDEX(Lookup_Table,MATCH(Number,Calculations!C:C,0),14),"")</f>
        <v/>
      </c>
      <c r="J83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84" spans="4:10" x14ac:dyDescent="0.2">
      <c r="D84" s="55">
        <v>83</v>
      </c>
      <c r="E84" s="65" t="str">
        <f>IF(Number&lt;=COUNT(Calculations!B:B),INDEX(Lookup_Table,MATCH(Number,Calculations!C:C,0),3),"")</f>
        <v/>
      </c>
      <c r="F84" s="65" t="str">
        <f>IF(Number&lt;=COUNT(Calculations!B:B),INDEX(Lookup_Table,MATCH(Number,Calculations!C:C,0),4),"")</f>
        <v/>
      </c>
      <c r="G84" s="65" t="str">
        <f>IF(Number&lt;=COUNT(Calculations!B:B),INDEX(Lookup_Table,MATCH(Number,Calculations!C:C,0),12),"")</f>
        <v/>
      </c>
      <c r="H84" s="65" t="str">
        <f>IF(Number&lt;=COUNT(Calculations!B:B),INDEX(Lookup_Table,MATCH(Number,Calculations!C:C,0),13),"")</f>
        <v/>
      </c>
      <c r="I84" s="66" t="str">
        <f>IF(Number&lt;=COUNT(Calculations!B:B),INDEX(Lookup_Table,MATCH(Number,Calculations!C:C,0),14),"")</f>
        <v/>
      </c>
      <c r="J84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85" spans="4:10" x14ac:dyDescent="0.2">
      <c r="D85" s="55">
        <v>84</v>
      </c>
      <c r="E85" s="65" t="str">
        <f>IF(Number&lt;=COUNT(Calculations!B:B),INDEX(Lookup_Table,MATCH(Number,Calculations!C:C,0),3),"")</f>
        <v/>
      </c>
      <c r="F85" s="65" t="str">
        <f>IF(Number&lt;=COUNT(Calculations!B:B),INDEX(Lookup_Table,MATCH(Number,Calculations!C:C,0),4),"")</f>
        <v/>
      </c>
      <c r="G85" s="65" t="str">
        <f>IF(Number&lt;=COUNT(Calculations!B:B),INDEX(Lookup_Table,MATCH(Number,Calculations!C:C,0),12),"")</f>
        <v/>
      </c>
      <c r="H85" s="65" t="str">
        <f>IF(Number&lt;=COUNT(Calculations!B:B),INDEX(Lookup_Table,MATCH(Number,Calculations!C:C,0),13),"")</f>
        <v/>
      </c>
      <c r="I85" s="66" t="str">
        <f>IF(Number&lt;=COUNT(Calculations!B:B),INDEX(Lookup_Table,MATCH(Number,Calculations!C:C,0),14),"")</f>
        <v/>
      </c>
      <c r="J85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86" spans="4:10" x14ac:dyDescent="0.2">
      <c r="D86" s="55">
        <v>85</v>
      </c>
      <c r="E86" s="65" t="str">
        <f>IF(Number&lt;=COUNT(Calculations!B:B),INDEX(Lookup_Table,MATCH(Number,Calculations!C:C,0),3),"")</f>
        <v/>
      </c>
      <c r="F86" s="65" t="str">
        <f>IF(Number&lt;=COUNT(Calculations!B:B),INDEX(Lookup_Table,MATCH(Number,Calculations!C:C,0),4),"")</f>
        <v/>
      </c>
      <c r="G86" s="65" t="str">
        <f>IF(Number&lt;=COUNT(Calculations!B:B),INDEX(Lookup_Table,MATCH(Number,Calculations!C:C,0),12),"")</f>
        <v/>
      </c>
      <c r="H86" s="65" t="str">
        <f>IF(Number&lt;=COUNT(Calculations!B:B),INDEX(Lookup_Table,MATCH(Number,Calculations!C:C,0),13),"")</f>
        <v/>
      </c>
      <c r="I86" s="66" t="str">
        <f>IF(Number&lt;=COUNT(Calculations!B:B),INDEX(Lookup_Table,MATCH(Number,Calculations!C:C,0),14),"")</f>
        <v/>
      </c>
      <c r="J86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87" spans="4:10" x14ac:dyDescent="0.2">
      <c r="D87" s="55">
        <v>86</v>
      </c>
      <c r="E87" s="65" t="str">
        <f>IF(Number&lt;=COUNT(Calculations!B:B),INDEX(Lookup_Table,MATCH(Number,Calculations!C:C,0),3),"")</f>
        <v/>
      </c>
      <c r="F87" s="65" t="str">
        <f>IF(Number&lt;=COUNT(Calculations!B:B),INDEX(Lookup_Table,MATCH(Number,Calculations!C:C,0),4),"")</f>
        <v/>
      </c>
      <c r="G87" s="65" t="str">
        <f>IF(Number&lt;=COUNT(Calculations!B:B),INDEX(Lookup_Table,MATCH(Number,Calculations!C:C,0),12),"")</f>
        <v/>
      </c>
      <c r="H87" s="65" t="str">
        <f>IF(Number&lt;=COUNT(Calculations!B:B),INDEX(Lookup_Table,MATCH(Number,Calculations!C:C,0),13),"")</f>
        <v/>
      </c>
      <c r="I87" s="66" t="str">
        <f>IF(Number&lt;=COUNT(Calculations!B:B),INDEX(Lookup_Table,MATCH(Number,Calculations!C:C,0),14),"")</f>
        <v/>
      </c>
      <c r="J87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88" spans="4:10" x14ac:dyDescent="0.2">
      <c r="D88" s="55">
        <v>87</v>
      </c>
      <c r="E88" s="65" t="str">
        <f>IF(Number&lt;=COUNT(Calculations!B:B),INDEX(Lookup_Table,MATCH(Number,Calculations!C:C,0),3),"")</f>
        <v/>
      </c>
      <c r="F88" s="65" t="str">
        <f>IF(Number&lt;=COUNT(Calculations!B:B),INDEX(Lookup_Table,MATCH(Number,Calculations!C:C,0),4),"")</f>
        <v/>
      </c>
      <c r="G88" s="65" t="str">
        <f>IF(Number&lt;=COUNT(Calculations!B:B),INDEX(Lookup_Table,MATCH(Number,Calculations!C:C,0),12),"")</f>
        <v/>
      </c>
      <c r="H88" s="65" t="str">
        <f>IF(Number&lt;=COUNT(Calculations!B:B),INDEX(Lookup_Table,MATCH(Number,Calculations!C:C,0),13),"")</f>
        <v/>
      </c>
      <c r="I88" s="66" t="str">
        <f>IF(Number&lt;=COUNT(Calculations!B:B),INDEX(Lookup_Table,MATCH(Number,Calculations!C:C,0),14),"")</f>
        <v/>
      </c>
      <c r="J88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89" spans="4:10" x14ac:dyDescent="0.2">
      <c r="D89" s="55">
        <v>88</v>
      </c>
      <c r="E89" s="65" t="str">
        <f>IF(Number&lt;=COUNT(Calculations!B:B),INDEX(Lookup_Table,MATCH(Number,Calculations!C:C,0),3),"")</f>
        <v/>
      </c>
      <c r="F89" s="65" t="str">
        <f>IF(Number&lt;=COUNT(Calculations!B:B),INDEX(Lookup_Table,MATCH(Number,Calculations!C:C,0),4),"")</f>
        <v/>
      </c>
      <c r="G89" s="65" t="str">
        <f>IF(Number&lt;=COUNT(Calculations!B:B),INDEX(Lookup_Table,MATCH(Number,Calculations!C:C,0),12),"")</f>
        <v/>
      </c>
      <c r="H89" s="65" t="str">
        <f>IF(Number&lt;=COUNT(Calculations!B:B),INDEX(Lookup_Table,MATCH(Number,Calculations!C:C,0),13),"")</f>
        <v/>
      </c>
      <c r="I89" s="66" t="str">
        <f>IF(Number&lt;=COUNT(Calculations!B:B),INDEX(Lookup_Table,MATCH(Number,Calculations!C:C,0),14),"")</f>
        <v/>
      </c>
      <c r="J89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90" spans="4:10" x14ac:dyDescent="0.2">
      <c r="D90" s="55">
        <v>89</v>
      </c>
      <c r="E90" s="65" t="str">
        <f>IF(Number&lt;=COUNT(Calculations!B:B),INDEX(Lookup_Table,MATCH(Number,Calculations!C:C,0),3),"")</f>
        <v/>
      </c>
      <c r="F90" s="65" t="str">
        <f>IF(Number&lt;=COUNT(Calculations!B:B),INDEX(Lookup_Table,MATCH(Number,Calculations!C:C,0),4),"")</f>
        <v/>
      </c>
      <c r="G90" s="65" t="str">
        <f>IF(Number&lt;=COUNT(Calculations!B:B),INDEX(Lookup_Table,MATCH(Number,Calculations!C:C,0),12),"")</f>
        <v/>
      </c>
      <c r="H90" s="65" t="str">
        <f>IF(Number&lt;=COUNT(Calculations!B:B),INDEX(Lookup_Table,MATCH(Number,Calculations!C:C,0),13),"")</f>
        <v/>
      </c>
      <c r="I90" s="66" t="str">
        <f>IF(Number&lt;=COUNT(Calculations!B:B),INDEX(Lookup_Table,MATCH(Number,Calculations!C:C,0),14),"")</f>
        <v/>
      </c>
      <c r="J90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91" spans="4:10" x14ac:dyDescent="0.2">
      <c r="D91" s="55">
        <v>90</v>
      </c>
      <c r="E91" s="65" t="str">
        <f>IF(Number&lt;=COUNT(Calculations!B:B),INDEX(Lookup_Table,MATCH(Number,Calculations!C:C,0),3),"")</f>
        <v/>
      </c>
      <c r="F91" s="65" t="str">
        <f>IF(Number&lt;=COUNT(Calculations!B:B),INDEX(Lookup_Table,MATCH(Number,Calculations!C:C,0),4),"")</f>
        <v/>
      </c>
      <c r="G91" s="65" t="str">
        <f>IF(Number&lt;=COUNT(Calculations!B:B),INDEX(Lookup_Table,MATCH(Number,Calculations!C:C,0),12),"")</f>
        <v/>
      </c>
      <c r="H91" s="65" t="str">
        <f>IF(Number&lt;=COUNT(Calculations!B:B),INDEX(Lookup_Table,MATCH(Number,Calculations!C:C,0),13),"")</f>
        <v/>
      </c>
      <c r="I91" s="66" t="str">
        <f>IF(Number&lt;=COUNT(Calculations!B:B),INDEX(Lookup_Table,MATCH(Number,Calculations!C:C,0),14),"")</f>
        <v/>
      </c>
      <c r="J91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92" spans="4:10" x14ac:dyDescent="0.2">
      <c r="D92" s="55">
        <v>91</v>
      </c>
      <c r="E92" s="65" t="str">
        <f>IF(Number&lt;=COUNT(Calculations!B:B),INDEX(Lookup_Table,MATCH(Number,Calculations!C:C,0),3),"")</f>
        <v/>
      </c>
      <c r="F92" s="65" t="str">
        <f>IF(Number&lt;=COUNT(Calculations!B:B),INDEX(Lookup_Table,MATCH(Number,Calculations!C:C,0),4),"")</f>
        <v/>
      </c>
      <c r="G92" s="65" t="str">
        <f>IF(Number&lt;=COUNT(Calculations!B:B),INDEX(Lookup_Table,MATCH(Number,Calculations!C:C,0),12),"")</f>
        <v/>
      </c>
      <c r="H92" s="65" t="str">
        <f>IF(Number&lt;=COUNT(Calculations!B:B),INDEX(Lookup_Table,MATCH(Number,Calculations!C:C,0),13),"")</f>
        <v/>
      </c>
      <c r="I92" s="66" t="str">
        <f>IF(Number&lt;=COUNT(Calculations!B:B),INDEX(Lookup_Table,MATCH(Number,Calculations!C:C,0),14),"")</f>
        <v/>
      </c>
      <c r="J92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93" spans="4:10" x14ac:dyDescent="0.2">
      <c r="D93" s="55">
        <v>92</v>
      </c>
      <c r="E93" s="65" t="str">
        <f>IF(Number&lt;=COUNT(Calculations!B:B),INDEX(Lookup_Table,MATCH(Number,Calculations!C:C,0),3),"")</f>
        <v/>
      </c>
      <c r="F93" s="65" t="str">
        <f>IF(Number&lt;=COUNT(Calculations!B:B),INDEX(Lookup_Table,MATCH(Number,Calculations!C:C,0),4),"")</f>
        <v/>
      </c>
      <c r="G93" s="65" t="str">
        <f>IF(Number&lt;=COUNT(Calculations!B:B),INDEX(Lookup_Table,MATCH(Number,Calculations!C:C,0),12),"")</f>
        <v/>
      </c>
      <c r="H93" s="65" t="str">
        <f>IF(Number&lt;=COUNT(Calculations!B:B),INDEX(Lookup_Table,MATCH(Number,Calculations!C:C,0),13),"")</f>
        <v/>
      </c>
      <c r="I93" s="66" t="str">
        <f>IF(Number&lt;=COUNT(Calculations!B:B),INDEX(Lookup_Table,MATCH(Number,Calculations!C:C,0),14),"")</f>
        <v/>
      </c>
      <c r="J93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94" spans="4:10" x14ac:dyDescent="0.2">
      <c r="D94" s="55">
        <v>93</v>
      </c>
      <c r="E94" s="65" t="str">
        <f>IF(Number&lt;=COUNT(Calculations!B:B),INDEX(Lookup_Table,MATCH(Number,Calculations!C:C,0),3),"")</f>
        <v/>
      </c>
      <c r="F94" s="65" t="str">
        <f>IF(Number&lt;=COUNT(Calculations!B:B),INDEX(Lookup_Table,MATCH(Number,Calculations!C:C,0),4),"")</f>
        <v/>
      </c>
      <c r="G94" s="65" t="str">
        <f>IF(Number&lt;=COUNT(Calculations!B:B),INDEX(Lookup_Table,MATCH(Number,Calculations!C:C,0),12),"")</f>
        <v/>
      </c>
      <c r="H94" s="65" t="str">
        <f>IF(Number&lt;=COUNT(Calculations!B:B),INDEX(Lookup_Table,MATCH(Number,Calculations!C:C,0),13),"")</f>
        <v/>
      </c>
      <c r="I94" s="66" t="str">
        <f>IF(Number&lt;=COUNT(Calculations!B:B),INDEX(Lookup_Table,MATCH(Number,Calculations!C:C,0),14),"")</f>
        <v/>
      </c>
      <c r="J94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95" spans="4:10" x14ac:dyDescent="0.2">
      <c r="D95" s="55">
        <v>94</v>
      </c>
      <c r="E95" s="65" t="str">
        <f>IF(Number&lt;=COUNT(Calculations!B:B),INDEX(Lookup_Table,MATCH(Number,Calculations!C:C,0),3),"")</f>
        <v/>
      </c>
      <c r="F95" s="65" t="str">
        <f>IF(Number&lt;=COUNT(Calculations!B:B),INDEX(Lookup_Table,MATCH(Number,Calculations!C:C,0),4),"")</f>
        <v/>
      </c>
      <c r="G95" s="65" t="str">
        <f>IF(Number&lt;=COUNT(Calculations!B:B),INDEX(Lookup_Table,MATCH(Number,Calculations!C:C,0),12),"")</f>
        <v/>
      </c>
      <c r="H95" s="65" t="str">
        <f>IF(Number&lt;=COUNT(Calculations!B:B),INDEX(Lookup_Table,MATCH(Number,Calculations!C:C,0),13),"")</f>
        <v/>
      </c>
      <c r="I95" s="66" t="str">
        <f>IF(Number&lt;=COUNT(Calculations!B:B),INDEX(Lookup_Table,MATCH(Number,Calculations!C:C,0),14),"")</f>
        <v/>
      </c>
      <c r="J95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96" spans="4:10" x14ac:dyDescent="0.2">
      <c r="D96" s="55">
        <v>95</v>
      </c>
      <c r="E96" s="65" t="str">
        <f>IF(Number&lt;=COUNT(Calculations!B:B),INDEX(Lookup_Table,MATCH(Number,Calculations!C:C,0),3),"")</f>
        <v/>
      </c>
      <c r="F96" s="65" t="str">
        <f>IF(Number&lt;=COUNT(Calculations!B:B),INDEX(Lookup_Table,MATCH(Number,Calculations!C:C,0),4),"")</f>
        <v/>
      </c>
      <c r="G96" s="65" t="str">
        <f>IF(Number&lt;=COUNT(Calculations!B:B),INDEX(Lookup_Table,MATCH(Number,Calculations!C:C,0),12),"")</f>
        <v/>
      </c>
      <c r="H96" s="65" t="str">
        <f>IF(Number&lt;=COUNT(Calculations!B:B),INDEX(Lookup_Table,MATCH(Number,Calculations!C:C,0),13),"")</f>
        <v/>
      </c>
      <c r="I96" s="66" t="str">
        <f>IF(Number&lt;=COUNT(Calculations!B:B),INDEX(Lookup_Table,MATCH(Number,Calculations!C:C,0),14),"")</f>
        <v/>
      </c>
      <c r="J96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97" spans="4:10" x14ac:dyDescent="0.2">
      <c r="D97" s="55">
        <v>96</v>
      </c>
      <c r="E97" s="65" t="str">
        <f>IF(Number&lt;=COUNT(Calculations!B:B),INDEX(Lookup_Table,MATCH(Number,Calculations!C:C,0),3),"")</f>
        <v/>
      </c>
      <c r="F97" s="65" t="str">
        <f>IF(Number&lt;=COUNT(Calculations!B:B),INDEX(Lookup_Table,MATCH(Number,Calculations!C:C,0),4),"")</f>
        <v/>
      </c>
      <c r="G97" s="65" t="str">
        <f>IF(Number&lt;=COUNT(Calculations!B:B),INDEX(Lookup_Table,MATCH(Number,Calculations!C:C,0),12),"")</f>
        <v/>
      </c>
      <c r="H97" s="65" t="str">
        <f>IF(Number&lt;=COUNT(Calculations!B:B),INDEX(Lookup_Table,MATCH(Number,Calculations!C:C,0),13),"")</f>
        <v/>
      </c>
      <c r="I97" s="66" t="str">
        <f>IF(Number&lt;=COUNT(Calculations!B:B),INDEX(Lookup_Table,MATCH(Number,Calculations!C:C,0),14),"")</f>
        <v/>
      </c>
      <c r="J97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98" spans="4:10" x14ac:dyDescent="0.2">
      <c r="D98" s="55">
        <v>97</v>
      </c>
      <c r="E98" s="65" t="str">
        <f>IF(Number&lt;=COUNT(Calculations!B:B),INDEX(Lookup_Table,MATCH(Number,Calculations!C:C,0),3),"")</f>
        <v/>
      </c>
      <c r="F98" s="65" t="str">
        <f>IF(Number&lt;=COUNT(Calculations!B:B),INDEX(Lookup_Table,MATCH(Number,Calculations!C:C,0),4),"")</f>
        <v/>
      </c>
      <c r="G98" s="65" t="str">
        <f>IF(Number&lt;=COUNT(Calculations!B:B),INDEX(Lookup_Table,MATCH(Number,Calculations!C:C,0),12),"")</f>
        <v/>
      </c>
      <c r="H98" s="65" t="str">
        <f>IF(Number&lt;=COUNT(Calculations!B:B),INDEX(Lookup_Table,MATCH(Number,Calculations!C:C,0),13),"")</f>
        <v/>
      </c>
      <c r="I98" s="66" t="str">
        <f>IF(Number&lt;=COUNT(Calculations!B:B),INDEX(Lookup_Table,MATCH(Number,Calculations!C:C,0),14),"")</f>
        <v/>
      </c>
      <c r="J98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99" spans="4:10" x14ac:dyDescent="0.2">
      <c r="D99" s="55">
        <v>98</v>
      </c>
      <c r="E99" s="65" t="str">
        <f>IF(Number&lt;=COUNT(Calculations!B:B),INDEX(Lookup_Table,MATCH(Number,Calculations!C:C,0),3),"")</f>
        <v/>
      </c>
      <c r="F99" s="65" t="str">
        <f>IF(Number&lt;=COUNT(Calculations!B:B),INDEX(Lookup_Table,MATCH(Number,Calculations!C:C,0),4),"")</f>
        <v/>
      </c>
      <c r="G99" s="65" t="str">
        <f>IF(Number&lt;=COUNT(Calculations!B:B),INDEX(Lookup_Table,MATCH(Number,Calculations!C:C,0),12),"")</f>
        <v/>
      </c>
      <c r="H99" s="65" t="str">
        <f>IF(Number&lt;=COUNT(Calculations!B:B),INDEX(Lookup_Table,MATCH(Number,Calculations!C:C,0),13),"")</f>
        <v/>
      </c>
      <c r="I99" s="66" t="str">
        <f>IF(Number&lt;=COUNT(Calculations!B:B),INDEX(Lookup_Table,MATCH(Number,Calculations!C:C,0),14),"")</f>
        <v/>
      </c>
      <c r="J99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00" spans="4:10" x14ac:dyDescent="0.2">
      <c r="D100" s="55">
        <v>99</v>
      </c>
      <c r="E100" s="65" t="str">
        <f>IF(Number&lt;=COUNT(Calculations!B:B),INDEX(Lookup_Table,MATCH(Number,Calculations!C:C,0),3),"")</f>
        <v/>
      </c>
      <c r="F100" s="65" t="str">
        <f>IF(Number&lt;=COUNT(Calculations!B:B),INDEX(Lookup_Table,MATCH(Number,Calculations!C:C,0),4),"")</f>
        <v/>
      </c>
      <c r="G100" s="65" t="str">
        <f>IF(Number&lt;=COUNT(Calculations!B:B),INDEX(Lookup_Table,MATCH(Number,Calculations!C:C,0),12),"")</f>
        <v/>
      </c>
      <c r="H100" s="65" t="str">
        <f>IF(Number&lt;=COUNT(Calculations!B:B),INDEX(Lookup_Table,MATCH(Number,Calculations!C:C,0),13),"")</f>
        <v/>
      </c>
      <c r="I100" s="66" t="str">
        <f>IF(Number&lt;=COUNT(Calculations!B:B),INDEX(Lookup_Table,MATCH(Number,Calculations!C:C,0),14),"")</f>
        <v/>
      </c>
      <c r="J100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01" spans="4:10" x14ac:dyDescent="0.2">
      <c r="D101" s="55">
        <v>100</v>
      </c>
      <c r="E101" s="65" t="str">
        <f>IF(Number&lt;=COUNT(Calculations!B:B),INDEX(Lookup_Table,MATCH(Number,Calculations!C:C,0),3),"")</f>
        <v/>
      </c>
      <c r="F101" s="65" t="str">
        <f>IF(Number&lt;=COUNT(Calculations!B:B),INDEX(Lookup_Table,MATCH(Number,Calculations!C:C,0),4),"")</f>
        <v/>
      </c>
      <c r="G101" s="65" t="str">
        <f>IF(Number&lt;=COUNT(Calculations!B:B),INDEX(Lookup_Table,MATCH(Number,Calculations!C:C,0),12),"")</f>
        <v/>
      </c>
      <c r="H101" s="65" t="str">
        <f>IF(Number&lt;=COUNT(Calculations!B:B),INDEX(Lookup_Table,MATCH(Number,Calculations!C:C,0),13),"")</f>
        <v/>
      </c>
      <c r="I101" s="66" t="str">
        <f>IF(Number&lt;=COUNT(Calculations!B:B),INDEX(Lookup_Table,MATCH(Number,Calculations!C:C,0),14),"")</f>
        <v/>
      </c>
      <c r="J101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02" spans="4:10" x14ac:dyDescent="0.2">
      <c r="D102" s="55">
        <v>101</v>
      </c>
      <c r="E102" s="65" t="str">
        <f>IF(Number&lt;=COUNT(Calculations!B:B),INDEX(Lookup_Table,MATCH(Number,Calculations!C:C,0),3),"")</f>
        <v/>
      </c>
      <c r="F102" s="65" t="str">
        <f>IF(Number&lt;=COUNT(Calculations!B:B),INDEX(Lookup_Table,MATCH(Number,Calculations!C:C,0),4),"")</f>
        <v/>
      </c>
      <c r="G102" s="65" t="str">
        <f>IF(Number&lt;=COUNT(Calculations!B:B),INDEX(Lookup_Table,MATCH(Number,Calculations!C:C,0),12),"")</f>
        <v/>
      </c>
      <c r="H102" s="65" t="str">
        <f>IF(Number&lt;=COUNT(Calculations!B:B),INDEX(Lookup_Table,MATCH(Number,Calculations!C:C,0),13),"")</f>
        <v/>
      </c>
      <c r="I102" s="66" t="str">
        <f>IF(Number&lt;=COUNT(Calculations!B:B),INDEX(Lookup_Table,MATCH(Number,Calculations!C:C,0),14),"")</f>
        <v/>
      </c>
      <c r="J102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03" spans="4:10" x14ac:dyDescent="0.2">
      <c r="D103" s="55">
        <v>102</v>
      </c>
      <c r="E103" s="65" t="str">
        <f>IF(Number&lt;=COUNT(Calculations!B:B),INDEX(Lookup_Table,MATCH(Number,Calculations!C:C,0),3),"")</f>
        <v/>
      </c>
      <c r="F103" s="65" t="str">
        <f>IF(Number&lt;=COUNT(Calculations!B:B),INDEX(Lookup_Table,MATCH(Number,Calculations!C:C,0),4),"")</f>
        <v/>
      </c>
      <c r="G103" s="65" t="str">
        <f>IF(Number&lt;=COUNT(Calculations!B:B),INDEX(Lookup_Table,MATCH(Number,Calculations!C:C,0),12),"")</f>
        <v/>
      </c>
      <c r="H103" s="65" t="str">
        <f>IF(Number&lt;=COUNT(Calculations!B:B),INDEX(Lookup_Table,MATCH(Number,Calculations!C:C,0),13),"")</f>
        <v/>
      </c>
      <c r="I103" s="66" t="str">
        <f>IF(Number&lt;=COUNT(Calculations!B:B),INDEX(Lookup_Table,MATCH(Number,Calculations!C:C,0),14),"")</f>
        <v/>
      </c>
      <c r="J103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04" spans="4:10" x14ac:dyDescent="0.2">
      <c r="D104" s="55">
        <v>103</v>
      </c>
      <c r="E104" s="65" t="str">
        <f>IF(Number&lt;=COUNT(Calculations!B:B),INDEX(Lookup_Table,MATCH(Number,Calculations!C:C,0),3),"")</f>
        <v/>
      </c>
      <c r="F104" s="65" t="str">
        <f>IF(Number&lt;=COUNT(Calculations!B:B),INDEX(Lookup_Table,MATCH(Number,Calculations!C:C,0),4),"")</f>
        <v/>
      </c>
      <c r="G104" s="65" t="str">
        <f>IF(Number&lt;=COUNT(Calculations!B:B),INDEX(Lookup_Table,MATCH(Number,Calculations!C:C,0),12),"")</f>
        <v/>
      </c>
      <c r="H104" s="65" t="str">
        <f>IF(Number&lt;=COUNT(Calculations!B:B),INDEX(Lookup_Table,MATCH(Number,Calculations!C:C,0),13),"")</f>
        <v/>
      </c>
      <c r="I104" s="66" t="str">
        <f>IF(Number&lt;=COUNT(Calculations!B:B),INDEX(Lookup_Table,MATCH(Number,Calculations!C:C,0),14),"")</f>
        <v/>
      </c>
      <c r="J104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05" spans="4:10" x14ac:dyDescent="0.2">
      <c r="D105" s="55">
        <v>104</v>
      </c>
      <c r="E105" s="65" t="str">
        <f>IF(Number&lt;=COUNT(Calculations!B:B),INDEX(Lookup_Table,MATCH(Number,Calculations!C:C,0),3),"")</f>
        <v/>
      </c>
      <c r="F105" s="65" t="str">
        <f>IF(Number&lt;=COUNT(Calculations!B:B),INDEX(Lookup_Table,MATCH(Number,Calculations!C:C,0),4),"")</f>
        <v/>
      </c>
      <c r="G105" s="65" t="str">
        <f>IF(Number&lt;=COUNT(Calculations!B:B),INDEX(Lookup_Table,MATCH(Number,Calculations!C:C,0),12),"")</f>
        <v/>
      </c>
      <c r="H105" s="65" t="str">
        <f>IF(Number&lt;=COUNT(Calculations!B:B),INDEX(Lookup_Table,MATCH(Number,Calculations!C:C,0),13),"")</f>
        <v/>
      </c>
      <c r="I105" s="66" t="str">
        <f>IF(Number&lt;=COUNT(Calculations!B:B),INDEX(Lookup_Table,MATCH(Number,Calculations!C:C,0),14),"")</f>
        <v/>
      </c>
      <c r="J105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06" spans="4:10" x14ac:dyDescent="0.2">
      <c r="D106" s="55">
        <v>105</v>
      </c>
      <c r="E106" s="65" t="str">
        <f>IF(Number&lt;=COUNT(Calculations!B:B),INDEX(Lookup_Table,MATCH(Number,Calculations!C:C,0),3),"")</f>
        <v/>
      </c>
      <c r="F106" s="65" t="str">
        <f>IF(Number&lt;=COUNT(Calculations!B:B),INDEX(Lookup_Table,MATCH(Number,Calculations!C:C,0),4),"")</f>
        <v/>
      </c>
      <c r="G106" s="65" t="str">
        <f>IF(Number&lt;=COUNT(Calculations!B:B),INDEX(Lookup_Table,MATCH(Number,Calculations!C:C,0),12),"")</f>
        <v/>
      </c>
      <c r="H106" s="65" t="str">
        <f>IF(Number&lt;=COUNT(Calculations!B:B),INDEX(Lookup_Table,MATCH(Number,Calculations!C:C,0),13),"")</f>
        <v/>
      </c>
      <c r="I106" s="66" t="str">
        <f>IF(Number&lt;=COUNT(Calculations!B:B),INDEX(Lookup_Table,MATCH(Number,Calculations!C:C,0),14),"")</f>
        <v/>
      </c>
      <c r="J106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07" spans="4:10" x14ac:dyDescent="0.2">
      <c r="D107" s="55">
        <v>106</v>
      </c>
      <c r="E107" s="65" t="str">
        <f>IF(Number&lt;=COUNT(Calculations!B:B),INDEX(Lookup_Table,MATCH(Number,Calculations!C:C,0),3),"")</f>
        <v/>
      </c>
      <c r="F107" s="65" t="str">
        <f>IF(Number&lt;=COUNT(Calculations!B:B),INDEX(Lookup_Table,MATCH(Number,Calculations!C:C,0),4),"")</f>
        <v/>
      </c>
      <c r="G107" s="65" t="str">
        <f>IF(Number&lt;=COUNT(Calculations!B:B),INDEX(Lookup_Table,MATCH(Number,Calculations!C:C,0),12),"")</f>
        <v/>
      </c>
      <c r="H107" s="65" t="str">
        <f>IF(Number&lt;=COUNT(Calculations!B:B),INDEX(Lookup_Table,MATCH(Number,Calculations!C:C,0),13),"")</f>
        <v/>
      </c>
      <c r="I107" s="66" t="str">
        <f>IF(Number&lt;=COUNT(Calculations!B:B),INDEX(Lookup_Table,MATCH(Number,Calculations!C:C,0),14),"")</f>
        <v/>
      </c>
      <c r="J107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08" spans="4:10" x14ac:dyDescent="0.2">
      <c r="D108" s="55">
        <v>107</v>
      </c>
      <c r="E108" s="65" t="str">
        <f>IF(Number&lt;=COUNT(Calculations!B:B),INDEX(Lookup_Table,MATCH(Number,Calculations!C:C,0),3),"")</f>
        <v/>
      </c>
      <c r="F108" s="65" t="str">
        <f>IF(Number&lt;=COUNT(Calculations!B:B),INDEX(Lookup_Table,MATCH(Number,Calculations!C:C,0),4),"")</f>
        <v/>
      </c>
      <c r="G108" s="65" t="str">
        <f>IF(Number&lt;=COUNT(Calculations!B:B),INDEX(Lookup_Table,MATCH(Number,Calculations!C:C,0),12),"")</f>
        <v/>
      </c>
      <c r="H108" s="65" t="str">
        <f>IF(Number&lt;=COUNT(Calculations!B:B),INDEX(Lookup_Table,MATCH(Number,Calculations!C:C,0),13),"")</f>
        <v/>
      </c>
      <c r="I108" s="66" t="str">
        <f>IF(Number&lt;=COUNT(Calculations!B:B),INDEX(Lookup_Table,MATCH(Number,Calculations!C:C,0),14),"")</f>
        <v/>
      </c>
      <c r="J108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09" spans="4:10" x14ac:dyDescent="0.2">
      <c r="D109" s="55">
        <v>108</v>
      </c>
      <c r="E109" s="65" t="str">
        <f>IF(Number&lt;=COUNT(Calculations!B:B),INDEX(Lookup_Table,MATCH(Number,Calculations!C:C,0),3),"")</f>
        <v/>
      </c>
      <c r="F109" s="65" t="str">
        <f>IF(Number&lt;=COUNT(Calculations!B:B),INDEX(Lookup_Table,MATCH(Number,Calculations!C:C,0),4),"")</f>
        <v/>
      </c>
      <c r="G109" s="65" t="str">
        <f>IF(Number&lt;=COUNT(Calculations!B:B),INDEX(Lookup_Table,MATCH(Number,Calculations!C:C,0),12),"")</f>
        <v/>
      </c>
      <c r="H109" s="65" t="str">
        <f>IF(Number&lt;=COUNT(Calculations!B:B),INDEX(Lookup_Table,MATCH(Number,Calculations!C:C,0),13),"")</f>
        <v/>
      </c>
      <c r="I109" s="66" t="str">
        <f>IF(Number&lt;=COUNT(Calculations!B:B),INDEX(Lookup_Table,MATCH(Number,Calculations!C:C,0),14),"")</f>
        <v/>
      </c>
      <c r="J109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10" spans="4:10" x14ac:dyDescent="0.2">
      <c r="D110" s="55">
        <v>109</v>
      </c>
      <c r="E110" s="65" t="str">
        <f>IF(Number&lt;=COUNT(Calculations!B:B),INDEX(Lookup_Table,MATCH(Number,Calculations!C:C,0),3),"")</f>
        <v/>
      </c>
      <c r="F110" s="65" t="str">
        <f>IF(Number&lt;=COUNT(Calculations!B:B),INDEX(Lookup_Table,MATCH(Number,Calculations!C:C,0),4),"")</f>
        <v/>
      </c>
      <c r="G110" s="65" t="str">
        <f>IF(Number&lt;=COUNT(Calculations!B:B),INDEX(Lookup_Table,MATCH(Number,Calculations!C:C,0),12),"")</f>
        <v/>
      </c>
      <c r="H110" s="65" t="str">
        <f>IF(Number&lt;=COUNT(Calculations!B:B),INDEX(Lookup_Table,MATCH(Number,Calculations!C:C,0),13),"")</f>
        <v/>
      </c>
      <c r="I110" s="66" t="str">
        <f>IF(Number&lt;=COUNT(Calculations!B:B),INDEX(Lookup_Table,MATCH(Number,Calculations!C:C,0),14),"")</f>
        <v/>
      </c>
      <c r="J110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11" spans="4:10" x14ac:dyDescent="0.2">
      <c r="D111" s="55">
        <v>110</v>
      </c>
      <c r="E111" s="65" t="str">
        <f>IF(Number&lt;=COUNT(Calculations!B:B),INDEX(Lookup_Table,MATCH(Number,Calculations!C:C,0),3),"")</f>
        <v/>
      </c>
      <c r="F111" s="65" t="str">
        <f>IF(Number&lt;=COUNT(Calculations!B:B),INDEX(Lookup_Table,MATCH(Number,Calculations!C:C,0),4),"")</f>
        <v/>
      </c>
      <c r="G111" s="65" t="str">
        <f>IF(Number&lt;=COUNT(Calculations!B:B),INDEX(Lookup_Table,MATCH(Number,Calculations!C:C,0),12),"")</f>
        <v/>
      </c>
      <c r="H111" s="65" t="str">
        <f>IF(Number&lt;=COUNT(Calculations!B:B),INDEX(Lookup_Table,MATCH(Number,Calculations!C:C,0),13),"")</f>
        <v/>
      </c>
      <c r="I111" s="66" t="str">
        <f>IF(Number&lt;=COUNT(Calculations!B:B),INDEX(Lookup_Table,MATCH(Number,Calculations!C:C,0),14),"")</f>
        <v/>
      </c>
      <c r="J111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12" spans="4:10" x14ac:dyDescent="0.2">
      <c r="D112" s="55">
        <v>111</v>
      </c>
      <c r="E112" s="65" t="str">
        <f>IF(Number&lt;=COUNT(Calculations!B:B),INDEX(Lookup_Table,MATCH(Number,Calculations!C:C,0),3),"")</f>
        <v/>
      </c>
      <c r="F112" s="65" t="str">
        <f>IF(Number&lt;=COUNT(Calculations!B:B),INDEX(Lookup_Table,MATCH(Number,Calculations!C:C,0),4),"")</f>
        <v/>
      </c>
      <c r="G112" s="65" t="str">
        <f>IF(Number&lt;=COUNT(Calculations!B:B),INDEX(Lookup_Table,MATCH(Number,Calculations!C:C,0),12),"")</f>
        <v/>
      </c>
      <c r="H112" s="65" t="str">
        <f>IF(Number&lt;=COUNT(Calculations!B:B),INDEX(Lookup_Table,MATCH(Number,Calculations!C:C,0),13),"")</f>
        <v/>
      </c>
      <c r="I112" s="66" t="str">
        <f>IF(Number&lt;=COUNT(Calculations!B:B),INDEX(Lookup_Table,MATCH(Number,Calculations!C:C,0),14),"")</f>
        <v/>
      </c>
      <c r="J112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13" spans="4:10" x14ac:dyDescent="0.2">
      <c r="D113" s="55">
        <v>112</v>
      </c>
      <c r="E113" s="65" t="str">
        <f>IF(Number&lt;=COUNT(Calculations!B:B),INDEX(Lookup_Table,MATCH(Number,Calculations!C:C,0),3),"")</f>
        <v/>
      </c>
      <c r="F113" s="65" t="str">
        <f>IF(Number&lt;=COUNT(Calculations!B:B),INDEX(Lookup_Table,MATCH(Number,Calculations!C:C,0),4),"")</f>
        <v/>
      </c>
      <c r="G113" s="65" t="str">
        <f>IF(Number&lt;=COUNT(Calculations!B:B),INDEX(Lookup_Table,MATCH(Number,Calculations!C:C,0),12),"")</f>
        <v/>
      </c>
      <c r="H113" s="65" t="str">
        <f>IF(Number&lt;=COUNT(Calculations!B:B),INDEX(Lookup_Table,MATCH(Number,Calculations!C:C,0),13),"")</f>
        <v/>
      </c>
      <c r="I113" s="66" t="str">
        <f>IF(Number&lt;=COUNT(Calculations!B:B),INDEX(Lookup_Table,MATCH(Number,Calculations!C:C,0),14),"")</f>
        <v/>
      </c>
      <c r="J113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14" spans="4:10" x14ac:dyDescent="0.2">
      <c r="D114" s="55">
        <v>113</v>
      </c>
      <c r="E114" s="65" t="str">
        <f>IF(Number&lt;=COUNT(Calculations!B:B),INDEX(Lookup_Table,MATCH(Number,Calculations!C:C,0),3),"")</f>
        <v/>
      </c>
      <c r="F114" s="65" t="str">
        <f>IF(Number&lt;=COUNT(Calculations!B:B),INDEX(Lookup_Table,MATCH(Number,Calculations!C:C,0),4),"")</f>
        <v/>
      </c>
      <c r="G114" s="65" t="str">
        <f>IF(Number&lt;=COUNT(Calculations!B:B),INDEX(Lookup_Table,MATCH(Number,Calculations!C:C,0),12),"")</f>
        <v/>
      </c>
      <c r="H114" s="65" t="str">
        <f>IF(Number&lt;=COUNT(Calculations!B:B),INDEX(Lookup_Table,MATCH(Number,Calculations!C:C,0),13),"")</f>
        <v/>
      </c>
      <c r="I114" s="66" t="str">
        <f>IF(Number&lt;=COUNT(Calculations!B:B),INDEX(Lookup_Table,MATCH(Number,Calculations!C:C,0),14),"")</f>
        <v/>
      </c>
      <c r="J114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15" spans="4:10" x14ac:dyDescent="0.2">
      <c r="D115" s="55">
        <v>114</v>
      </c>
      <c r="E115" s="65" t="str">
        <f>IF(Number&lt;=COUNT(Calculations!B:B),INDEX(Lookup_Table,MATCH(Number,Calculations!C:C,0),3),"")</f>
        <v/>
      </c>
      <c r="F115" s="65" t="str">
        <f>IF(Number&lt;=COUNT(Calculations!B:B),INDEX(Lookup_Table,MATCH(Number,Calculations!C:C,0),4),"")</f>
        <v/>
      </c>
      <c r="G115" s="65" t="str">
        <f>IF(Number&lt;=COUNT(Calculations!B:B),INDEX(Lookup_Table,MATCH(Number,Calculations!C:C,0),12),"")</f>
        <v/>
      </c>
      <c r="H115" s="65" t="str">
        <f>IF(Number&lt;=COUNT(Calculations!B:B),INDEX(Lookup_Table,MATCH(Number,Calculations!C:C,0),13),"")</f>
        <v/>
      </c>
      <c r="I115" s="66" t="str">
        <f>IF(Number&lt;=COUNT(Calculations!B:B),INDEX(Lookup_Table,MATCH(Number,Calculations!C:C,0),14),"")</f>
        <v/>
      </c>
      <c r="J115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16" spans="4:10" x14ac:dyDescent="0.2">
      <c r="D116" s="55">
        <v>115</v>
      </c>
      <c r="E116" s="65" t="str">
        <f>IF(Number&lt;=COUNT(Calculations!B:B),INDEX(Lookup_Table,MATCH(Number,Calculations!C:C,0),3),"")</f>
        <v/>
      </c>
      <c r="F116" s="65" t="str">
        <f>IF(Number&lt;=COUNT(Calculations!B:B),INDEX(Lookup_Table,MATCH(Number,Calculations!C:C,0),4),"")</f>
        <v/>
      </c>
      <c r="G116" s="65" t="str">
        <f>IF(Number&lt;=COUNT(Calculations!B:B),INDEX(Lookup_Table,MATCH(Number,Calculations!C:C,0),12),"")</f>
        <v/>
      </c>
      <c r="H116" s="65" t="str">
        <f>IF(Number&lt;=COUNT(Calculations!B:B),INDEX(Lookup_Table,MATCH(Number,Calculations!C:C,0),13),"")</f>
        <v/>
      </c>
      <c r="I116" s="66" t="str">
        <f>IF(Number&lt;=COUNT(Calculations!B:B),INDEX(Lookup_Table,MATCH(Number,Calculations!C:C,0),14),"")</f>
        <v/>
      </c>
      <c r="J116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17" spans="4:10" x14ac:dyDescent="0.2">
      <c r="D117" s="55">
        <v>116</v>
      </c>
      <c r="E117" s="65" t="str">
        <f>IF(Number&lt;=COUNT(Calculations!B:B),INDEX(Lookup_Table,MATCH(Number,Calculations!C:C,0),3),"")</f>
        <v/>
      </c>
      <c r="F117" s="65" t="str">
        <f>IF(Number&lt;=COUNT(Calculations!B:B),INDEX(Lookup_Table,MATCH(Number,Calculations!C:C,0),4),"")</f>
        <v/>
      </c>
      <c r="G117" s="65" t="str">
        <f>IF(Number&lt;=COUNT(Calculations!B:B),INDEX(Lookup_Table,MATCH(Number,Calculations!C:C,0),12),"")</f>
        <v/>
      </c>
      <c r="H117" s="65" t="str">
        <f>IF(Number&lt;=COUNT(Calculations!B:B),INDEX(Lookup_Table,MATCH(Number,Calculations!C:C,0),13),"")</f>
        <v/>
      </c>
      <c r="I117" s="66" t="str">
        <f>IF(Number&lt;=COUNT(Calculations!B:B),INDEX(Lookup_Table,MATCH(Number,Calculations!C:C,0),14),"")</f>
        <v/>
      </c>
      <c r="J117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18" spans="4:10" x14ac:dyDescent="0.2">
      <c r="D118" s="55">
        <v>117</v>
      </c>
      <c r="E118" s="65" t="str">
        <f>IF(Number&lt;=COUNT(Calculations!B:B),INDEX(Lookup_Table,MATCH(Number,Calculations!C:C,0),3),"")</f>
        <v/>
      </c>
      <c r="F118" s="65" t="str">
        <f>IF(Number&lt;=COUNT(Calculations!B:B),INDEX(Lookup_Table,MATCH(Number,Calculations!C:C,0),4),"")</f>
        <v/>
      </c>
      <c r="G118" s="65" t="str">
        <f>IF(Number&lt;=COUNT(Calculations!B:B),INDEX(Lookup_Table,MATCH(Number,Calculations!C:C,0),12),"")</f>
        <v/>
      </c>
      <c r="H118" s="65" t="str">
        <f>IF(Number&lt;=COUNT(Calculations!B:B),INDEX(Lookup_Table,MATCH(Number,Calculations!C:C,0),13),"")</f>
        <v/>
      </c>
      <c r="I118" s="66" t="str">
        <f>IF(Number&lt;=COUNT(Calculations!B:B),INDEX(Lookup_Table,MATCH(Number,Calculations!C:C,0),14),"")</f>
        <v/>
      </c>
      <c r="J118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19" spans="4:10" x14ac:dyDescent="0.2">
      <c r="D119" s="55">
        <v>118</v>
      </c>
      <c r="E119" s="65" t="str">
        <f>IF(Number&lt;=COUNT(Calculations!B:B),INDEX(Lookup_Table,MATCH(Number,Calculations!C:C,0),3),"")</f>
        <v/>
      </c>
      <c r="F119" s="65" t="str">
        <f>IF(Number&lt;=COUNT(Calculations!B:B),INDEX(Lookup_Table,MATCH(Number,Calculations!C:C,0),4),"")</f>
        <v/>
      </c>
      <c r="G119" s="65" t="str">
        <f>IF(Number&lt;=COUNT(Calculations!B:B),INDEX(Lookup_Table,MATCH(Number,Calculations!C:C,0),12),"")</f>
        <v/>
      </c>
      <c r="H119" s="65" t="str">
        <f>IF(Number&lt;=COUNT(Calculations!B:B),INDEX(Lookup_Table,MATCH(Number,Calculations!C:C,0),13),"")</f>
        <v/>
      </c>
      <c r="I119" s="66" t="str">
        <f>IF(Number&lt;=COUNT(Calculations!B:B),INDEX(Lookup_Table,MATCH(Number,Calculations!C:C,0),14),"")</f>
        <v/>
      </c>
      <c r="J119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20" spans="4:10" x14ac:dyDescent="0.2">
      <c r="D120" s="55">
        <v>119</v>
      </c>
      <c r="E120" s="65" t="str">
        <f>IF(Number&lt;=COUNT(Calculations!B:B),INDEX(Lookup_Table,MATCH(Number,Calculations!C:C,0),3),"")</f>
        <v/>
      </c>
      <c r="F120" s="65" t="str">
        <f>IF(Number&lt;=COUNT(Calculations!B:B),INDEX(Lookup_Table,MATCH(Number,Calculations!C:C,0),4),"")</f>
        <v/>
      </c>
      <c r="G120" s="65" t="str">
        <f>IF(Number&lt;=COUNT(Calculations!B:B),INDEX(Lookup_Table,MATCH(Number,Calculations!C:C,0),12),"")</f>
        <v/>
      </c>
      <c r="H120" s="65" t="str">
        <f>IF(Number&lt;=COUNT(Calculations!B:B),INDEX(Lookup_Table,MATCH(Number,Calculations!C:C,0),13),"")</f>
        <v/>
      </c>
      <c r="I120" s="66" t="str">
        <f>IF(Number&lt;=COUNT(Calculations!B:B),INDEX(Lookup_Table,MATCH(Number,Calculations!C:C,0),14),"")</f>
        <v/>
      </c>
      <c r="J120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21" spans="4:10" x14ac:dyDescent="0.2">
      <c r="D121" s="55">
        <v>120</v>
      </c>
      <c r="E121" s="65" t="str">
        <f>IF(Number&lt;=COUNT(Calculations!B:B),INDEX(Lookup_Table,MATCH(Number,Calculations!C:C,0),3),"")</f>
        <v/>
      </c>
      <c r="F121" s="65" t="str">
        <f>IF(Number&lt;=COUNT(Calculations!B:B),INDEX(Lookup_Table,MATCH(Number,Calculations!C:C,0),4),"")</f>
        <v/>
      </c>
      <c r="G121" s="65" t="str">
        <f>IF(Number&lt;=COUNT(Calculations!B:B),INDEX(Lookup_Table,MATCH(Number,Calculations!C:C,0),12),"")</f>
        <v/>
      </c>
      <c r="H121" s="65" t="str">
        <f>IF(Number&lt;=COUNT(Calculations!B:B),INDEX(Lookup_Table,MATCH(Number,Calculations!C:C,0),13),"")</f>
        <v/>
      </c>
      <c r="I121" s="66" t="str">
        <f>IF(Number&lt;=COUNT(Calculations!B:B),INDEX(Lookup_Table,MATCH(Number,Calculations!C:C,0),14),"")</f>
        <v/>
      </c>
      <c r="J121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22" spans="4:10" x14ac:dyDescent="0.2">
      <c r="D122" s="55">
        <v>121</v>
      </c>
      <c r="E122" s="65" t="str">
        <f>IF(Number&lt;=COUNT(Calculations!B:B),INDEX(Lookup_Table,MATCH(Number,Calculations!C:C,0),3),"")</f>
        <v/>
      </c>
      <c r="F122" s="65" t="str">
        <f>IF(Number&lt;=COUNT(Calculations!B:B),INDEX(Lookup_Table,MATCH(Number,Calculations!C:C,0),4),"")</f>
        <v/>
      </c>
      <c r="G122" s="65" t="str">
        <f>IF(Number&lt;=COUNT(Calculations!B:B),INDEX(Lookup_Table,MATCH(Number,Calculations!C:C,0),12),"")</f>
        <v/>
      </c>
      <c r="H122" s="65" t="str">
        <f>IF(Number&lt;=COUNT(Calculations!B:B),INDEX(Lookup_Table,MATCH(Number,Calculations!C:C,0),13),"")</f>
        <v/>
      </c>
      <c r="I122" s="66" t="str">
        <f>IF(Number&lt;=COUNT(Calculations!B:B),INDEX(Lookup_Table,MATCH(Number,Calculations!C:C,0),14),"")</f>
        <v/>
      </c>
      <c r="J122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23" spans="4:10" x14ac:dyDescent="0.2">
      <c r="D123" s="55">
        <v>122</v>
      </c>
      <c r="E123" s="65" t="str">
        <f>IF(Number&lt;=COUNT(Calculations!B:B),INDEX(Lookup_Table,MATCH(Number,Calculations!C:C,0),3),"")</f>
        <v/>
      </c>
      <c r="F123" s="65" t="str">
        <f>IF(Number&lt;=COUNT(Calculations!B:B),INDEX(Lookup_Table,MATCH(Number,Calculations!C:C,0),4),"")</f>
        <v/>
      </c>
      <c r="G123" s="65" t="str">
        <f>IF(Number&lt;=COUNT(Calculations!B:B),INDEX(Lookup_Table,MATCH(Number,Calculations!C:C,0),12),"")</f>
        <v/>
      </c>
      <c r="H123" s="65" t="str">
        <f>IF(Number&lt;=COUNT(Calculations!B:B),INDEX(Lookup_Table,MATCH(Number,Calculations!C:C,0),13),"")</f>
        <v/>
      </c>
      <c r="I123" s="66" t="str">
        <f>IF(Number&lt;=COUNT(Calculations!B:B),INDEX(Lookup_Table,MATCH(Number,Calculations!C:C,0),14),"")</f>
        <v/>
      </c>
      <c r="J123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24" spans="4:10" x14ac:dyDescent="0.2">
      <c r="D124" s="55">
        <v>123</v>
      </c>
      <c r="E124" s="65" t="str">
        <f>IF(Number&lt;=COUNT(Calculations!B:B),INDEX(Lookup_Table,MATCH(Number,Calculations!C:C,0),3),"")</f>
        <v/>
      </c>
      <c r="F124" s="65" t="str">
        <f>IF(Number&lt;=COUNT(Calculations!B:B),INDEX(Lookup_Table,MATCH(Number,Calculations!C:C,0),4),"")</f>
        <v/>
      </c>
      <c r="G124" s="65" t="str">
        <f>IF(Number&lt;=COUNT(Calculations!B:B),INDEX(Lookup_Table,MATCH(Number,Calculations!C:C,0),12),"")</f>
        <v/>
      </c>
      <c r="H124" s="65" t="str">
        <f>IF(Number&lt;=COUNT(Calculations!B:B),INDEX(Lookup_Table,MATCH(Number,Calculations!C:C,0),13),"")</f>
        <v/>
      </c>
      <c r="I124" s="66" t="str">
        <f>IF(Number&lt;=COUNT(Calculations!B:B),INDEX(Lookup_Table,MATCH(Number,Calculations!C:C,0),14),"")</f>
        <v/>
      </c>
      <c r="J124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25" spans="4:10" x14ac:dyDescent="0.2">
      <c r="D125" s="55">
        <v>124</v>
      </c>
      <c r="E125" s="65" t="str">
        <f>IF(Number&lt;=COUNT(Calculations!B:B),INDEX(Lookup_Table,MATCH(Number,Calculations!C:C,0),3),"")</f>
        <v/>
      </c>
      <c r="F125" s="65" t="str">
        <f>IF(Number&lt;=COUNT(Calculations!B:B),INDEX(Lookup_Table,MATCH(Number,Calculations!C:C,0),4),"")</f>
        <v/>
      </c>
      <c r="G125" s="65" t="str">
        <f>IF(Number&lt;=COUNT(Calculations!B:B),INDEX(Lookup_Table,MATCH(Number,Calculations!C:C,0),12),"")</f>
        <v/>
      </c>
      <c r="H125" s="65" t="str">
        <f>IF(Number&lt;=COUNT(Calculations!B:B),INDEX(Lookup_Table,MATCH(Number,Calculations!C:C,0),13),"")</f>
        <v/>
      </c>
      <c r="I125" s="66" t="str">
        <f>IF(Number&lt;=COUNT(Calculations!B:B),INDEX(Lookup_Table,MATCH(Number,Calculations!C:C,0),14),"")</f>
        <v/>
      </c>
      <c r="J125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26" spans="4:10" x14ac:dyDescent="0.2">
      <c r="D126" s="55">
        <v>125</v>
      </c>
      <c r="E126" s="65" t="str">
        <f>IF(Number&lt;=COUNT(Calculations!B:B),INDEX(Lookup_Table,MATCH(Number,Calculations!C:C,0),3),"")</f>
        <v/>
      </c>
      <c r="F126" s="65" t="str">
        <f>IF(Number&lt;=COUNT(Calculations!B:B),INDEX(Lookup_Table,MATCH(Number,Calculations!C:C,0),4),"")</f>
        <v/>
      </c>
      <c r="G126" s="65" t="str">
        <f>IF(Number&lt;=COUNT(Calculations!B:B),INDEX(Lookup_Table,MATCH(Number,Calculations!C:C,0),12),"")</f>
        <v/>
      </c>
      <c r="H126" s="65" t="str">
        <f>IF(Number&lt;=COUNT(Calculations!B:B),INDEX(Lookup_Table,MATCH(Number,Calculations!C:C,0),13),"")</f>
        <v/>
      </c>
      <c r="I126" s="66" t="str">
        <f>IF(Number&lt;=COUNT(Calculations!B:B),INDEX(Lookup_Table,MATCH(Number,Calculations!C:C,0),14),"")</f>
        <v/>
      </c>
      <c r="J126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27" spans="4:10" x14ac:dyDescent="0.2">
      <c r="D127" s="55">
        <v>126</v>
      </c>
      <c r="E127" s="65" t="str">
        <f>IF(Number&lt;=COUNT(Calculations!B:B),INDEX(Lookup_Table,MATCH(Number,Calculations!C:C,0),3),"")</f>
        <v/>
      </c>
      <c r="F127" s="65" t="str">
        <f>IF(Number&lt;=COUNT(Calculations!B:B),INDEX(Lookup_Table,MATCH(Number,Calculations!C:C,0),4),"")</f>
        <v/>
      </c>
      <c r="G127" s="65" t="str">
        <f>IF(Number&lt;=COUNT(Calculations!B:B),INDEX(Lookup_Table,MATCH(Number,Calculations!C:C,0),12),"")</f>
        <v/>
      </c>
      <c r="H127" s="65" t="str">
        <f>IF(Number&lt;=COUNT(Calculations!B:B),INDEX(Lookup_Table,MATCH(Number,Calculations!C:C,0),13),"")</f>
        <v/>
      </c>
      <c r="I127" s="66" t="str">
        <f>IF(Number&lt;=COUNT(Calculations!B:B),INDEX(Lookup_Table,MATCH(Number,Calculations!C:C,0),14),"")</f>
        <v/>
      </c>
      <c r="J127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28" spans="4:10" x14ac:dyDescent="0.2">
      <c r="D128" s="55">
        <v>127</v>
      </c>
      <c r="E128" s="65" t="str">
        <f>IF(Number&lt;=COUNT(Calculations!B:B),INDEX(Lookup_Table,MATCH(Number,Calculations!C:C,0),3),"")</f>
        <v/>
      </c>
      <c r="F128" s="65" t="str">
        <f>IF(Number&lt;=COUNT(Calculations!B:B),INDEX(Lookup_Table,MATCH(Number,Calculations!C:C,0),4),"")</f>
        <v/>
      </c>
      <c r="G128" s="65" t="str">
        <f>IF(Number&lt;=COUNT(Calculations!B:B),INDEX(Lookup_Table,MATCH(Number,Calculations!C:C,0),12),"")</f>
        <v/>
      </c>
      <c r="H128" s="65" t="str">
        <f>IF(Number&lt;=COUNT(Calculations!B:B),INDEX(Lookup_Table,MATCH(Number,Calculations!C:C,0),13),"")</f>
        <v/>
      </c>
      <c r="I128" s="66" t="str">
        <f>IF(Number&lt;=COUNT(Calculations!B:B),INDEX(Lookup_Table,MATCH(Number,Calculations!C:C,0),14),"")</f>
        <v/>
      </c>
      <c r="J128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29" spans="4:10" x14ac:dyDescent="0.2">
      <c r="D129" s="55">
        <v>128</v>
      </c>
      <c r="E129" s="65" t="str">
        <f>IF(Number&lt;=COUNT(Calculations!B:B),INDEX(Lookup_Table,MATCH(Number,Calculations!C:C,0),3),"")</f>
        <v/>
      </c>
      <c r="F129" s="65" t="str">
        <f>IF(Number&lt;=COUNT(Calculations!B:B),INDEX(Lookup_Table,MATCH(Number,Calculations!C:C,0),4),"")</f>
        <v/>
      </c>
      <c r="G129" s="65" t="str">
        <f>IF(Number&lt;=COUNT(Calculations!B:B),INDEX(Lookup_Table,MATCH(Number,Calculations!C:C,0),12),"")</f>
        <v/>
      </c>
      <c r="H129" s="65" t="str">
        <f>IF(Number&lt;=COUNT(Calculations!B:B),INDEX(Lookup_Table,MATCH(Number,Calculations!C:C,0),13),"")</f>
        <v/>
      </c>
      <c r="I129" s="66" t="str">
        <f>IF(Number&lt;=COUNT(Calculations!B:B),INDEX(Lookup_Table,MATCH(Number,Calculations!C:C,0),14),"")</f>
        <v/>
      </c>
      <c r="J129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30" spans="4:10" x14ac:dyDescent="0.2">
      <c r="D130" s="55">
        <v>129</v>
      </c>
      <c r="E130" s="65" t="str">
        <f>IF(Number&lt;=COUNT(Calculations!B:B),INDEX(Lookup_Table,MATCH(Number,Calculations!C:C,0),3),"")</f>
        <v/>
      </c>
      <c r="F130" s="65" t="str">
        <f>IF(Number&lt;=COUNT(Calculations!B:B),INDEX(Lookup_Table,MATCH(Number,Calculations!C:C,0),4),"")</f>
        <v/>
      </c>
      <c r="G130" s="65" t="str">
        <f>IF(Number&lt;=COUNT(Calculations!B:B),INDEX(Lookup_Table,MATCH(Number,Calculations!C:C,0),12),"")</f>
        <v/>
      </c>
      <c r="H130" s="65" t="str">
        <f>IF(Number&lt;=COUNT(Calculations!B:B),INDEX(Lookup_Table,MATCH(Number,Calculations!C:C,0),13),"")</f>
        <v/>
      </c>
      <c r="I130" s="66" t="str">
        <f>IF(Number&lt;=COUNT(Calculations!B:B),INDEX(Lookup_Table,MATCH(Number,Calculations!C:C,0),14),"")</f>
        <v/>
      </c>
      <c r="J130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31" spans="4:10" x14ac:dyDescent="0.2">
      <c r="D131" s="55">
        <v>130</v>
      </c>
      <c r="E131" s="65" t="str">
        <f>IF(Number&lt;=COUNT(Calculations!B:B),INDEX(Lookup_Table,MATCH(Number,Calculations!C:C,0),3),"")</f>
        <v/>
      </c>
      <c r="F131" s="65" t="str">
        <f>IF(Number&lt;=COUNT(Calculations!B:B),INDEX(Lookup_Table,MATCH(Number,Calculations!C:C,0),4),"")</f>
        <v/>
      </c>
      <c r="G131" s="65" t="str">
        <f>IF(Number&lt;=COUNT(Calculations!B:B),INDEX(Lookup_Table,MATCH(Number,Calculations!C:C,0),12),"")</f>
        <v/>
      </c>
      <c r="H131" s="65" t="str">
        <f>IF(Number&lt;=COUNT(Calculations!B:B),INDEX(Lookup_Table,MATCH(Number,Calculations!C:C,0),13),"")</f>
        <v/>
      </c>
      <c r="I131" s="66" t="str">
        <f>IF(Number&lt;=COUNT(Calculations!B:B),INDEX(Lookup_Table,MATCH(Number,Calculations!C:C,0),14),"")</f>
        <v/>
      </c>
      <c r="J131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32" spans="4:10" x14ac:dyDescent="0.2">
      <c r="D132" s="55">
        <v>131</v>
      </c>
      <c r="E132" s="65" t="str">
        <f>IF(Number&lt;=COUNT(Calculations!B:B),INDEX(Lookup_Table,MATCH(Number,Calculations!C:C,0),3),"")</f>
        <v/>
      </c>
      <c r="F132" s="65" t="str">
        <f>IF(Number&lt;=COUNT(Calculations!B:B),INDEX(Lookup_Table,MATCH(Number,Calculations!C:C,0),4),"")</f>
        <v/>
      </c>
      <c r="G132" s="65" t="str">
        <f>IF(Number&lt;=COUNT(Calculations!B:B),INDEX(Lookup_Table,MATCH(Number,Calculations!C:C,0),12),"")</f>
        <v/>
      </c>
      <c r="H132" s="65" t="str">
        <f>IF(Number&lt;=COUNT(Calculations!B:B),INDEX(Lookup_Table,MATCH(Number,Calculations!C:C,0),13),"")</f>
        <v/>
      </c>
      <c r="I132" s="66" t="str">
        <f>IF(Number&lt;=COUNT(Calculations!B:B),INDEX(Lookup_Table,MATCH(Number,Calculations!C:C,0),14),"")</f>
        <v/>
      </c>
      <c r="J132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33" spans="4:10" x14ac:dyDescent="0.2">
      <c r="D133" s="55">
        <v>132</v>
      </c>
      <c r="E133" s="65" t="str">
        <f>IF(Number&lt;=COUNT(Calculations!B:B),INDEX(Lookup_Table,MATCH(Number,Calculations!C:C,0),3),"")</f>
        <v/>
      </c>
      <c r="F133" s="65" t="str">
        <f>IF(Number&lt;=COUNT(Calculations!B:B),INDEX(Lookup_Table,MATCH(Number,Calculations!C:C,0),4),"")</f>
        <v/>
      </c>
      <c r="G133" s="65" t="str">
        <f>IF(Number&lt;=COUNT(Calculations!B:B),INDEX(Lookup_Table,MATCH(Number,Calculations!C:C,0),12),"")</f>
        <v/>
      </c>
      <c r="H133" s="65" t="str">
        <f>IF(Number&lt;=COUNT(Calculations!B:B),INDEX(Lookup_Table,MATCH(Number,Calculations!C:C,0),13),"")</f>
        <v/>
      </c>
      <c r="I133" s="66" t="str">
        <f>IF(Number&lt;=COUNT(Calculations!B:B),INDEX(Lookup_Table,MATCH(Number,Calculations!C:C,0),14),"")</f>
        <v/>
      </c>
      <c r="J133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34" spans="4:10" x14ac:dyDescent="0.2">
      <c r="D134" s="55">
        <v>133</v>
      </c>
      <c r="E134" s="65" t="str">
        <f>IF(Number&lt;=COUNT(Calculations!B:B),INDEX(Lookup_Table,MATCH(Number,Calculations!C:C,0),3),"")</f>
        <v/>
      </c>
      <c r="F134" s="65" t="str">
        <f>IF(Number&lt;=COUNT(Calculations!B:B),INDEX(Lookup_Table,MATCH(Number,Calculations!C:C,0),4),"")</f>
        <v/>
      </c>
      <c r="G134" s="65" t="str">
        <f>IF(Number&lt;=COUNT(Calculations!B:B),INDEX(Lookup_Table,MATCH(Number,Calculations!C:C,0),12),"")</f>
        <v/>
      </c>
      <c r="H134" s="65" t="str">
        <f>IF(Number&lt;=COUNT(Calculations!B:B),INDEX(Lookup_Table,MATCH(Number,Calculations!C:C,0),13),"")</f>
        <v/>
      </c>
      <c r="I134" s="66" t="str">
        <f>IF(Number&lt;=COUNT(Calculations!B:B),INDEX(Lookup_Table,MATCH(Number,Calculations!C:C,0),14),"")</f>
        <v/>
      </c>
      <c r="J134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35" spans="4:10" x14ac:dyDescent="0.2">
      <c r="D135" s="55">
        <v>134</v>
      </c>
      <c r="E135" s="65" t="str">
        <f>IF(Number&lt;=COUNT(Calculations!B:B),INDEX(Lookup_Table,MATCH(Number,Calculations!C:C,0),3),"")</f>
        <v/>
      </c>
      <c r="F135" s="65" t="str">
        <f>IF(Number&lt;=COUNT(Calculations!B:B),INDEX(Lookup_Table,MATCH(Number,Calculations!C:C,0),4),"")</f>
        <v/>
      </c>
      <c r="G135" s="65" t="str">
        <f>IF(Number&lt;=COUNT(Calculations!B:B),INDEX(Lookup_Table,MATCH(Number,Calculations!C:C,0),12),"")</f>
        <v/>
      </c>
      <c r="H135" s="65" t="str">
        <f>IF(Number&lt;=COUNT(Calculations!B:B),INDEX(Lookup_Table,MATCH(Number,Calculations!C:C,0),13),"")</f>
        <v/>
      </c>
      <c r="I135" s="66" t="str">
        <f>IF(Number&lt;=COUNT(Calculations!B:B),INDEX(Lookup_Table,MATCH(Number,Calculations!C:C,0),14),"")</f>
        <v/>
      </c>
      <c r="J135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36" spans="4:10" x14ac:dyDescent="0.2">
      <c r="D136" s="55">
        <v>135</v>
      </c>
      <c r="E136" s="65" t="str">
        <f>IF(Number&lt;=COUNT(Calculations!B:B),INDEX(Lookup_Table,MATCH(Number,Calculations!C:C,0),3),"")</f>
        <v/>
      </c>
      <c r="F136" s="65" t="str">
        <f>IF(Number&lt;=COUNT(Calculations!B:B),INDEX(Lookup_Table,MATCH(Number,Calculations!C:C,0),4),"")</f>
        <v/>
      </c>
      <c r="G136" s="65" t="str">
        <f>IF(Number&lt;=COUNT(Calculations!B:B),INDEX(Lookup_Table,MATCH(Number,Calculations!C:C,0),12),"")</f>
        <v/>
      </c>
      <c r="H136" s="65" t="str">
        <f>IF(Number&lt;=COUNT(Calculations!B:B),INDEX(Lookup_Table,MATCH(Number,Calculations!C:C,0),13),"")</f>
        <v/>
      </c>
      <c r="I136" s="66" t="str">
        <f>IF(Number&lt;=COUNT(Calculations!B:B),INDEX(Lookup_Table,MATCH(Number,Calculations!C:C,0),14),"")</f>
        <v/>
      </c>
      <c r="J136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37" spans="4:10" x14ac:dyDescent="0.2">
      <c r="D137" s="55">
        <v>136</v>
      </c>
      <c r="E137" s="65" t="str">
        <f>IF(Number&lt;=COUNT(Calculations!B:B),INDEX(Lookup_Table,MATCH(Number,Calculations!C:C,0),3),"")</f>
        <v/>
      </c>
      <c r="F137" s="65" t="str">
        <f>IF(Number&lt;=COUNT(Calculations!B:B),INDEX(Lookup_Table,MATCH(Number,Calculations!C:C,0),4),"")</f>
        <v/>
      </c>
      <c r="G137" s="65" t="str">
        <f>IF(Number&lt;=COUNT(Calculations!B:B),INDEX(Lookup_Table,MATCH(Number,Calculations!C:C,0),12),"")</f>
        <v/>
      </c>
      <c r="H137" s="65" t="str">
        <f>IF(Number&lt;=COUNT(Calculations!B:B),INDEX(Lookup_Table,MATCH(Number,Calculations!C:C,0),13),"")</f>
        <v/>
      </c>
      <c r="I137" s="66" t="str">
        <f>IF(Number&lt;=COUNT(Calculations!B:B),INDEX(Lookup_Table,MATCH(Number,Calculations!C:C,0),14),"")</f>
        <v/>
      </c>
      <c r="J137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38" spans="4:10" x14ac:dyDescent="0.2">
      <c r="D138" s="55">
        <v>137</v>
      </c>
      <c r="E138" s="65" t="str">
        <f>IF(Number&lt;=COUNT(Calculations!B:B),INDEX(Lookup_Table,MATCH(Number,Calculations!C:C,0),3),"")</f>
        <v/>
      </c>
      <c r="F138" s="65" t="str">
        <f>IF(Number&lt;=COUNT(Calculations!B:B),INDEX(Lookup_Table,MATCH(Number,Calculations!C:C,0),4),"")</f>
        <v/>
      </c>
      <c r="G138" s="65" t="str">
        <f>IF(Number&lt;=COUNT(Calculations!B:B),INDEX(Lookup_Table,MATCH(Number,Calculations!C:C,0),12),"")</f>
        <v/>
      </c>
      <c r="H138" s="65" t="str">
        <f>IF(Number&lt;=COUNT(Calculations!B:B),INDEX(Lookup_Table,MATCH(Number,Calculations!C:C,0),13),"")</f>
        <v/>
      </c>
      <c r="I138" s="66" t="str">
        <f>IF(Number&lt;=COUNT(Calculations!B:B),INDEX(Lookup_Table,MATCH(Number,Calculations!C:C,0),14),"")</f>
        <v/>
      </c>
      <c r="J138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39" spans="4:10" x14ac:dyDescent="0.2">
      <c r="D139" s="55">
        <v>138</v>
      </c>
      <c r="E139" s="65" t="str">
        <f>IF(Number&lt;=COUNT(Calculations!B:B),INDEX(Lookup_Table,MATCH(Number,Calculations!C:C,0),3),"")</f>
        <v/>
      </c>
      <c r="F139" s="65" t="str">
        <f>IF(Number&lt;=COUNT(Calculations!B:B),INDEX(Lookup_Table,MATCH(Number,Calculations!C:C,0),4),"")</f>
        <v/>
      </c>
      <c r="G139" s="65" t="str">
        <f>IF(Number&lt;=COUNT(Calculations!B:B),INDEX(Lookup_Table,MATCH(Number,Calculations!C:C,0),12),"")</f>
        <v/>
      </c>
      <c r="H139" s="65" t="str">
        <f>IF(Number&lt;=COUNT(Calculations!B:B),INDEX(Lookup_Table,MATCH(Number,Calculations!C:C,0),13),"")</f>
        <v/>
      </c>
      <c r="I139" s="66" t="str">
        <f>IF(Number&lt;=COUNT(Calculations!B:B),INDEX(Lookup_Table,MATCH(Number,Calculations!C:C,0),14),"")</f>
        <v/>
      </c>
      <c r="J139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40" spans="4:10" x14ac:dyDescent="0.2">
      <c r="D140" s="55">
        <v>139</v>
      </c>
      <c r="E140" s="65" t="str">
        <f>IF(Number&lt;=COUNT(Calculations!B:B),INDEX(Lookup_Table,MATCH(Number,Calculations!C:C,0),3),"")</f>
        <v/>
      </c>
      <c r="F140" s="65" t="str">
        <f>IF(Number&lt;=COUNT(Calculations!B:B),INDEX(Lookup_Table,MATCH(Number,Calculations!C:C,0),4),"")</f>
        <v/>
      </c>
      <c r="G140" s="65" t="str">
        <f>IF(Number&lt;=COUNT(Calculations!B:B),INDEX(Lookup_Table,MATCH(Number,Calculations!C:C,0),12),"")</f>
        <v/>
      </c>
      <c r="H140" s="65" t="str">
        <f>IF(Number&lt;=COUNT(Calculations!B:B),INDEX(Lookup_Table,MATCH(Number,Calculations!C:C,0),13),"")</f>
        <v/>
      </c>
      <c r="I140" s="66" t="str">
        <f>IF(Number&lt;=COUNT(Calculations!B:B),INDEX(Lookup_Table,MATCH(Number,Calculations!C:C,0),14),"")</f>
        <v/>
      </c>
      <c r="J140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41" spans="4:10" x14ac:dyDescent="0.2">
      <c r="D141" s="55">
        <v>140</v>
      </c>
      <c r="E141" s="65" t="str">
        <f>IF(Number&lt;=COUNT(Calculations!B:B),INDEX(Lookup_Table,MATCH(Number,Calculations!C:C,0),3),"")</f>
        <v/>
      </c>
      <c r="F141" s="65" t="str">
        <f>IF(Number&lt;=COUNT(Calculations!B:B),INDEX(Lookup_Table,MATCH(Number,Calculations!C:C,0),4),"")</f>
        <v/>
      </c>
      <c r="G141" s="65" t="str">
        <f>IF(Number&lt;=COUNT(Calculations!B:B),INDEX(Lookup_Table,MATCH(Number,Calculations!C:C,0),12),"")</f>
        <v/>
      </c>
      <c r="H141" s="65" t="str">
        <f>IF(Number&lt;=COUNT(Calculations!B:B),INDEX(Lookup_Table,MATCH(Number,Calculations!C:C,0),13),"")</f>
        <v/>
      </c>
      <c r="I141" s="66" t="str">
        <f>IF(Number&lt;=COUNT(Calculations!B:B),INDEX(Lookup_Table,MATCH(Number,Calculations!C:C,0),14),"")</f>
        <v/>
      </c>
      <c r="J141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42" spans="4:10" x14ac:dyDescent="0.2">
      <c r="D142" s="55">
        <v>141</v>
      </c>
      <c r="E142" s="65" t="str">
        <f>IF(Number&lt;=COUNT(Calculations!B:B),INDEX(Lookup_Table,MATCH(Number,Calculations!C:C,0),3),"")</f>
        <v/>
      </c>
      <c r="F142" s="65" t="str">
        <f>IF(Number&lt;=COUNT(Calculations!B:B),INDEX(Lookup_Table,MATCH(Number,Calculations!C:C,0),4),"")</f>
        <v/>
      </c>
      <c r="G142" s="65" t="str">
        <f>IF(Number&lt;=COUNT(Calculations!B:B),INDEX(Lookup_Table,MATCH(Number,Calculations!C:C,0),12),"")</f>
        <v/>
      </c>
      <c r="H142" s="65" t="str">
        <f>IF(Number&lt;=COUNT(Calculations!B:B),INDEX(Lookup_Table,MATCH(Number,Calculations!C:C,0),13),"")</f>
        <v/>
      </c>
      <c r="I142" s="66" t="str">
        <f>IF(Number&lt;=COUNT(Calculations!B:B),INDEX(Lookup_Table,MATCH(Number,Calculations!C:C,0),14),"")</f>
        <v/>
      </c>
      <c r="J142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43" spans="4:10" x14ac:dyDescent="0.2">
      <c r="D143" s="55">
        <v>142</v>
      </c>
      <c r="E143" s="65" t="str">
        <f>IF(Number&lt;=COUNT(Calculations!B:B),INDEX(Lookup_Table,MATCH(Number,Calculations!C:C,0),3),"")</f>
        <v/>
      </c>
      <c r="F143" s="65" t="str">
        <f>IF(Number&lt;=COUNT(Calculations!B:B),INDEX(Lookup_Table,MATCH(Number,Calculations!C:C,0),4),"")</f>
        <v/>
      </c>
      <c r="G143" s="65" t="str">
        <f>IF(Number&lt;=COUNT(Calculations!B:B),INDEX(Lookup_Table,MATCH(Number,Calculations!C:C,0),12),"")</f>
        <v/>
      </c>
      <c r="H143" s="65" t="str">
        <f>IF(Number&lt;=COUNT(Calculations!B:B),INDEX(Lookup_Table,MATCH(Number,Calculations!C:C,0),13),"")</f>
        <v/>
      </c>
      <c r="I143" s="66" t="str">
        <f>IF(Number&lt;=COUNT(Calculations!B:B),INDEX(Lookup_Table,MATCH(Number,Calculations!C:C,0),14),"")</f>
        <v/>
      </c>
      <c r="J143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44" spans="4:10" x14ac:dyDescent="0.2">
      <c r="D144" s="55">
        <v>143</v>
      </c>
      <c r="E144" s="65" t="str">
        <f>IF(Number&lt;=COUNT(Calculations!B:B),INDEX(Lookup_Table,MATCH(Number,Calculations!C:C,0),3),"")</f>
        <v/>
      </c>
      <c r="F144" s="65" t="str">
        <f>IF(Number&lt;=COUNT(Calculations!B:B),INDEX(Lookup_Table,MATCH(Number,Calculations!C:C,0),4),"")</f>
        <v/>
      </c>
      <c r="G144" s="65" t="str">
        <f>IF(Number&lt;=COUNT(Calculations!B:B),INDEX(Lookup_Table,MATCH(Number,Calculations!C:C,0),12),"")</f>
        <v/>
      </c>
      <c r="H144" s="65" t="str">
        <f>IF(Number&lt;=COUNT(Calculations!B:B),INDEX(Lookup_Table,MATCH(Number,Calculations!C:C,0),13),"")</f>
        <v/>
      </c>
      <c r="I144" s="66" t="str">
        <f>IF(Number&lt;=COUNT(Calculations!B:B),INDEX(Lookup_Table,MATCH(Number,Calculations!C:C,0),14),"")</f>
        <v/>
      </c>
      <c r="J144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45" spans="4:10" x14ac:dyDescent="0.2">
      <c r="D145" s="55">
        <v>144</v>
      </c>
      <c r="E145" s="65" t="str">
        <f>IF(Number&lt;=COUNT(Calculations!B:B),INDEX(Lookup_Table,MATCH(Number,Calculations!C:C,0),3),"")</f>
        <v/>
      </c>
      <c r="F145" s="65" t="str">
        <f>IF(Number&lt;=COUNT(Calculations!B:B),INDEX(Lookup_Table,MATCH(Number,Calculations!C:C,0),4),"")</f>
        <v/>
      </c>
      <c r="G145" s="65" t="str">
        <f>IF(Number&lt;=COUNT(Calculations!B:B),INDEX(Lookup_Table,MATCH(Number,Calculations!C:C,0),12),"")</f>
        <v/>
      </c>
      <c r="H145" s="65" t="str">
        <f>IF(Number&lt;=COUNT(Calculations!B:B),INDEX(Lookup_Table,MATCH(Number,Calculations!C:C,0),13),"")</f>
        <v/>
      </c>
      <c r="I145" s="66" t="str">
        <f>IF(Number&lt;=COUNT(Calculations!B:B),INDEX(Lookup_Table,MATCH(Number,Calculations!C:C,0),14),"")</f>
        <v/>
      </c>
      <c r="J145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46" spans="4:10" x14ac:dyDescent="0.2">
      <c r="D146" s="55">
        <v>145</v>
      </c>
      <c r="E146" s="65" t="str">
        <f>IF(Number&lt;=COUNT(Calculations!B:B),INDEX(Lookup_Table,MATCH(Number,Calculations!C:C,0),3),"")</f>
        <v/>
      </c>
      <c r="F146" s="65" t="str">
        <f>IF(Number&lt;=COUNT(Calculations!B:B),INDEX(Lookup_Table,MATCH(Number,Calculations!C:C,0),4),"")</f>
        <v/>
      </c>
      <c r="G146" s="65" t="str">
        <f>IF(Number&lt;=COUNT(Calculations!B:B),INDEX(Lookup_Table,MATCH(Number,Calculations!C:C,0),12),"")</f>
        <v/>
      </c>
      <c r="H146" s="65" t="str">
        <f>IF(Number&lt;=COUNT(Calculations!B:B),INDEX(Lookup_Table,MATCH(Number,Calculations!C:C,0),13),"")</f>
        <v/>
      </c>
      <c r="I146" s="66" t="str">
        <f>IF(Number&lt;=COUNT(Calculations!B:B),INDEX(Lookup_Table,MATCH(Number,Calculations!C:C,0),14),"")</f>
        <v/>
      </c>
      <c r="J146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47" spans="4:10" x14ac:dyDescent="0.2">
      <c r="D147" s="55">
        <v>146</v>
      </c>
      <c r="E147" s="65" t="str">
        <f>IF(Number&lt;=COUNT(Calculations!B:B),INDEX(Lookup_Table,MATCH(Number,Calculations!C:C,0),3),"")</f>
        <v/>
      </c>
      <c r="F147" s="65" t="str">
        <f>IF(Number&lt;=COUNT(Calculations!B:B),INDEX(Lookup_Table,MATCH(Number,Calculations!C:C,0),4),"")</f>
        <v/>
      </c>
      <c r="G147" s="65" t="str">
        <f>IF(Number&lt;=COUNT(Calculations!B:B),INDEX(Lookup_Table,MATCH(Number,Calculations!C:C,0),12),"")</f>
        <v/>
      </c>
      <c r="H147" s="65" t="str">
        <f>IF(Number&lt;=COUNT(Calculations!B:B),INDEX(Lookup_Table,MATCH(Number,Calculations!C:C,0),13),"")</f>
        <v/>
      </c>
      <c r="I147" s="66" t="str">
        <f>IF(Number&lt;=COUNT(Calculations!B:B),INDEX(Lookup_Table,MATCH(Number,Calculations!C:C,0),14),"")</f>
        <v/>
      </c>
      <c r="J147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48" spans="4:10" x14ac:dyDescent="0.2">
      <c r="D148" s="55">
        <v>147</v>
      </c>
      <c r="E148" s="65" t="str">
        <f>IF(Number&lt;=COUNT(Calculations!B:B),INDEX(Lookup_Table,MATCH(Number,Calculations!C:C,0),3),"")</f>
        <v/>
      </c>
      <c r="F148" s="65" t="str">
        <f>IF(Number&lt;=COUNT(Calculations!B:B),INDEX(Lookup_Table,MATCH(Number,Calculations!C:C,0),4),"")</f>
        <v/>
      </c>
      <c r="G148" s="65" t="str">
        <f>IF(Number&lt;=COUNT(Calculations!B:B),INDEX(Lookup_Table,MATCH(Number,Calculations!C:C,0),12),"")</f>
        <v/>
      </c>
      <c r="H148" s="65" t="str">
        <f>IF(Number&lt;=COUNT(Calculations!B:B),INDEX(Lookup_Table,MATCH(Number,Calculations!C:C,0),13),"")</f>
        <v/>
      </c>
      <c r="I148" s="66" t="str">
        <f>IF(Number&lt;=COUNT(Calculations!B:B),INDEX(Lookup_Table,MATCH(Number,Calculations!C:C,0),14),"")</f>
        <v/>
      </c>
      <c r="J148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49" spans="4:10" x14ac:dyDescent="0.2">
      <c r="D149" s="55">
        <v>148</v>
      </c>
      <c r="E149" s="65" t="str">
        <f>IF(Number&lt;=COUNT(Calculations!B:B),INDEX(Lookup_Table,MATCH(Number,Calculations!C:C,0),3),"")</f>
        <v/>
      </c>
      <c r="F149" s="65" t="str">
        <f>IF(Number&lt;=COUNT(Calculations!B:B),INDEX(Lookup_Table,MATCH(Number,Calculations!C:C,0),4),"")</f>
        <v/>
      </c>
      <c r="G149" s="65" t="str">
        <f>IF(Number&lt;=COUNT(Calculations!B:B),INDEX(Lookup_Table,MATCH(Number,Calculations!C:C,0),12),"")</f>
        <v/>
      </c>
      <c r="H149" s="65" t="str">
        <f>IF(Number&lt;=COUNT(Calculations!B:B),INDEX(Lookup_Table,MATCH(Number,Calculations!C:C,0),13),"")</f>
        <v/>
      </c>
      <c r="I149" s="66" t="str">
        <f>IF(Number&lt;=COUNT(Calculations!B:B),INDEX(Lookup_Table,MATCH(Number,Calculations!C:C,0),14),"")</f>
        <v/>
      </c>
      <c r="J149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50" spans="4:10" x14ac:dyDescent="0.2">
      <c r="D150" s="55">
        <v>149</v>
      </c>
      <c r="E150" s="65" t="str">
        <f>IF(Number&lt;=COUNT(Calculations!B:B),INDEX(Lookup_Table,MATCH(Number,Calculations!C:C,0),3),"")</f>
        <v/>
      </c>
      <c r="F150" s="65" t="str">
        <f>IF(Number&lt;=COUNT(Calculations!B:B),INDEX(Lookup_Table,MATCH(Number,Calculations!C:C,0),4),"")</f>
        <v/>
      </c>
      <c r="G150" s="65" t="str">
        <f>IF(Number&lt;=COUNT(Calculations!B:B),INDEX(Lookup_Table,MATCH(Number,Calculations!C:C,0),12),"")</f>
        <v/>
      </c>
      <c r="H150" s="65" t="str">
        <f>IF(Number&lt;=COUNT(Calculations!B:B),INDEX(Lookup_Table,MATCH(Number,Calculations!C:C,0),13),"")</f>
        <v/>
      </c>
      <c r="I150" s="66" t="str">
        <f>IF(Number&lt;=COUNT(Calculations!B:B),INDEX(Lookup_Table,MATCH(Number,Calculations!C:C,0),14),"")</f>
        <v/>
      </c>
      <c r="J150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51" spans="4:10" x14ac:dyDescent="0.2">
      <c r="D151" s="55">
        <v>150</v>
      </c>
      <c r="E151" s="65" t="str">
        <f>IF(Number&lt;=COUNT(Calculations!B:B),INDEX(Lookup_Table,MATCH(Number,Calculations!C:C,0),3),"")</f>
        <v/>
      </c>
      <c r="F151" s="65" t="str">
        <f>IF(Number&lt;=COUNT(Calculations!B:B),INDEX(Lookup_Table,MATCH(Number,Calculations!C:C,0),4),"")</f>
        <v/>
      </c>
      <c r="G151" s="65" t="str">
        <f>IF(Number&lt;=COUNT(Calculations!B:B),INDEX(Lookup_Table,MATCH(Number,Calculations!C:C,0),12),"")</f>
        <v/>
      </c>
      <c r="H151" s="65" t="str">
        <f>IF(Number&lt;=COUNT(Calculations!B:B),INDEX(Lookup_Table,MATCH(Number,Calculations!C:C,0),13),"")</f>
        <v/>
      </c>
      <c r="I151" s="66" t="str">
        <f>IF(Number&lt;=COUNT(Calculations!B:B),INDEX(Lookup_Table,MATCH(Number,Calculations!C:C,0),14),"")</f>
        <v/>
      </c>
      <c r="J151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52" spans="4:10" x14ac:dyDescent="0.2">
      <c r="D152" s="55">
        <v>151</v>
      </c>
      <c r="E152" s="65" t="str">
        <f>IF(Number&lt;=COUNT(Calculations!B:B),INDEX(Lookup_Table,MATCH(Number,Calculations!C:C,0),3),"")</f>
        <v/>
      </c>
      <c r="F152" s="65" t="str">
        <f>IF(Number&lt;=COUNT(Calculations!B:B),INDEX(Lookup_Table,MATCH(Number,Calculations!C:C,0),4),"")</f>
        <v/>
      </c>
      <c r="G152" s="65" t="str">
        <f>IF(Number&lt;=COUNT(Calculations!B:B),INDEX(Lookup_Table,MATCH(Number,Calculations!C:C,0),12),"")</f>
        <v/>
      </c>
      <c r="H152" s="65" t="str">
        <f>IF(Number&lt;=COUNT(Calculations!B:B),INDEX(Lookup_Table,MATCH(Number,Calculations!C:C,0),13),"")</f>
        <v/>
      </c>
      <c r="I152" s="66" t="str">
        <f>IF(Number&lt;=COUNT(Calculations!B:B),INDEX(Lookup_Table,MATCH(Number,Calculations!C:C,0),14),"")</f>
        <v/>
      </c>
      <c r="J152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53" spans="4:10" x14ac:dyDescent="0.2">
      <c r="D153" s="55">
        <v>152</v>
      </c>
      <c r="E153" s="65" t="str">
        <f>IF(Number&lt;=COUNT(Calculations!B:B),INDEX(Lookup_Table,MATCH(Number,Calculations!C:C,0),3),"")</f>
        <v/>
      </c>
      <c r="F153" s="65" t="str">
        <f>IF(Number&lt;=COUNT(Calculations!B:B),INDEX(Lookup_Table,MATCH(Number,Calculations!C:C,0),4),"")</f>
        <v/>
      </c>
      <c r="G153" s="65" t="str">
        <f>IF(Number&lt;=COUNT(Calculations!B:B),INDEX(Lookup_Table,MATCH(Number,Calculations!C:C,0),12),"")</f>
        <v/>
      </c>
      <c r="H153" s="65" t="str">
        <f>IF(Number&lt;=COUNT(Calculations!B:B),INDEX(Lookup_Table,MATCH(Number,Calculations!C:C,0),13),"")</f>
        <v/>
      </c>
      <c r="I153" s="66" t="str">
        <f>IF(Number&lt;=COUNT(Calculations!B:B),INDEX(Lookup_Table,MATCH(Number,Calculations!C:C,0),14),"")</f>
        <v/>
      </c>
      <c r="J153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54" spans="4:10" x14ac:dyDescent="0.2">
      <c r="D154" s="55">
        <v>153</v>
      </c>
      <c r="E154" s="65" t="str">
        <f>IF(Number&lt;=COUNT(Calculations!B:B),INDEX(Lookup_Table,MATCH(Number,Calculations!C:C,0),3),"")</f>
        <v/>
      </c>
      <c r="F154" s="65" t="str">
        <f>IF(Number&lt;=COUNT(Calculations!B:B),INDEX(Lookup_Table,MATCH(Number,Calculations!C:C,0),4),"")</f>
        <v/>
      </c>
      <c r="G154" s="65" t="str">
        <f>IF(Number&lt;=COUNT(Calculations!B:B),INDEX(Lookup_Table,MATCH(Number,Calculations!C:C,0),12),"")</f>
        <v/>
      </c>
      <c r="H154" s="65" t="str">
        <f>IF(Number&lt;=COUNT(Calculations!B:B),INDEX(Lookup_Table,MATCH(Number,Calculations!C:C,0),13),"")</f>
        <v/>
      </c>
      <c r="I154" s="66" t="str">
        <f>IF(Number&lt;=COUNT(Calculations!B:B),INDEX(Lookup_Table,MATCH(Number,Calculations!C:C,0),14),"")</f>
        <v/>
      </c>
      <c r="J154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55" spans="4:10" x14ac:dyDescent="0.2">
      <c r="D155" s="55">
        <v>154</v>
      </c>
      <c r="E155" s="65" t="str">
        <f>IF(Number&lt;=COUNT(Calculations!B:B),INDEX(Lookup_Table,MATCH(Number,Calculations!C:C,0),3),"")</f>
        <v/>
      </c>
      <c r="F155" s="65" t="str">
        <f>IF(Number&lt;=COUNT(Calculations!B:B),INDEX(Lookup_Table,MATCH(Number,Calculations!C:C,0),4),"")</f>
        <v/>
      </c>
      <c r="G155" s="65" t="str">
        <f>IF(Number&lt;=COUNT(Calculations!B:B),INDEX(Lookup_Table,MATCH(Number,Calculations!C:C,0),12),"")</f>
        <v/>
      </c>
      <c r="H155" s="65" t="str">
        <f>IF(Number&lt;=COUNT(Calculations!B:B),INDEX(Lookup_Table,MATCH(Number,Calculations!C:C,0),13),"")</f>
        <v/>
      </c>
      <c r="I155" s="66" t="str">
        <f>IF(Number&lt;=COUNT(Calculations!B:B),INDEX(Lookup_Table,MATCH(Number,Calculations!C:C,0),14),"")</f>
        <v/>
      </c>
      <c r="J155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56" spans="4:10" x14ac:dyDescent="0.2">
      <c r="D156" s="55">
        <v>155</v>
      </c>
      <c r="E156" s="65" t="str">
        <f>IF(Number&lt;=COUNT(Calculations!B:B),INDEX(Lookup_Table,MATCH(Number,Calculations!C:C,0),3),"")</f>
        <v/>
      </c>
      <c r="F156" s="65" t="str">
        <f>IF(Number&lt;=COUNT(Calculations!B:B),INDEX(Lookup_Table,MATCH(Number,Calculations!C:C,0),4),"")</f>
        <v/>
      </c>
      <c r="G156" s="65" t="str">
        <f>IF(Number&lt;=COUNT(Calculations!B:B),INDEX(Lookup_Table,MATCH(Number,Calculations!C:C,0),12),"")</f>
        <v/>
      </c>
      <c r="H156" s="65" t="str">
        <f>IF(Number&lt;=COUNT(Calculations!B:B),INDEX(Lookup_Table,MATCH(Number,Calculations!C:C,0),13),"")</f>
        <v/>
      </c>
      <c r="I156" s="66" t="str">
        <f>IF(Number&lt;=COUNT(Calculations!B:B),INDEX(Lookup_Table,MATCH(Number,Calculations!C:C,0),14),"")</f>
        <v/>
      </c>
      <c r="J156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57" spans="4:10" x14ac:dyDescent="0.2">
      <c r="D157" s="55">
        <v>156</v>
      </c>
      <c r="E157" s="65" t="str">
        <f>IF(Number&lt;=COUNT(Calculations!B:B),INDEX(Lookup_Table,MATCH(Number,Calculations!C:C,0),3),"")</f>
        <v/>
      </c>
      <c r="F157" s="65" t="str">
        <f>IF(Number&lt;=COUNT(Calculations!B:B),INDEX(Lookup_Table,MATCH(Number,Calculations!C:C,0),4),"")</f>
        <v/>
      </c>
      <c r="G157" s="65" t="str">
        <f>IF(Number&lt;=COUNT(Calculations!B:B),INDEX(Lookup_Table,MATCH(Number,Calculations!C:C,0),12),"")</f>
        <v/>
      </c>
      <c r="H157" s="65" t="str">
        <f>IF(Number&lt;=COUNT(Calculations!B:B),INDEX(Lookup_Table,MATCH(Number,Calculations!C:C,0),13),"")</f>
        <v/>
      </c>
      <c r="I157" s="66" t="str">
        <f>IF(Number&lt;=COUNT(Calculations!B:B),INDEX(Lookup_Table,MATCH(Number,Calculations!C:C,0),14),"")</f>
        <v/>
      </c>
      <c r="J157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58" spans="4:10" x14ac:dyDescent="0.2">
      <c r="D158" s="55">
        <v>157</v>
      </c>
      <c r="E158" s="65" t="str">
        <f>IF(Number&lt;=COUNT(Calculations!B:B),INDEX(Lookup_Table,MATCH(Number,Calculations!C:C,0),3),"")</f>
        <v/>
      </c>
      <c r="F158" s="65" t="str">
        <f>IF(Number&lt;=COUNT(Calculations!B:B),INDEX(Lookup_Table,MATCH(Number,Calculations!C:C,0),4),"")</f>
        <v/>
      </c>
      <c r="G158" s="65" t="str">
        <f>IF(Number&lt;=COUNT(Calculations!B:B),INDEX(Lookup_Table,MATCH(Number,Calculations!C:C,0),12),"")</f>
        <v/>
      </c>
      <c r="H158" s="65" t="str">
        <f>IF(Number&lt;=COUNT(Calculations!B:B),INDEX(Lookup_Table,MATCH(Number,Calculations!C:C,0),13),"")</f>
        <v/>
      </c>
      <c r="I158" s="66" t="str">
        <f>IF(Number&lt;=COUNT(Calculations!B:B),INDEX(Lookup_Table,MATCH(Number,Calculations!C:C,0),14),"")</f>
        <v/>
      </c>
      <c r="J158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59" spans="4:10" x14ac:dyDescent="0.2">
      <c r="D159" s="55">
        <v>158</v>
      </c>
      <c r="E159" s="65" t="str">
        <f>IF(Number&lt;=COUNT(Calculations!B:B),INDEX(Lookup_Table,MATCH(Number,Calculations!C:C,0),3),"")</f>
        <v/>
      </c>
      <c r="F159" s="65" t="str">
        <f>IF(Number&lt;=COUNT(Calculations!B:B),INDEX(Lookup_Table,MATCH(Number,Calculations!C:C,0),4),"")</f>
        <v/>
      </c>
      <c r="G159" s="65" t="str">
        <f>IF(Number&lt;=COUNT(Calculations!B:B),INDEX(Lookup_Table,MATCH(Number,Calculations!C:C,0),12),"")</f>
        <v/>
      </c>
      <c r="H159" s="65" t="str">
        <f>IF(Number&lt;=COUNT(Calculations!B:B),INDEX(Lookup_Table,MATCH(Number,Calculations!C:C,0),13),"")</f>
        <v/>
      </c>
      <c r="I159" s="66" t="str">
        <f>IF(Number&lt;=COUNT(Calculations!B:B),INDEX(Lookup_Table,MATCH(Number,Calculations!C:C,0),14),"")</f>
        <v/>
      </c>
      <c r="J159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60" spans="4:10" x14ac:dyDescent="0.2">
      <c r="D160" s="55">
        <v>159</v>
      </c>
      <c r="E160" s="65" t="str">
        <f>IF(Number&lt;=COUNT(Calculations!B:B),INDEX(Lookup_Table,MATCH(Number,Calculations!C:C,0),3),"")</f>
        <v/>
      </c>
      <c r="F160" s="65" t="str">
        <f>IF(Number&lt;=COUNT(Calculations!B:B),INDEX(Lookup_Table,MATCH(Number,Calculations!C:C,0),4),"")</f>
        <v/>
      </c>
      <c r="G160" s="65" t="str">
        <f>IF(Number&lt;=COUNT(Calculations!B:B),INDEX(Lookup_Table,MATCH(Number,Calculations!C:C,0),12),"")</f>
        <v/>
      </c>
      <c r="H160" s="65" t="str">
        <f>IF(Number&lt;=COUNT(Calculations!B:B),INDEX(Lookup_Table,MATCH(Number,Calculations!C:C,0),13),"")</f>
        <v/>
      </c>
      <c r="I160" s="66" t="str">
        <f>IF(Number&lt;=COUNT(Calculations!B:B),INDEX(Lookup_Table,MATCH(Number,Calculations!C:C,0),14),"")</f>
        <v/>
      </c>
      <c r="J160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61" spans="4:10" x14ac:dyDescent="0.2">
      <c r="D161" s="55">
        <v>160</v>
      </c>
      <c r="E161" s="65" t="str">
        <f>IF(Number&lt;=COUNT(Calculations!B:B),INDEX(Lookup_Table,MATCH(Number,Calculations!C:C,0),3),"")</f>
        <v/>
      </c>
      <c r="F161" s="65" t="str">
        <f>IF(Number&lt;=COUNT(Calculations!B:B),INDEX(Lookup_Table,MATCH(Number,Calculations!C:C,0),4),"")</f>
        <v/>
      </c>
      <c r="G161" s="65" t="str">
        <f>IF(Number&lt;=COUNT(Calculations!B:B),INDEX(Lookup_Table,MATCH(Number,Calculations!C:C,0),12),"")</f>
        <v/>
      </c>
      <c r="H161" s="65" t="str">
        <f>IF(Number&lt;=COUNT(Calculations!B:B),INDEX(Lookup_Table,MATCH(Number,Calculations!C:C,0),13),"")</f>
        <v/>
      </c>
      <c r="I161" s="66" t="str">
        <f>IF(Number&lt;=COUNT(Calculations!B:B),INDEX(Lookup_Table,MATCH(Number,Calculations!C:C,0),14),"")</f>
        <v/>
      </c>
      <c r="J161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62" spans="4:10" x14ac:dyDescent="0.2">
      <c r="D162" s="55">
        <v>161</v>
      </c>
      <c r="E162" s="65" t="str">
        <f>IF(Number&lt;=COUNT(Calculations!B:B),INDEX(Lookup_Table,MATCH(Number,Calculations!C:C,0),3),"")</f>
        <v/>
      </c>
      <c r="F162" s="65" t="str">
        <f>IF(Number&lt;=COUNT(Calculations!B:B),INDEX(Lookup_Table,MATCH(Number,Calculations!C:C,0),4),"")</f>
        <v/>
      </c>
      <c r="G162" s="65" t="str">
        <f>IF(Number&lt;=COUNT(Calculations!B:B),INDEX(Lookup_Table,MATCH(Number,Calculations!C:C,0),12),"")</f>
        <v/>
      </c>
      <c r="H162" s="65" t="str">
        <f>IF(Number&lt;=COUNT(Calculations!B:B),INDEX(Lookup_Table,MATCH(Number,Calculations!C:C,0),13),"")</f>
        <v/>
      </c>
      <c r="I162" s="66" t="str">
        <f>IF(Number&lt;=COUNT(Calculations!B:B),INDEX(Lookup_Table,MATCH(Number,Calculations!C:C,0),14),"")</f>
        <v/>
      </c>
      <c r="J162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63" spans="4:10" x14ac:dyDescent="0.2">
      <c r="D163" s="55">
        <v>162</v>
      </c>
      <c r="E163" s="65" t="str">
        <f>IF(Number&lt;=COUNT(Calculations!B:B),INDEX(Lookup_Table,MATCH(Number,Calculations!C:C,0),3),"")</f>
        <v/>
      </c>
      <c r="F163" s="65" t="str">
        <f>IF(Number&lt;=COUNT(Calculations!B:B),INDEX(Lookup_Table,MATCH(Number,Calculations!C:C,0),4),"")</f>
        <v/>
      </c>
      <c r="G163" s="65" t="str">
        <f>IF(Number&lt;=COUNT(Calculations!B:B),INDEX(Lookup_Table,MATCH(Number,Calculations!C:C,0),12),"")</f>
        <v/>
      </c>
      <c r="H163" s="65" t="str">
        <f>IF(Number&lt;=COUNT(Calculations!B:B),INDEX(Lookup_Table,MATCH(Number,Calculations!C:C,0),13),"")</f>
        <v/>
      </c>
      <c r="I163" s="66" t="str">
        <f>IF(Number&lt;=COUNT(Calculations!B:B),INDEX(Lookup_Table,MATCH(Number,Calculations!C:C,0),14),"")</f>
        <v/>
      </c>
      <c r="J163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64" spans="4:10" x14ac:dyDescent="0.2">
      <c r="D164" s="55">
        <v>163</v>
      </c>
      <c r="E164" s="65" t="str">
        <f>IF(Number&lt;=COUNT(Calculations!B:B),INDEX(Lookup_Table,MATCH(Number,Calculations!C:C,0),3),"")</f>
        <v/>
      </c>
      <c r="F164" s="65" t="str">
        <f>IF(Number&lt;=COUNT(Calculations!B:B),INDEX(Lookup_Table,MATCH(Number,Calculations!C:C,0),4),"")</f>
        <v/>
      </c>
      <c r="G164" s="65" t="str">
        <f>IF(Number&lt;=COUNT(Calculations!B:B),INDEX(Lookup_Table,MATCH(Number,Calculations!C:C,0),12),"")</f>
        <v/>
      </c>
      <c r="H164" s="65" t="str">
        <f>IF(Number&lt;=COUNT(Calculations!B:B),INDEX(Lookup_Table,MATCH(Number,Calculations!C:C,0),13),"")</f>
        <v/>
      </c>
      <c r="I164" s="66" t="str">
        <f>IF(Number&lt;=COUNT(Calculations!B:B),INDEX(Lookup_Table,MATCH(Number,Calculations!C:C,0),14),"")</f>
        <v/>
      </c>
      <c r="J164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65" spans="4:10" x14ac:dyDescent="0.2">
      <c r="D165" s="55">
        <v>164</v>
      </c>
      <c r="E165" s="65" t="str">
        <f>IF(Number&lt;=COUNT(Calculations!B:B),INDEX(Lookup_Table,MATCH(Number,Calculations!C:C,0),3),"")</f>
        <v/>
      </c>
      <c r="F165" s="65" t="str">
        <f>IF(Number&lt;=COUNT(Calculations!B:B),INDEX(Lookup_Table,MATCH(Number,Calculations!C:C,0),4),"")</f>
        <v/>
      </c>
      <c r="G165" s="65" t="str">
        <f>IF(Number&lt;=COUNT(Calculations!B:B),INDEX(Lookup_Table,MATCH(Number,Calculations!C:C,0),12),"")</f>
        <v/>
      </c>
      <c r="H165" s="65" t="str">
        <f>IF(Number&lt;=COUNT(Calculations!B:B),INDEX(Lookup_Table,MATCH(Number,Calculations!C:C,0),13),"")</f>
        <v/>
      </c>
      <c r="I165" s="66" t="str">
        <f>IF(Number&lt;=COUNT(Calculations!B:B),INDEX(Lookup_Table,MATCH(Number,Calculations!C:C,0),14),"")</f>
        <v/>
      </c>
      <c r="J165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66" spans="4:10" x14ac:dyDescent="0.2">
      <c r="D166" s="55">
        <v>165</v>
      </c>
      <c r="E166" s="65" t="str">
        <f>IF(Number&lt;=COUNT(Calculations!B:B),INDEX(Lookup_Table,MATCH(Number,Calculations!C:C,0),3),"")</f>
        <v/>
      </c>
      <c r="F166" s="65" t="str">
        <f>IF(Number&lt;=COUNT(Calculations!B:B),INDEX(Lookup_Table,MATCH(Number,Calculations!C:C,0),4),"")</f>
        <v/>
      </c>
      <c r="G166" s="65" t="str">
        <f>IF(Number&lt;=COUNT(Calculations!B:B),INDEX(Lookup_Table,MATCH(Number,Calculations!C:C,0),12),"")</f>
        <v/>
      </c>
      <c r="H166" s="65" t="str">
        <f>IF(Number&lt;=COUNT(Calculations!B:B),INDEX(Lookup_Table,MATCH(Number,Calculations!C:C,0),13),"")</f>
        <v/>
      </c>
      <c r="I166" s="66" t="str">
        <f>IF(Number&lt;=COUNT(Calculations!B:B),INDEX(Lookup_Table,MATCH(Number,Calculations!C:C,0),14),"")</f>
        <v/>
      </c>
      <c r="J166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67" spans="4:10" x14ac:dyDescent="0.2">
      <c r="D167" s="55">
        <v>166</v>
      </c>
      <c r="E167" s="65" t="str">
        <f>IF(Number&lt;=COUNT(Calculations!B:B),INDEX(Lookup_Table,MATCH(Number,Calculations!C:C,0),3),"")</f>
        <v/>
      </c>
      <c r="F167" s="65" t="str">
        <f>IF(Number&lt;=COUNT(Calculations!B:B),INDEX(Lookup_Table,MATCH(Number,Calculations!C:C,0),4),"")</f>
        <v/>
      </c>
      <c r="G167" s="65" t="str">
        <f>IF(Number&lt;=COUNT(Calculations!B:B),INDEX(Lookup_Table,MATCH(Number,Calculations!C:C,0),12),"")</f>
        <v/>
      </c>
      <c r="H167" s="65" t="str">
        <f>IF(Number&lt;=COUNT(Calculations!B:B),INDEX(Lookup_Table,MATCH(Number,Calculations!C:C,0),13),"")</f>
        <v/>
      </c>
      <c r="I167" s="66" t="str">
        <f>IF(Number&lt;=COUNT(Calculations!B:B),INDEX(Lookup_Table,MATCH(Number,Calculations!C:C,0),14),"")</f>
        <v/>
      </c>
      <c r="J167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68" spans="4:10" x14ac:dyDescent="0.2">
      <c r="D168" s="55">
        <v>167</v>
      </c>
      <c r="E168" s="65" t="str">
        <f>IF(Number&lt;=COUNT(Calculations!B:B),INDEX(Lookup_Table,MATCH(Number,Calculations!C:C,0),3),"")</f>
        <v/>
      </c>
      <c r="F168" s="65" t="str">
        <f>IF(Number&lt;=COUNT(Calculations!B:B),INDEX(Lookup_Table,MATCH(Number,Calculations!C:C,0),4),"")</f>
        <v/>
      </c>
      <c r="G168" s="65" t="str">
        <f>IF(Number&lt;=COUNT(Calculations!B:B),INDEX(Lookup_Table,MATCH(Number,Calculations!C:C,0),12),"")</f>
        <v/>
      </c>
      <c r="H168" s="65" t="str">
        <f>IF(Number&lt;=COUNT(Calculations!B:B),INDEX(Lookup_Table,MATCH(Number,Calculations!C:C,0),13),"")</f>
        <v/>
      </c>
      <c r="I168" s="66" t="str">
        <f>IF(Number&lt;=COUNT(Calculations!B:B),INDEX(Lookup_Table,MATCH(Number,Calculations!C:C,0),14),"")</f>
        <v/>
      </c>
      <c r="J168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69" spans="4:10" x14ac:dyDescent="0.2">
      <c r="D169" s="55">
        <v>168</v>
      </c>
      <c r="E169" s="65" t="str">
        <f>IF(Number&lt;=COUNT(Calculations!B:B),INDEX(Lookup_Table,MATCH(Number,Calculations!C:C,0),3),"")</f>
        <v/>
      </c>
      <c r="F169" s="65" t="str">
        <f>IF(Number&lt;=COUNT(Calculations!B:B),INDEX(Lookup_Table,MATCH(Number,Calculations!C:C,0),4),"")</f>
        <v/>
      </c>
      <c r="G169" s="65" t="str">
        <f>IF(Number&lt;=COUNT(Calculations!B:B),INDEX(Lookup_Table,MATCH(Number,Calculations!C:C,0),12),"")</f>
        <v/>
      </c>
      <c r="H169" s="65" t="str">
        <f>IF(Number&lt;=COUNT(Calculations!B:B),INDEX(Lookup_Table,MATCH(Number,Calculations!C:C,0),13),"")</f>
        <v/>
      </c>
      <c r="I169" s="66" t="str">
        <f>IF(Number&lt;=COUNT(Calculations!B:B),INDEX(Lookup_Table,MATCH(Number,Calculations!C:C,0),14),"")</f>
        <v/>
      </c>
      <c r="J169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70" spans="4:10" x14ac:dyDescent="0.2">
      <c r="D170" s="55">
        <v>169</v>
      </c>
      <c r="E170" s="65" t="str">
        <f>IF(Number&lt;=COUNT(Calculations!B:B),INDEX(Lookup_Table,MATCH(Number,Calculations!C:C,0),3),"")</f>
        <v/>
      </c>
      <c r="F170" s="65" t="str">
        <f>IF(Number&lt;=COUNT(Calculations!B:B),INDEX(Lookup_Table,MATCH(Number,Calculations!C:C,0),4),"")</f>
        <v/>
      </c>
      <c r="G170" s="65" t="str">
        <f>IF(Number&lt;=COUNT(Calculations!B:B),INDEX(Lookup_Table,MATCH(Number,Calculations!C:C,0),12),"")</f>
        <v/>
      </c>
      <c r="H170" s="65" t="str">
        <f>IF(Number&lt;=COUNT(Calculations!B:B),INDEX(Lookup_Table,MATCH(Number,Calculations!C:C,0),13),"")</f>
        <v/>
      </c>
      <c r="I170" s="66" t="str">
        <f>IF(Number&lt;=COUNT(Calculations!B:B),INDEX(Lookup_Table,MATCH(Number,Calculations!C:C,0),14),"")</f>
        <v/>
      </c>
      <c r="J170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71" spans="4:10" x14ac:dyDescent="0.2">
      <c r="D171" s="55">
        <v>170</v>
      </c>
      <c r="E171" s="65" t="str">
        <f>IF(Number&lt;=COUNT(Calculations!B:B),INDEX(Lookup_Table,MATCH(Number,Calculations!C:C,0),3),"")</f>
        <v/>
      </c>
      <c r="F171" s="65" t="str">
        <f>IF(Number&lt;=COUNT(Calculations!B:B),INDEX(Lookup_Table,MATCH(Number,Calculations!C:C,0),4),"")</f>
        <v/>
      </c>
      <c r="G171" s="65" t="str">
        <f>IF(Number&lt;=COUNT(Calculations!B:B),INDEX(Lookup_Table,MATCH(Number,Calculations!C:C,0),12),"")</f>
        <v/>
      </c>
      <c r="H171" s="65" t="str">
        <f>IF(Number&lt;=COUNT(Calculations!B:B),INDEX(Lookup_Table,MATCH(Number,Calculations!C:C,0),13),"")</f>
        <v/>
      </c>
      <c r="I171" s="66" t="str">
        <f>IF(Number&lt;=COUNT(Calculations!B:B),INDEX(Lookup_Table,MATCH(Number,Calculations!C:C,0),14),"")</f>
        <v/>
      </c>
      <c r="J171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72" spans="4:10" x14ac:dyDescent="0.2">
      <c r="D172" s="55">
        <v>171</v>
      </c>
      <c r="E172" s="65" t="str">
        <f>IF(Number&lt;=COUNT(Calculations!B:B),INDEX(Lookup_Table,MATCH(Number,Calculations!C:C,0),3),"")</f>
        <v/>
      </c>
      <c r="F172" s="65" t="str">
        <f>IF(Number&lt;=COUNT(Calculations!B:B),INDEX(Lookup_Table,MATCH(Number,Calculations!C:C,0),4),"")</f>
        <v/>
      </c>
      <c r="G172" s="65" t="str">
        <f>IF(Number&lt;=COUNT(Calculations!B:B),INDEX(Lookup_Table,MATCH(Number,Calculations!C:C,0),12),"")</f>
        <v/>
      </c>
      <c r="H172" s="65" t="str">
        <f>IF(Number&lt;=COUNT(Calculations!B:B),INDEX(Lookup_Table,MATCH(Number,Calculations!C:C,0),13),"")</f>
        <v/>
      </c>
      <c r="I172" s="66" t="str">
        <f>IF(Number&lt;=COUNT(Calculations!B:B),INDEX(Lookup_Table,MATCH(Number,Calculations!C:C,0),14),"")</f>
        <v/>
      </c>
      <c r="J172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73" spans="4:10" x14ac:dyDescent="0.2">
      <c r="D173" s="55">
        <v>172</v>
      </c>
      <c r="E173" s="65" t="str">
        <f>IF(Number&lt;=COUNT(Calculations!B:B),INDEX(Lookup_Table,MATCH(Number,Calculations!C:C,0),3),"")</f>
        <v/>
      </c>
      <c r="F173" s="65" t="str">
        <f>IF(Number&lt;=COUNT(Calculations!B:B),INDEX(Lookup_Table,MATCH(Number,Calculations!C:C,0),4),"")</f>
        <v/>
      </c>
      <c r="G173" s="65" t="str">
        <f>IF(Number&lt;=COUNT(Calculations!B:B),INDEX(Lookup_Table,MATCH(Number,Calculations!C:C,0),12),"")</f>
        <v/>
      </c>
      <c r="H173" s="65" t="str">
        <f>IF(Number&lt;=COUNT(Calculations!B:B),INDEX(Lookup_Table,MATCH(Number,Calculations!C:C,0),13),"")</f>
        <v/>
      </c>
      <c r="I173" s="66" t="str">
        <f>IF(Number&lt;=COUNT(Calculations!B:B),INDEX(Lookup_Table,MATCH(Number,Calculations!C:C,0),14),"")</f>
        <v/>
      </c>
      <c r="J173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74" spans="4:10" x14ac:dyDescent="0.2">
      <c r="D174" s="55">
        <v>173</v>
      </c>
      <c r="E174" s="65" t="str">
        <f>IF(Number&lt;=COUNT(Calculations!B:B),INDEX(Lookup_Table,MATCH(Number,Calculations!C:C,0),3),"")</f>
        <v/>
      </c>
      <c r="F174" s="65" t="str">
        <f>IF(Number&lt;=COUNT(Calculations!B:B),INDEX(Lookup_Table,MATCH(Number,Calculations!C:C,0),4),"")</f>
        <v/>
      </c>
      <c r="G174" s="65" t="str">
        <f>IF(Number&lt;=COUNT(Calculations!B:B),INDEX(Lookup_Table,MATCH(Number,Calculations!C:C,0),12),"")</f>
        <v/>
      </c>
      <c r="H174" s="65" t="str">
        <f>IF(Number&lt;=COUNT(Calculations!B:B),INDEX(Lookup_Table,MATCH(Number,Calculations!C:C,0),13),"")</f>
        <v/>
      </c>
      <c r="I174" s="66" t="str">
        <f>IF(Number&lt;=COUNT(Calculations!B:B),INDEX(Lookup_Table,MATCH(Number,Calculations!C:C,0),14),"")</f>
        <v/>
      </c>
      <c r="J174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75" spans="4:10" x14ac:dyDescent="0.2">
      <c r="D175" s="55">
        <v>174</v>
      </c>
      <c r="E175" s="65" t="str">
        <f>IF(Number&lt;=COUNT(Calculations!B:B),INDEX(Lookup_Table,MATCH(Number,Calculations!C:C,0),3),"")</f>
        <v/>
      </c>
      <c r="F175" s="65" t="str">
        <f>IF(Number&lt;=COUNT(Calculations!B:B),INDEX(Lookup_Table,MATCH(Number,Calculations!C:C,0),4),"")</f>
        <v/>
      </c>
      <c r="G175" s="65" t="str">
        <f>IF(Number&lt;=COUNT(Calculations!B:B),INDEX(Lookup_Table,MATCH(Number,Calculations!C:C,0),12),"")</f>
        <v/>
      </c>
      <c r="H175" s="65" t="str">
        <f>IF(Number&lt;=COUNT(Calculations!B:B),INDEX(Lookup_Table,MATCH(Number,Calculations!C:C,0),13),"")</f>
        <v/>
      </c>
      <c r="I175" s="66" t="str">
        <f>IF(Number&lt;=COUNT(Calculations!B:B),INDEX(Lookup_Table,MATCH(Number,Calculations!C:C,0),14),"")</f>
        <v/>
      </c>
      <c r="J175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76" spans="4:10" x14ac:dyDescent="0.2">
      <c r="D176" s="55">
        <v>175</v>
      </c>
      <c r="E176" s="65" t="str">
        <f>IF(Number&lt;=COUNT(Calculations!B:B),INDEX(Lookup_Table,MATCH(Number,Calculations!C:C,0),3),"")</f>
        <v/>
      </c>
      <c r="F176" s="65" t="str">
        <f>IF(Number&lt;=COUNT(Calculations!B:B),INDEX(Lookup_Table,MATCH(Number,Calculations!C:C,0),4),"")</f>
        <v/>
      </c>
      <c r="G176" s="65" t="str">
        <f>IF(Number&lt;=COUNT(Calculations!B:B),INDEX(Lookup_Table,MATCH(Number,Calculations!C:C,0),12),"")</f>
        <v/>
      </c>
      <c r="H176" s="65" t="str">
        <f>IF(Number&lt;=COUNT(Calculations!B:B),INDEX(Lookup_Table,MATCH(Number,Calculations!C:C,0),13),"")</f>
        <v/>
      </c>
      <c r="I176" s="66" t="str">
        <f>IF(Number&lt;=COUNT(Calculations!B:B),INDEX(Lookup_Table,MATCH(Number,Calculations!C:C,0),14),"")</f>
        <v/>
      </c>
      <c r="J176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77" spans="4:10" x14ac:dyDescent="0.2">
      <c r="D177" s="55">
        <v>176</v>
      </c>
      <c r="E177" s="65" t="str">
        <f>IF(Number&lt;=COUNT(Calculations!B:B),INDEX(Lookup_Table,MATCH(Number,Calculations!C:C,0),3),"")</f>
        <v/>
      </c>
      <c r="F177" s="65" t="str">
        <f>IF(Number&lt;=COUNT(Calculations!B:B),INDEX(Lookup_Table,MATCH(Number,Calculations!C:C,0),4),"")</f>
        <v/>
      </c>
      <c r="G177" s="65" t="str">
        <f>IF(Number&lt;=COUNT(Calculations!B:B),INDEX(Lookup_Table,MATCH(Number,Calculations!C:C,0),12),"")</f>
        <v/>
      </c>
      <c r="H177" s="65" t="str">
        <f>IF(Number&lt;=COUNT(Calculations!B:B),INDEX(Lookup_Table,MATCH(Number,Calculations!C:C,0),13),"")</f>
        <v/>
      </c>
      <c r="I177" s="66" t="str">
        <f>IF(Number&lt;=COUNT(Calculations!B:B),INDEX(Lookup_Table,MATCH(Number,Calculations!C:C,0),14),"")</f>
        <v/>
      </c>
      <c r="J177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78" spans="4:10" x14ac:dyDescent="0.2">
      <c r="D178" s="55">
        <v>177</v>
      </c>
      <c r="E178" s="65" t="str">
        <f>IF(Number&lt;=COUNT(Calculations!B:B),INDEX(Lookup_Table,MATCH(Number,Calculations!C:C,0),3),"")</f>
        <v/>
      </c>
      <c r="F178" s="65" t="str">
        <f>IF(Number&lt;=COUNT(Calculations!B:B),INDEX(Lookup_Table,MATCH(Number,Calculations!C:C,0),4),"")</f>
        <v/>
      </c>
      <c r="G178" s="65" t="str">
        <f>IF(Number&lt;=COUNT(Calculations!B:B),INDEX(Lookup_Table,MATCH(Number,Calculations!C:C,0),12),"")</f>
        <v/>
      </c>
      <c r="H178" s="65" t="str">
        <f>IF(Number&lt;=COUNT(Calculations!B:B),INDEX(Lookup_Table,MATCH(Number,Calculations!C:C,0),13),"")</f>
        <v/>
      </c>
      <c r="I178" s="66" t="str">
        <f>IF(Number&lt;=COUNT(Calculations!B:B),INDEX(Lookup_Table,MATCH(Number,Calculations!C:C,0),14),"")</f>
        <v/>
      </c>
      <c r="J178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79" spans="4:10" x14ac:dyDescent="0.2">
      <c r="D179" s="55">
        <v>178</v>
      </c>
      <c r="E179" s="65" t="str">
        <f>IF(Number&lt;=COUNT(Calculations!B:B),INDEX(Lookup_Table,MATCH(Number,Calculations!C:C,0),3),"")</f>
        <v/>
      </c>
      <c r="F179" s="65" t="str">
        <f>IF(Number&lt;=COUNT(Calculations!B:B),INDEX(Lookup_Table,MATCH(Number,Calculations!C:C,0),4),"")</f>
        <v/>
      </c>
      <c r="G179" s="65" t="str">
        <f>IF(Number&lt;=COUNT(Calculations!B:B),INDEX(Lookup_Table,MATCH(Number,Calculations!C:C,0),12),"")</f>
        <v/>
      </c>
      <c r="H179" s="65" t="str">
        <f>IF(Number&lt;=COUNT(Calculations!B:B),INDEX(Lookup_Table,MATCH(Number,Calculations!C:C,0),13),"")</f>
        <v/>
      </c>
      <c r="I179" s="66" t="str">
        <f>IF(Number&lt;=COUNT(Calculations!B:B),INDEX(Lookup_Table,MATCH(Number,Calculations!C:C,0),14),"")</f>
        <v/>
      </c>
      <c r="J179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80" spans="4:10" x14ac:dyDescent="0.2">
      <c r="D180" s="55">
        <v>179</v>
      </c>
      <c r="E180" s="65" t="str">
        <f>IF(Number&lt;=COUNT(Calculations!B:B),INDEX(Lookup_Table,MATCH(Number,Calculations!C:C,0),3),"")</f>
        <v/>
      </c>
      <c r="F180" s="65" t="str">
        <f>IF(Number&lt;=COUNT(Calculations!B:B),INDEX(Lookup_Table,MATCH(Number,Calculations!C:C,0),4),"")</f>
        <v/>
      </c>
      <c r="G180" s="65" t="str">
        <f>IF(Number&lt;=COUNT(Calculations!B:B),INDEX(Lookup_Table,MATCH(Number,Calculations!C:C,0),12),"")</f>
        <v/>
      </c>
      <c r="H180" s="65" t="str">
        <f>IF(Number&lt;=COUNT(Calculations!B:B),INDEX(Lookup_Table,MATCH(Number,Calculations!C:C,0),13),"")</f>
        <v/>
      </c>
      <c r="I180" s="66" t="str">
        <f>IF(Number&lt;=COUNT(Calculations!B:B),INDEX(Lookup_Table,MATCH(Number,Calculations!C:C,0),14),"")</f>
        <v/>
      </c>
      <c r="J180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81" spans="4:10" x14ac:dyDescent="0.2">
      <c r="D181" s="55">
        <v>180</v>
      </c>
      <c r="E181" s="65" t="str">
        <f>IF(Number&lt;=COUNT(Calculations!B:B),INDEX(Lookup_Table,MATCH(Number,Calculations!C:C,0),3),"")</f>
        <v/>
      </c>
      <c r="F181" s="65" t="str">
        <f>IF(Number&lt;=COUNT(Calculations!B:B),INDEX(Lookup_Table,MATCH(Number,Calculations!C:C,0),4),"")</f>
        <v/>
      </c>
      <c r="G181" s="65" t="str">
        <f>IF(Number&lt;=COUNT(Calculations!B:B),INDEX(Lookup_Table,MATCH(Number,Calculations!C:C,0),12),"")</f>
        <v/>
      </c>
      <c r="H181" s="65" t="str">
        <f>IF(Number&lt;=COUNT(Calculations!B:B),INDEX(Lookup_Table,MATCH(Number,Calculations!C:C,0),13),"")</f>
        <v/>
      </c>
      <c r="I181" s="66" t="str">
        <f>IF(Number&lt;=COUNT(Calculations!B:B),INDEX(Lookup_Table,MATCH(Number,Calculations!C:C,0),14),"")</f>
        <v/>
      </c>
      <c r="J181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82" spans="4:10" x14ac:dyDescent="0.2">
      <c r="D182" s="55">
        <v>181</v>
      </c>
      <c r="E182" s="65" t="str">
        <f>IF(Number&lt;=COUNT(Calculations!B:B),INDEX(Lookup_Table,MATCH(Number,Calculations!C:C,0),3),"")</f>
        <v/>
      </c>
      <c r="F182" s="65" t="str">
        <f>IF(Number&lt;=COUNT(Calculations!B:B),INDEX(Lookup_Table,MATCH(Number,Calculations!C:C,0),4),"")</f>
        <v/>
      </c>
      <c r="G182" s="65" t="str">
        <f>IF(Number&lt;=COUNT(Calculations!B:B),INDEX(Lookup_Table,MATCH(Number,Calculations!C:C,0),12),"")</f>
        <v/>
      </c>
      <c r="H182" s="65" t="str">
        <f>IF(Number&lt;=COUNT(Calculations!B:B),INDEX(Lookup_Table,MATCH(Number,Calculations!C:C,0),13),"")</f>
        <v/>
      </c>
      <c r="I182" s="66" t="str">
        <f>IF(Number&lt;=COUNT(Calculations!B:B),INDEX(Lookup_Table,MATCH(Number,Calculations!C:C,0),14),"")</f>
        <v/>
      </c>
      <c r="J182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83" spans="4:10" x14ac:dyDescent="0.2">
      <c r="D183" s="55">
        <v>182</v>
      </c>
      <c r="E183" s="65" t="str">
        <f>IF(Number&lt;=COUNT(Calculations!B:B),INDEX(Lookup_Table,MATCH(Number,Calculations!C:C,0),3),"")</f>
        <v/>
      </c>
      <c r="F183" s="65" t="str">
        <f>IF(Number&lt;=COUNT(Calculations!B:B),INDEX(Lookup_Table,MATCH(Number,Calculations!C:C,0),4),"")</f>
        <v/>
      </c>
      <c r="G183" s="65" t="str">
        <f>IF(Number&lt;=COUNT(Calculations!B:B),INDEX(Lookup_Table,MATCH(Number,Calculations!C:C,0),12),"")</f>
        <v/>
      </c>
      <c r="H183" s="65" t="str">
        <f>IF(Number&lt;=COUNT(Calculations!B:B),INDEX(Lookup_Table,MATCH(Number,Calculations!C:C,0),13),"")</f>
        <v/>
      </c>
      <c r="I183" s="66" t="str">
        <f>IF(Number&lt;=COUNT(Calculations!B:B),INDEX(Lookup_Table,MATCH(Number,Calculations!C:C,0),14),"")</f>
        <v/>
      </c>
      <c r="J183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84" spans="4:10" x14ac:dyDescent="0.2">
      <c r="D184" s="55">
        <v>183</v>
      </c>
      <c r="E184" s="65" t="str">
        <f>IF(Number&lt;=COUNT(Calculations!B:B),INDEX(Lookup_Table,MATCH(Number,Calculations!C:C,0),3),"")</f>
        <v/>
      </c>
      <c r="F184" s="65" t="str">
        <f>IF(Number&lt;=COUNT(Calculations!B:B),INDEX(Lookup_Table,MATCH(Number,Calculations!C:C,0),4),"")</f>
        <v/>
      </c>
      <c r="G184" s="65" t="str">
        <f>IF(Number&lt;=COUNT(Calculations!B:B),INDEX(Lookup_Table,MATCH(Number,Calculations!C:C,0),12),"")</f>
        <v/>
      </c>
      <c r="H184" s="65" t="str">
        <f>IF(Number&lt;=COUNT(Calculations!B:B),INDEX(Lookup_Table,MATCH(Number,Calculations!C:C,0),13),"")</f>
        <v/>
      </c>
      <c r="I184" s="66" t="str">
        <f>IF(Number&lt;=COUNT(Calculations!B:B),INDEX(Lookup_Table,MATCH(Number,Calculations!C:C,0),14),"")</f>
        <v/>
      </c>
      <c r="J184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85" spans="4:10" x14ac:dyDescent="0.2">
      <c r="D185" s="55">
        <v>184</v>
      </c>
      <c r="E185" s="65" t="str">
        <f>IF(Number&lt;=COUNT(Calculations!B:B),INDEX(Lookup_Table,MATCH(Number,Calculations!C:C,0),3),"")</f>
        <v/>
      </c>
      <c r="F185" s="65" t="str">
        <f>IF(Number&lt;=COUNT(Calculations!B:B),INDEX(Lookup_Table,MATCH(Number,Calculations!C:C,0),4),"")</f>
        <v/>
      </c>
      <c r="G185" s="65" t="str">
        <f>IF(Number&lt;=COUNT(Calculations!B:B),INDEX(Lookup_Table,MATCH(Number,Calculations!C:C,0),12),"")</f>
        <v/>
      </c>
      <c r="H185" s="65" t="str">
        <f>IF(Number&lt;=COUNT(Calculations!B:B),INDEX(Lookup_Table,MATCH(Number,Calculations!C:C,0),13),"")</f>
        <v/>
      </c>
      <c r="I185" s="66" t="str">
        <f>IF(Number&lt;=COUNT(Calculations!B:B),INDEX(Lookup_Table,MATCH(Number,Calculations!C:C,0),14),"")</f>
        <v/>
      </c>
      <c r="J185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86" spans="4:10" x14ac:dyDescent="0.2">
      <c r="D186" s="55">
        <v>185</v>
      </c>
      <c r="E186" s="65" t="str">
        <f>IF(Number&lt;=COUNT(Calculations!B:B),INDEX(Lookup_Table,MATCH(Number,Calculations!C:C,0),3),"")</f>
        <v/>
      </c>
      <c r="F186" s="65" t="str">
        <f>IF(Number&lt;=COUNT(Calculations!B:B),INDEX(Lookup_Table,MATCH(Number,Calculations!C:C,0),4),"")</f>
        <v/>
      </c>
      <c r="G186" s="65" t="str">
        <f>IF(Number&lt;=COUNT(Calculations!B:B),INDEX(Lookup_Table,MATCH(Number,Calculations!C:C,0),12),"")</f>
        <v/>
      </c>
      <c r="H186" s="65" t="str">
        <f>IF(Number&lt;=COUNT(Calculations!B:B),INDEX(Lookup_Table,MATCH(Number,Calculations!C:C,0),13),"")</f>
        <v/>
      </c>
      <c r="I186" s="66" t="str">
        <f>IF(Number&lt;=COUNT(Calculations!B:B),INDEX(Lookup_Table,MATCH(Number,Calculations!C:C,0),14),"")</f>
        <v/>
      </c>
      <c r="J186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87" spans="4:10" x14ac:dyDescent="0.2">
      <c r="D187" s="55">
        <v>186</v>
      </c>
      <c r="E187" s="65" t="str">
        <f>IF(Number&lt;=COUNT(Calculations!B:B),INDEX(Lookup_Table,MATCH(Number,Calculations!C:C,0),3),"")</f>
        <v/>
      </c>
      <c r="F187" s="65" t="str">
        <f>IF(Number&lt;=COUNT(Calculations!B:B),INDEX(Lookup_Table,MATCH(Number,Calculations!C:C,0),4),"")</f>
        <v/>
      </c>
      <c r="G187" s="65" t="str">
        <f>IF(Number&lt;=COUNT(Calculations!B:B),INDEX(Lookup_Table,MATCH(Number,Calculations!C:C,0),12),"")</f>
        <v/>
      </c>
      <c r="H187" s="65" t="str">
        <f>IF(Number&lt;=COUNT(Calculations!B:B),INDEX(Lookup_Table,MATCH(Number,Calculations!C:C,0),13),"")</f>
        <v/>
      </c>
      <c r="I187" s="66" t="str">
        <f>IF(Number&lt;=COUNT(Calculations!B:B),INDEX(Lookup_Table,MATCH(Number,Calculations!C:C,0),14),"")</f>
        <v/>
      </c>
      <c r="J187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88" spans="4:10" x14ac:dyDescent="0.2">
      <c r="D188" s="55">
        <v>187</v>
      </c>
      <c r="E188" s="65" t="str">
        <f>IF(Number&lt;=COUNT(Calculations!B:B),INDEX(Lookup_Table,MATCH(Number,Calculations!C:C,0),3),"")</f>
        <v/>
      </c>
      <c r="F188" s="65" t="str">
        <f>IF(Number&lt;=COUNT(Calculations!B:B),INDEX(Lookup_Table,MATCH(Number,Calculations!C:C,0),4),"")</f>
        <v/>
      </c>
      <c r="G188" s="65" t="str">
        <f>IF(Number&lt;=COUNT(Calculations!B:B),INDEX(Lookup_Table,MATCH(Number,Calculations!C:C,0),12),"")</f>
        <v/>
      </c>
      <c r="H188" s="65" t="str">
        <f>IF(Number&lt;=COUNT(Calculations!B:B),INDEX(Lookup_Table,MATCH(Number,Calculations!C:C,0),13),"")</f>
        <v/>
      </c>
      <c r="I188" s="66" t="str">
        <f>IF(Number&lt;=COUNT(Calculations!B:B),INDEX(Lookup_Table,MATCH(Number,Calculations!C:C,0),14),"")</f>
        <v/>
      </c>
      <c r="J188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89" spans="4:10" x14ac:dyDescent="0.2">
      <c r="D189" s="55">
        <v>188</v>
      </c>
      <c r="E189" s="65" t="str">
        <f>IF(Number&lt;=COUNT(Calculations!B:B),INDEX(Lookup_Table,MATCH(Number,Calculations!C:C,0),3),"")</f>
        <v/>
      </c>
      <c r="F189" s="65" t="str">
        <f>IF(Number&lt;=COUNT(Calculations!B:B),INDEX(Lookup_Table,MATCH(Number,Calculations!C:C,0),4),"")</f>
        <v/>
      </c>
      <c r="G189" s="65" t="str">
        <f>IF(Number&lt;=COUNT(Calculations!B:B),INDEX(Lookup_Table,MATCH(Number,Calculations!C:C,0),12),"")</f>
        <v/>
      </c>
      <c r="H189" s="65" t="str">
        <f>IF(Number&lt;=COUNT(Calculations!B:B),INDEX(Lookup_Table,MATCH(Number,Calculations!C:C,0),13),"")</f>
        <v/>
      </c>
      <c r="I189" s="66" t="str">
        <f>IF(Number&lt;=COUNT(Calculations!B:B),INDEX(Lookup_Table,MATCH(Number,Calculations!C:C,0),14),"")</f>
        <v/>
      </c>
      <c r="J189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90" spans="4:10" x14ac:dyDescent="0.2">
      <c r="D190" s="55">
        <v>189</v>
      </c>
      <c r="E190" s="65" t="str">
        <f>IF(Number&lt;=COUNT(Calculations!B:B),INDEX(Lookup_Table,MATCH(Number,Calculations!C:C,0),3),"")</f>
        <v/>
      </c>
      <c r="F190" s="65" t="str">
        <f>IF(Number&lt;=COUNT(Calculations!B:B),INDEX(Lookup_Table,MATCH(Number,Calculations!C:C,0),4),"")</f>
        <v/>
      </c>
      <c r="G190" s="65" t="str">
        <f>IF(Number&lt;=COUNT(Calculations!B:B),INDEX(Lookup_Table,MATCH(Number,Calculations!C:C,0),12),"")</f>
        <v/>
      </c>
      <c r="H190" s="65" t="str">
        <f>IF(Number&lt;=COUNT(Calculations!B:B),INDEX(Lookup_Table,MATCH(Number,Calculations!C:C,0),13),"")</f>
        <v/>
      </c>
      <c r="I190" s="66" t="str">
        <f>IF(Number&lt;=COUNT(Calculations!B:B),INDEX(Lookup_Table,MATCH(Number,Calculations!C:C,0),14),"")</f>
        <v/>
      </c>
      <c r="J190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91" spans="4:10" x14ac:dyDescent="0.2">
      <c r="D191" s="55">
        <v>190</v>
      </c>
      <c r="E191" s="65" t="str">
        <f>IF(Number&lt;=COUNT(Calculations!B:B),INDEX(Lookup_Table,MATCH(Number,Calculations!C:C,0),3),"")</f>
        <v/>
      </c>
      <c r="F191" s="65" t="str">
        <f>IF(Number&lt;=COUNT(Calculations!B:B),INDEX(Lookup_Table,MATCH(Number,Calculations!C:C,0),4),"")</f>
        <v/>
      </c>
      <c r="G191" s="65" t="str">
        <f>IF(Number&lt;=COUNT(Calculations!B:B),INDEX(Lookup_Table,MATCH(Number,Calculations!C:C,0),12),"")</f>
        <v/>
      </c>
      <c r="H191" s="65" t="str">
        <f>IF(Number&lt;=COUNT(Calculations!B:B),INDEX(Lookup_Table,MATCH(Number,Calculations!C:C,0),13),"")</f>
        <v/>
      </c>
      <c r="I191" s="66" t="str">
        <f>IF(Number&lt;=COUNT(Calculations!B:B),INDEX(Lookup_Table,MATCH(Number,Calculations!C:C,0),14),"")</f>
        <v/>
      </c>
      <c r="J191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92" spans="4:10" x14ac:dyDescent="0.2">
      <c r="D192" s="55">
        <v>191</v>
      </c>
      <c r="E192" s="65" t="str">
        <f>IF(Number&lt;=COUNT(Calculations!B:B),INDEX(Lookup_Table,MATCH(Number,Calculations!C:C,0),3),"")</f>
        <v/>
      </c>
      <c r="F192" s="65" t="str">
        <f>IF(Number&lt;=COUNT(Calculations!B:B),INDEX(Lookup_Table,MATCH(Number,Calculations!C:C,0),4),"")</f>
        <v/>
      </c>
      <c r="G192" s="65" t="str">
        <f>IF(Number&lt;=COUNT(Calculations!B:B),INDEX(Lookup_Table,MATCH(Number,Calculations!C:C,0),12),"")</f>
        <v/>
      </c>
      <c r="H192" s="65" t="str">
        <f>IF(Number&lt;=COUNT(Calculations!B:B),INDEX(Lookup_Table,MATCH(Number,Calculations!C:C,0),13),"")</f>
        <v/>
      </c>
      <c r="I192" s="66" t="str">
        <f>IF(Number&lt;=COUNT(Calculations!B:B),INDEX(Lookup_Table,MATCH(Number,Calculations!C:C,0),14),"")</f>
        <v/>
      </c>
      <c r="J192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93" spans="4:10" x14ac:dyDescent="0.2">
      <c r="D193" s="55">
        <v>192</v>
      </c>
      <c r="E193" s="65" t="str">
        <f>IF(Number&lt;=COUNT(Calculations!B:B),INDEX(Lookup_Table,MATCH(Number,Calculations!C:C,0),3),"")</f>
        <v/>
      </c>
      <c r="F193" s="65" t="str">
        <f>IF(Number&lt;=COUNT(Calculations!B:B),INDEX(Lookup_Table,MATCH(Number,Calculations!C:C,0),4),"")</f>
        <v/>
      </c>
      <c r="G193" s="65" t="str">
        <f>IF(Number&lt;=COUNT(Calculations!B:B),INDEX(Lookup_Table,MATCH(Number,Calculations!C:C,0),12),"")</f>
        <v/>
      </c>
      <c r="H193" s="65" t="str">
        <f>IF(Number&lt;=COUNT(Calculations!B:B),INDEX(Lookup_Table,MATCH(Number,Calculations!C:C,0),13),"")</f>
        <v/>
      </c>
      <c r="I193" s="66" t="str">
        <f>IF(Number&lt;=COUNT(Calculations!B:B),INDEX(Lookup_Table,MATCH(Number,Calculations!C:C,0),14),"")</f>
        <v/>
      </c>
      <c r="J193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94" spans="4:10" x14ac:dyDescent="0.2">
      <c r="D194" s="55">
        <v>193</v>
      </c>
      <c r="E194" s="65" t="str">
        <f>IF(Number&lt;=COUNT(Calculations!B:B),INDEX(Lookup_Table,MATCH(Number,Calculations!C:C,0),3),"")</f>
        <v/>
      </c>
      <c r="F194" s="65" t="str">
        <f>IF(Number&lt;=COUNT(Calculations!B:B),INDEX(Lookup_Table,MATCH(Number,Calculations!C:C,0),4),"")</f>
        <v/>
      </c>
      <c r="G194" s="65" t="str">
        <f>IF(Number&lt;=COUNT(Calculations!B:B),INDEX(Lookup_Table,MATCH(Number,Calculations!C:C,0),12),"")</f>
        <v/>
      </c>
      <c r="H194" s="65" t="str">
        <f>IF(Number&lt;=COUNT(Calculations!B:B),INDEX(Lookup_Table,MATCH(Number,Calculations!C:C,0),13),"")</f>
        <v/>
      </c>
      <c r="I194" s="66" t="str">
        <f>IF(Number&lt;=COUNT(Calculations!B:B),INDEX(Lookup_Table,MATCH(Number,Calculations!C:C,0),14),"")</f>
        <v/>
      </c>
      <c r="J194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95" spans="4:10" x14ac:dyDescent="0.2">
      <c r="D195" s="55">
        <v>194</v>
      </c>
      <c r="E195" s="65" t="str">
        <f>IF(Number&lt;=COUNT(Calculations!B:B),INDEX(Lookup_Table,MATCH(Number,Calculations!C:C,0),3),"")</f>
        <v/>
      </c>
      <c r="F195" s="65" t="str">
        <f>IF(Number&lt;=COUNT(Calculations!B:B),INDEX(Lookup_Table,MATCH(Number,Calculations!C:C,0),4),"")</f>
        <v/>
      </c>
      <c r="G195" s="65" t="str">
        <f>IF(Number&lt;=COUNT(Calculations!B:B),INDEX(Lookup_Table,MATCH(Number,Calculations!C:C,0),12),"")</f>
        <v/>
      </c>
      <c r="H195" s="65" t="str">
        <f>IF(Number&lt;=COUNT(Calculations!B:B),INDEX(Lookup_Table,MATCH(Number,Calculations!C:C,0),13),"")</f>
        <v/>
      </c>
      <c r="I195" s="66" t="str">
        <f>IF(Number&lt;=COUNT(Calculations!B:B),INDEX(Lookup_Table,MATCH(Number,Calculations!C:C,0),14),"")</f>
        <v/>
      </c>
      <c r="J195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96" spans="4:10" x14ac:dyDescent="0.2">
      <c r="D196" s="55">
        <v>195</v>
      </c>
      <c r="E196" s="65" t="str">
        <f>IF(Number&lt;=COUNT(Calculations!B:B),INDEX(Lookup_Table,MATCH(Number,Calculations!C:C,0),3),"")</f>
        <v/>
      </c>
      <c r="F196" s="65" t="str">
        <f>IF(Number&lt;=COUNT(Calculations!B:B),INDEX(Lookup_Table,MATCH(Number,Calculations!C:C,0),4),"")</f>
        <v/>
      </c>
      <c r="G196" s="65" t="str">
        <f>IF(Number&lt;=COUNT(Calculations!B:B),INDEX(Lookup_Table,MATCH(Number,Calculations!C:C,0),12),"")</f>
        <v/>
      </c>
      <c r="H196" s="65" t="str">
        <f>IF(Number&lt;=COUNT(Calculations!B:B),INDEX(Lookup_Table,MATCH(Number,Calculations!C:C,0),13),"")</f>
        <v/>
      </c>
      <c r="I196" s="66" t="str">
        <f>IF(Number&lt;=COUNT(Calculations!B:B),INDEX(Lookup_Table,MATCH(Number,Calculations!C:C,0),14),"")</f>
        <v/>
      </c>
      <c r="J196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97" spans="4:10" x14ac:dyDescent="0.2">
      <c r="D197" s="55">
        <v>196</v>
      </c>
      <c r="E197" s="65" t="str">
        <f>IF(Number&lt;=COUNT(Calculations!B:B),INDEX(Lookup_Table,MATCH(Number,Calculations!C:C,0),3),"")</f>
        <v/>
      </c>
      <c r="F197" s="65" t="str">
        <f>IF(Number&lt;=COUNT(Calculations!B:B),INDEX(Lookup_Table,MATCH(Number,Calculations!C:C,0),4),"")</f>
        <v/>
      </c>
      <c r="G197" s="65" t="str">
        <f>IF(Number&lt;=COUNT(Calculations!B:B),INDEX(Lookup_Table,MATCH(Number,Calculations!C:C,0),12),"")</f>
        <v/>
      </c>
      <c r="H197" s="65" t="str">
        <f>IF(Number&lt;=COUNT(Calculations!B:B),INDEX(Lookup_Table,MATCH(Number,Calculations!C:C,0),13),"")</f>
        <v/>
      </c>
      <c r="I197" s="66" t="str">
        <f>IF(Number&lt;=COUNT(Calculations!B:B),INDEX(Lookup_Table,MATCH(Number,Calculations!C:C,0),14),"")</f>
        <v/>
      </c>
      <c r="J197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98" spans="4:10" x14ac:dyDescent="0.2">
      <c r="D198" s="55">
        <v>197</v>
      </c>
      <c r="E198" s="65" t="str">
        <f>IF(Number&lt;=COUNT(Calculations!B:B),INDEX(Lookup_Table,MATCH(Number,Calculations!C:C,0),3),"")</f>
        <v/>
      </c>
      <c r="F198" s="65" t="str">
        <f>IF(Number&lt;=COUNT(Calculations!B:B),INDEX(Lookup_Table,MATCH(Number,Calculations!C:C,0),4),"")</f>
        <v/>
      </c>
      <c r="G198" s="65" t="str">
        <f>IF(Number&lt;=COUNT(Calculations!B:B),INDEX(Lookup_Table,MATCH(Number,Calculations!C:C,0),12),"")</f>
        <v/>
      </c>
      <c r="H198" s="65" t="str">
        <f>IF(Number&lt;=COUNT(Calculations!B:B),INDEX(Lookup_Table,MATCH(Number,Calculations!C:C,0),13),"")</f>
        <v/>
      </c>
      <c r="I198" s="66" t="str">
        <f>IF(Number&lt;=COUNT(Calculations!B:B),INDEX(Lookup_Table,MATCH(Number,Calculations!C:C,0),14),"")</f>
        <v/>
      </c>
      <c r="J198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199" spans="4:10" x14ac:dyDescent="0.2">
      <c r="D199" s="55">
        <v>198</v>
      </c>
      <c r="E199" s="65" t="str">
        <f>IF(Number&lt;=COUNT(Calculations!B:B),INDEX(Lookup_Table,MATCH(Number,Calculations!C:C,0),3),"")</f>
        <v/>
      </c>
      <c r="F199" s="65" t="str">
        <f>IF(Number&lt;=COUNT(Calculations!B:B),INDEX(Lookup_Table,MATCH(Number,Calculations!C:C,0),4),"")</f>
        <v/>
      </c>
      <c r="G199" s="65" t="str">
        <f>IF(Number&lt;=COUNT(Calculations!B:B),INDEX(Lookup_Table,MATCH(Number,Calculations!C:C,0),12),"")</f>
        <v/>
      </c>
      <c r="H199" s="65" t="str">
        <f>IF(Number&lt;=COUNT(Calculations!B:B),INDEX(Lookup_Table,MATCH(Number,Calculations!C:C,0),13),"")</f>
        <v/>
      </c>
      <c r="I199" s="66" t="str">
        <f>IF(Number&lt;=COUNT(Calculations!B:B),INDEX(Lookup_Table,MATCH(Number,Calculations!C:C,0),14),"")</f>
        <v/>
      </c>
      <c r="J199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200" spans="4:10" x14ac:dyDescent="0.2">
      <c r="D200" s="55">
        <v>199</v>
      </c>
      <c r="E200" s="65" t="str">
        <f>IF(Number&lt;=COUNT(Calculations!B:B),INDEX(Lookup_Table,MATCH(Number,Calculations!C:C,0),3),"")</f>
        <v/>
      </c>
      <c r="F200" s="65" t="str">
        <f>IF(Number&lt;=COUNT(Calculations!B:B),INDEX(Lookup_Table,MATCH(Number,Calculations!C:C,0),4),"")</f>
        <v/>
      </c>
      <c r="G200" s="65" t="str">
        <f>IF(Number&lt;=COUNT(Calculations!B:B),INDEX(Lookup_Table,MATCH(Number,Calculations!C:C,0),12),"")</f>
        <v/>
      </c>
      <c r="H200" s="65" t="str">
        <f>IF(Number&lt;=COUNT(Calculations!B:B),INDEX(Lookup_Table,MATCH(Number,Calculations!C:C,0),13),"")</f>
        <v/>
      </c>
      <c r="I200" s="66" t="str">
        <f>IF(Number&lt;=COUNT(Calculations!B:B),INDEX(Lookup_Table,MATCH(Number,Calculations!C:C,0),14),"")</f>
        <v/>
      </c>
      <c r="J200" s="67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  <row r="201" spans="4:10" x14ac:dyDescent="0.2">
      <c r="D201" s="59">
        <v>200</v>
      </c>
      <c r="E201" s="68" t="str">
        <f>IF(Number&lt;=COUNT(Calculations!B:B),INDEX(Lookup_Table,MATCH(Number,Calculations!C:C,0),3),"")</f>
        <v/>
      </c>
      <c r="F201" s="68" t="str">
        <f>IF(Number&lt;=COUNT(Calculations!B:B),INDEX(Lookup_Table,MATCH(Number,Calculations!C:C,0),4),"")</f>
        <v/>
      </c>
      <c r="G201" s="68" t="str">
        <f>IF(Number&lt;=COUNT(Calculations!B:B),INDEX(Lookup_Table,MATCH(Number,Calculations!C:C,0),12),"")</f>
        <v/>
      </c>
      <c r="H201" s="68" t="str">
        <f>IF(Number&lt;=COUNT(Calculations!B:B),INDEX(Lookup_Table,MATCH(Number,Calculations!C:C,0),13),"")</f>
        <v/>
      </c>
      <c r="I201" s="69" t="str">
        <f>IF(Number&lt;=COUNT(Calculations!B:B),INDEX(Lookup_Table,MATCH(Number,Calculations!C:C,0),14),"")</f>
        <v/>
      </c>
      <c r="J201" s="70" t="str">
        <f>IF(Number&lt;=COUNT(Calculations!B:B),IF(J$1=K$5,INDEX(Lookup_Table,MATCH(Number,Calculations!C:C,0),5),IF(J$1=K$6,INDEX(Lookup_Table,MATCH(Number,Calculations!C:C,0),6),IF(J$1=K$7,INDEX(Lookup_Table,MATCH(Number,Calculations!C:C,0),7),IF(J$1=K$8,INDEX(Lookup_Table,MATCH(Number,Calculations!C:C,0),8),IF(J$1=K$9,INDEX(Lookup_Table,MATCH(Number,Calculations!C:C,0),9),IF(J$1=K$10,INDEX(Lookup_Table,MATCH(Number,Calculations!C:C,0),10)/SUM(Weightf),IF(J$1=K$11,INDEX(Lookup_Table,MATCH(Number,Calculations!C:C,0),11)/SUM(Weightr),""))))))),"")</f>
        <v/>
      </c>
    </row>
  </sheetData>
  <mergeCells count="4">
    <mergeCell ref="A23:B23"/>
    <mergeCell ref="A1:B1"/>
    <mergeCell ref="A6:B6"/>
    <mergeCell ref="A10:B10"/>
  </mergeCells>
  <conditionalFormatting sqref="J2:J201">
    <cfRule type="expression" dxfId="8" priority="1">
      <formula>Sort_By="Weight (random)"</formula>
    </cfRule>
    <cfRule type="expression" dxfId="7" priority="2">
      <formula>Sort_By="Weight (fixed)"</formula>
    </cfRule>
    <cfRule type="expression" dxfId="6" priority="3">
      <formula>OR(Sort_By="Number of observations",Sort_By="Number of predictors")</formula>
    </cfRule>
  </conditionalFormatting>
  <dataValidations count="4">
    <dataValidation type="list" allowBlank="1" showInputMessage="1" showErrorMessage="1" sqref="B8">
      <formula1>"Ascending,Descending"</formula1>
    </dataValidation>
    <dataValidation type="list" allowBlank="1" showInputMessage="1" showErrorMessage="1" sqref="B2">
      <formula1>"Fixed effect model,Random effects model"</formula1>
    </dataValidation>
    <dataValidation type="list" allowBlank="1" showInputMessage="1" showErrorMessage="1" sqref="B7">
      <formula1>$K$2:$K$11</formula1>
    </dataValidation>
    <dataValidation type="list" allowBlank="1" showInputMessage="1" showErrorMessage="1" sqref="B3">
      <formula1>"Off,On"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1"/>
  <sheetViews>
    <sheetView showGridLines="0" workbookViewId="0">
      <pane ySplit="1" topLeftCell="A2" activePane="bottomLeft" state="frozen"/>
      <selection pane="bottomLeft" activeCell="B15" sqref="B15:D15"/>
    </sheetView>
  </sheetViews>
  <sheetFormatPr defaultColWidth="9.33203125" defaultRowHeight="12" outlineLevelCol="1" x14ac:dyDescent="0.2"/>
  <cols>
    <col min="1" max="1" width="28.33203125" style="5" bestFit="1" customWidth="1"/>
    <col min="2" max="2" width="18.33203125" style="5" bestFit="1" customWidth="1"/>
    <col min="3" max="4" width="12" style="27" customWidth="1"/>
    <col min="5" max="5" width="3.33203125" style="5" customWidth="1"/>
    <col min="6" max="6" width="4.1640625" style="28" customWidth="1" outlineLevel="1"/>
    <col min="7" max="7" width="26.33203125" style="103" customWidth="1" outlineLevel="1"/>
    <col min="8" max="8" width="10.1640625" style="5" customWidth="1" outlineLevel="1"/>
    <col min="9" max="10" width="12.5" style="5" customWidth="1" outlineLevel="1"/>
    <col min="11" max="11" width="10.1640625" style="137" customWidth="1" outlineLevel="1"/>
    <col min="12" max="12" width="7.6640625" style="5" customWidth="1" outlineLevel="1"/>
    <col min="13" max="13" width="7.1640625" style="5" customWidth="1" outlineLevel="1"/>
    <col min="14" max="14" width="7.1640625" style="137" customWidth="1" outlineLevel="1"/>
    <col min="15" max="18" width="7.1640625" style="5" customWidth="1" outlineLevel="1"/>
    <col min="19" max="19" width="7.1640625" style="5" customWidth="1"/>
    <col min="20" max="20" width="100.83203125" style="5" customWidth="1" outlineLevel="1"/>
    <col min="21" max="21" width="7.1640625" style="5" customWidth="1"/>
    <col min="22" max="22" width="100.83203125" style="5" customWidth="1" outlineLevel="1"/>
    <col min="23" max="23" width="6.33203125" style="5" customWidth="1"/>
    <col min="24" max="16384" width="9.33203125" style="5"/>
  </cols>
  <sheetData>
    <row r="1" spans="1:23" ht="36" customHeight="1" x14ac:dyDescent="0.2">
      <c r="A1" s="152" t="s">
        <v>161</v>
      </c>
      <c r="B1" s="152"/>
      <c r="C1" s="152"/>
      <c r="D1" s="152"/>
      <c r="F1" s="16" t="s">
        <v>0</v>
      </c>
      <c r="G1" s="99" t="s">
        <v>87</v>
      </c>
      <c r="H1" s="11" t="s">
        <v>20</v>
      </c>
      <c r="I1" s="11" t="s">
        <v>9</v>
      </c>
      <c r="J1" s="11" t="s">
        <v>10</v>
      </c>
      <c r="K1" s="134" t="s">
        <v>8</v>
      </c>
      <c r="L1" s="11" t="s">
        <v>3</v>
      </c>
      <c r="M1" s="11" t="s">
        <v>58</v>
      </c>
      <c r="N1" s="134" t="s">
        <v>59</v>
      </c>
      <c r="O1" s="11" t="s">
        <v>61</v>
      </c>
      <c r="P1" s="11" t="s">
        <v>5</v>
      </c>
      <c r="Q1" s="11" t="s">
        <v>67</v>
      </c>
      <c r="R1" s="11" t="s">
        <v>68</v>
      </c>
      <c r="S1" s="139"/>
      <c r="U1" s="139"/>
      <c r="W1" s="139"/>
    </row>
    <row r="2" spans="1:23" x14ac:dyDescent="0.2">
      <c r="A2" s="10" t="s">
        <v>176</v>
      </c>
      <c r="B2" s="155" t="s">
        <v>237</v>
      </c>
      <c r="C2" s="155"/>
      <c r="D2" s="155"/>
      <c r="F2" s="71">
        <v>1</v>
      </c>
      <c r="G2" s="151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>aaaa</v>
      </c>
      <c r="H2" s="62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>0.4</v>
      </c>
      <c r="I2" s="62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>0.20157830484135836</v>
      </c>
      <c r="J2" s="62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>0.59842169515864163</v>
      </c>
      <c r="K2" s="135">
        <f>IF(Subgroup_number&lt;=MAX(Calculations!AS:AS),IF(COUNTIF(Calculations!AA:AA,Subgroup_number)=1,INDEX(Lookup_Table_subgroup,MATCH(Subgroup_number,Calculations!AA:AA,0),10),INDEX(Calculations!AS:BS,MATCH(Subgroup_number,Calculations!AS:AS,0),24)),"")</f>
        <v>0.1406730015962315</v>
      </c>
      <c r="L2" s="62" t="str">
        <f>IF(COUNTIF(Calculations!AS:AS,Subgroup_number)=1,INDEX(Calculations!AS:BS,MATCH(Subgroup_number,Calculations!AS:AS,0),5),IF(Subgroup_number=Calculations!BW$20,Calculations!$BW$13,""))</f>
        <v/>
      </c>
      <c r="M2" s="62" t="str">
        <f>IF(COUNTIF(Calculations!AS:AS,Subgroup_number)=1,INDEX(Calculations!AS:BS,MATCH(Subgroup_number,Calculations!AS:AS,0),6),IF(Subgroup_number=Calculations!BW$20,Calculations!$BW$14,""))</f>
        <v/>
      </c>
      <c r="N2" s="135" t="str">
        <f>IF(COUNTIF(Calculations!AS:AS,Subgroup_number)=1,INDEX(Calculations!AS:BS,MATCH(Subgroup_number,Calculations!AS:AS,0),7),IF(Subgroup_number=Calculations!BW$20,Calculations!BW$15,""))</f>
        <v/>
      </c>
      <c r="O2" s="62" t="str">
        <f>IF(COUNTIF(Calculations!AS:AS,Subgroup_number)=1,INDEX(Calculations!AS:BS,MATCH(Subgroup_number,Calculations!AS:AS,0),9),IF(Subgroup_number=Calculations!BW$20,Calculations!BW$16,""))</f>
        <v/>
      </c>
      <c r="P2" s="62" t="str">
        <f>IF(COUNTIF(Calculations!AS:AS,Subgroup_number)=1,INDEX(Calculations!AS:BS,MATCH(Subgroup_number,Calculations!AS:AS,0),10),IF(Subgroup_number=Calculations!BW$20,Calculations!BW$17,""))</f>
        <v/>
      </c>
      <c r="Q2" s="65" t="str">
        <f>IF(COUNTIF(Calculations!AS:AS,Subgroup_number)=1,INDEX(Calculations!AS:BS,MATCH(Subgroup_number,Calculations!AS:AS,0),18),IF(Subgroup_number=Calculations!BW$20,Calculations!BW$9,""))</f>
        <v/>
      </c>
      <c r="R2" s="67" t="str">
        <f>IF(COUNTIF(Calculations!AS:AS,Subgroup_number)=1,INDEX(Calculations!AS:BS,MATCH(Subgroup_number,Calculations!AS:AS,0),19),IF(Subgroup_number=Calculations!BW$20,Calculations!BW$10,""))</f>
        <v/>
      </c>
      <c r="S2" s="154" t="s">
        <v>179</v>
      </c>
      <c r="U2" s="154" t="s">
        <v>180</v>
      </c>
      <c r="W2" s="154" t="s">
        <v>181</v>
      </c>
    </row>
    <row r="3" spans="1:23" x14ac:dyDescent="0.2">
      <c r="A3" s="10" t="s">
        <v>168</v>
      </c>
      <c r="B3" s="156" t="s">
        <v>230</v>
      </c>
      <c r="C3" s="156"/>
      <c r="D3" s="156"/>
      <c r="F3" s="72">
        <v>2</v>
      </c>
      <c r="G3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>bbbb</v>
      </c>
      <c r="H3" s="65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>0.3</v>
      </c>
      <c r="I3" s="65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>0.14171804068165916</v>
      </c>
      <c r="J3" s="65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>0.45828195931834081</v>
      </c>
      <c r="K3" s="136">
        <f>IF(Subgroup_number&lt;=MAX(Calculations!AS:AS),IF(COUNTIF(Calculations!AA:AA,Subgroup_number)=1,INDEX(Lookup_Table_subgroup,MATCH(Subgroup_number,Calculations!AA:AA,0),10),INDEX(Calculations!AS:BS,MATCH(Subgroup_number,Calculations!AS:AS,0),24)),"")</f>
        <v>0.14981090118220783</v>
      </c>
      <c r="L3" s="65" t="str">
        <f>IF(COUNTIF(Calculations!AS:AS,Subgroup_number)=1,INDEX(Calculations!AS:BS,MATCH(Subgroup_number,Calculations!AS:AS,0),5),IF(Subgroup_number=Calculations!BW$20,Calculations!$BW$13,""))</f>
        <v/>
      </c>
      <c r="M3" s="65" t="str">
        <f>IF(COUNTIF(Calculations!AS:AS,Subgroup_number)=1,INDEX(Calculations!AS:BS,MATCH(Subgroup_number,Calculations!AS:AS,0),6),IF(Subgroup_number=Calculations!BW$20,Calculations!$BW$14,""))</f>
        <v/>
      </c>
      <c r="N3" s="136" t="str">
        <f>IF(COUNTIF(Calculations!AS:AS,Subgroup_number)=1,INDEX(Calculations!AS:BS,MATCH(Subgroup_number,Calculations!AS:AS,0),7),IF(Subgroup_number=Calculations!BW$20,Calculations!BW$15,""))</f>
        <v/>
      </c>
      <c r="O3" s="65" t="str">
        <f>IF(COUNTIF(Calculations!AS:AS,Subgroup_number)=1,INDEX(Calculations!AS:BS,MATCH(Subgroup_number,Calculations!AS:AS,0),9),IF(Subgroup_number=Calculations!BW$20,Calculations!BW$16,""))</f>
        <v/>
      </c>
      <c r="P3" s="65" t="str">
        <f>IF(COUNTIF(Calculations!AS:AS,Subgroup_number)=1,INDEX(Calculations!AS:BS,MATCH(Subgroup_number,Calculations!AS:AS,0),10),IF(Subgroup_number=Calculations!BW$20,Calculations!BW$17,""))</f>
        <v/>
      </c>
      <c r="Q3" s="65" t="str">
        <f>IF(COUNTIF(Calculations!AS:AS,Subgroup_number)=1,INDEX(Calculations!AS:BS,MATCH(Subgroup_number,Calculations!AS:AS,0),18),IF(Subgroup_number=Calculations!BW$20,Calculations!BW$9,""))</f>
        <v/>
      </c>
      <c r="R3" s="67" t="str">
        <f>IF(COUNTIF(Calculations!AS:AS,Subgroup_number)=1,INDEX(Calculations!AS:BS,MATCH(Subgroup_number,Calculations!AS:AS,0),19),IF(Subgroup_number=Calculations!BW$20,Calculations!BW$10,""))</f>
        <v/>
      </c>
      <c r="S3" s="154"/>
      <c r="U3" s="154"/>
      <c r="W3" s="154"/>
    </row>
    <row r="4" spans="1:23" ht="12" customHeight="1" x14ac:dyDescent="0.2">
      <c r="A4" s="10" t="s">
        <v>169</v>
      </c>
      <c r="B4" s="156" t="s">
        <v>177</v>
      </c>
      <c r="C4" s="156"/>
      <c r="D4" s="156"/>
      <c r="F4" s="72">
        <v>3</v>
      </c>
      <c r="G4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>cccc</v>
      </c>
      <c r="H4" s="65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>1.4999999999999999E-2</v>
      </c>
      <c r="I4" s="65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>-0.38309004204602576</v>
      </c>
      <c r="J4" s="65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>0.41309004204602578</v>
      </c>
      <c r="K4" s="136">
        <f>IF(Subgroup_number&lt;=MAX(Calculations!AS:AS),IF(COUNTIF(Calculations!AA:AA,Subgroup_number)=1,INDEX(Lookup_Table_subgroup,MATCH(Subgroup_number,Calculations!AA:AA,0),10),INDEX(Calculations!AS:BS,MATCH(Subgroup_number,Calculations!AS:AS,0),24)),"")</f>
        <v>9.3265813130388536E-2</v>
      </c>
      <c r="L4" s="65" t="str">
        <f>IF(COUNTIF(Calculations!AS:AS,Subgroup_number)=1,INDEX(Calculations!AS:BS,MATCH(Subgroup_number,Calculations!AS:AS,0),5),IF(Subgroup_number=Calculations!BW$20,Calculations!$BW$13,""))</f>
        <v/>
      </c>
      <c r="M4" s="65" t="str">
        <f>IF(COUNTIF(Calculations!AS:AS,Subgroup_number)=1,INDEX(Calculations!AS:BS,MATCH(Subgroup_number,Calculations!AS:AS,0),6),IF(Subgroup_number=Calculations!BW$20,Calculations!$BW$14,""))</f>
        <v/>
      </c>
      <c r="N4" s="136" t="str">
        <f>IF(COUNTIF(Calculations!AS:AS,Subgroup_number)=1,INDEX(Calculations!AS:BS,MATCH(Subgroup_number,Calculations!AS:AS,0),7),IF(Subgroup_number=Calculations!BW$20,Calculations!BW$15,""))</f>
        <v/>
      </c>
      <c r="O4" s="65" t="str">
        <f>IF(COUNTIF(Calculations!AS:AS,Subgroup_number)=1,INDEX(Calculations!AS:BS,MATCH(Subgroup_number,Calculations!AS:AS,0),9),IF(Subgroup_number=Calculations!BW$20,Calculations!BW$16,""))</f>
        <v/>
      </c>
      <c r="P4" s="65" t="str">
        <f>IF(COUNTIF(Calculations!AS:AS,Subgroup_number)=1,INDEX(Calculations!AS:BS,MATCH(Subgroup_number,Calculations!AS:AS,0),10),IF(Subgroup_number=Calculations!BW$20,Calculations!BW$17,""))</f>
        <v/>
      </c>
      <c r="Q4" s="65" t="str">
        <f>IF(COUNTIF(Calculations!AS:AS,Subgroup_number)=1,INDEX(Calculations!AS:BS,MATCH(Subgroup_number,Calculations!AS:AS,0),18),IF(Subgroup_number=Calculations!BW$20,Calculations!BW$9,""))</f>
        <v/>
      </c>
      <c r="R4" s="67" t="str">
        <f>IF(COUNTIF(Calculations!AS:AS,Subgroup_number)=1,INDEX(Calculations!AS:BS,MATCH(Subgroup_number,Calculations!AS:AS,0),19),IF(Subgroup_number=Calculations!BW$20,Calculations!BW$10,""))</f>
        <v/>
      </c>
      <c r="S4" s="154"/>
      <c r="U4" s="154"/>
      <c r="W4" s="154"/>
    </row>
    <row r="5" spans="1:23" x14ac:dyDescent="0.2">
      <c r="A5" s="10" t="s">
        <v>16</v>
      </c>
      <c r="B5" s="157">
        <v>0.95</v>
      </c>
      <c r="C5" s="157"/>
      <c r="D5" s="157"/>
      <c r="F5" s="72">
        <v>4</v>
      </c>
      <c r="G5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>dddd</v>
      </c>
      <c r="H5" s="65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>0.12177033792297279</v>
      </c>
      <c r="I5" s="65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>8.5074015826537147E-3</v>
      </c>
      <c r="J5" s="65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>0.23503327426329185</v>
      </c>
      <c r="K5" s="136">
        <f>IF(Subgroup_number&lt;=MAX(Calculations!AS:AS),IF(COUNTIF(Calculations!AA:AA,Subgroup_number)=1,INDEX(Lookup_Table_subgroup,MATCH(Subgroup_number,Calculations!AA:AA,0),10),INDEX(Calculations!AS:BS,MATCH(Subgroup_number,Calculations!AS:AS,0),24)),"")</f>
        <v>0.15864938653637572</v>
      </c>
      <c r="L5" s="65" t="str">
        <f>IF(COUNTIF(Calculations!AS:AS,Subgroup_number)=1,INDEX(Calculations!AS:BS,MATCH(Subgroup_number,Calculations!AS:AS,0),5),IF(Subgroup_number=Calculations!BW$20,Calculations!$BW$13,""))</f>
        <v/>
      </c>
      <c r="M5" s="65" t="str">
        <f>IF(COUNTIF(Calculations!AS:AS,Subgroup_number)=1,INDEX(Calculations!AS:BS,MATCH(Subgroup_number,Calculations!AS:AS,0),6),IF(Subgroup_number=Calculations!BW$20,Calculations!$BW$14,""))</f>
        <v/>
      </c>
      <c r="N5" s="136" t="str">
        <f>IF(COUNTIF(Calculations!AS:AS,Subgroup_number)=1,INDEX(Calculations!AS:BS,MATCH(Subgroup_number,Calculations!AS:AS,0),7),IF(Subgroup_number=Calculations!BW$20,Calculations!BW$15,""))</f>
        <v/>
      </c>
      <c r="O5" s="65" t="str">
        <f>IF(COUNTIF(Calculations!AS:AS,Subgroup_number)=1,INDEX(Calculations!AS:BS,MATCH(Subgroup_number,Calculations!AS:AS,0),9),IF(Subgroup_number=Calculations!BW$20,Calculations!BW$16,""))</f>
        <v/>
      </c>
      <c r="P5" s="65" t="str">
        <f>IF(COUNTIF(Calculations!AS:AS,Subgroup_number)=1,INDEX(Calculations!AS:BS,MATCH(Subgroup_number,Calculations!AS:AS,0),10),IF(Subgroup_number=Calculations!BW$20,Calculations!BW$17,""))</f>
        <v/>
      </c>
      <c r="Q5" s="65" t="str">
        <f>IF(COUNTIF(Calculations!AS:AS,Subgroup_number)=1,INDEX(Calculations!AS:BS,MATCH(Subgroup_number,Calculations!AS:AS,0),18),IF(Subgroup_number=Calculations!BW$20,Calculations!BW$9,""))</f>
        <v/>
      </c>
      <c r="R5" s="67" t="str">
        <f>IF(COUNTIF(Calculations!AS:AS,Subgroup_number)=1,INDEX(Calculations!AS:BS,MATCH(Subgroup_number,Calculations!AS:AS,0),19),IF(Subgroup_number=Calculations!BW$20,Calculations!BW$10,""))</f>
        <v/>
      </c>
      <c r="S5" s="154"/>
      <c r="U5" s="154"/>
      <c r="W5" s="154"/>
    </row>
    <row r="6" spans="1:23" x14ac:dyDescent="0.2">
      <c r="F6" s="72">
        <v>5</v>
      </c>
      <c r="G6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>gggg</v>
      </c>
      <c r="H6" s="65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>0.35355339059327373</v>
      </c>
      <c r="I6" s="65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>0.18983927046281154</v>
      </c>
      <c r="J6" s="65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>0.51726751072373589</v>
      </c>
      <c r="K6" s="136">
        <f>IF(Subgroup_number&lt;=MAX(Calculations!AS:AS),IF(COUNTIF(Calculations!AA:AA,Subgroup_number)=1,INDEX(Lookup_Table_subgroup,MATCH(Subgroup_number,Calculations!AA:AA,0),10),INDEX(Calculations!AS:BS,MATCH(Subgroup_number,Calculations!AS:AS,0),24)),"")</f>
        <v>0.14864167656423843</v>
      </c>
      <c r="L6" s="65" t="str">
        <f>IF(COUNTIF(Calculations!AS:AS,Subgroup_number)=1,INDEX(Calculations!AS:BS,MATCH(Subgroup_number,Calculations!AS:AS,0),5),IF(Subgroup_number=Calculations!BW$20,Calculations!$BW$13,""))</f>
        <v/>
      </c>
      <c r="M6" s="65" t="str">
        <f>IF(COUNTIF(Calculations!AS:AS,Subgroup_number)=1,INDEX(Calculations!AS:BS,MATCH(Subgroup_number,Calculations!AS:AS,0),6),IF(Subgroup_number=Calculations!BW$20,Calculations!$BW$14,""))</f>
        <v/>
      </c>
      <c r="N6" s="136" t="str">
        <f>IF(COUNTIF(Calculations!AS:AS,Subgroup_number)=1,INDEX(Calculations!AS:BS,MATCH(Subgroup_number,Calculations!AS:AS,0),7),IF(Subgroup_number=Calculations!BW$20,Calculations!BW$15,""))</f>
        <v/>
      </c>
      <c r="O6" s="65" t="str">
        <f>IF(COUNTIF(Calculations!AS:AS,Subgroup_number)=1,INDEX(Calculations!AS:BS,MATCH(Subgroup_number,Calculations!AS:AS,0),9),IF(Subgroup_number=Calculations!BW$20,Calculations!BW$16,""))</f>
        <v/>
      </c>
      <c r="P6" s="65" t="str">
        <f>IF(COUNTIF(Calculations!AS:AS,Subgroup_number)=1,INDEX(Calculations!AS:BS,MATCH(Subgroup_number,Calculations!AS:AS,0),10),IF(Subgroup_number=Calculations!BW$20,Calculations!BW$17,""))</f>
        <v/>
      </c>
      <c r="Q6" s="65" t="str">
        <f>IF(COUNTIF(Calculations!AS:AS,Subgroup_number)=1,INDEX(Calculations!AS:BS,MATCH(Subgroup_number,Calculations!AS:AS,0),18),IF(Subgroup_number=Calculations!BW$20,Calculations!BW$9,""))</f>
        <v/>
      </c>
      <c r="R6" s="67" t="str">
        <f>IF(COUNTIF(Calculations!AS:AS,Subgroup_number)=1,INDEX(Calculations!AS:BS,MATCH(Subgroup_number,Calculations!AS:AS,0),19),IF(Subgroup_number=Calculations!BW$20,Calculations!BW$10,""))</f>
        <v/>
      </c>
      <c r="S6" s="154"/>
      <c r="U6" s="154"/>
      <c r="W6" s="154"/>
    </row>
    <row r="7" spans="1:23" x14ac:dyDescent="0.2">
      <c r="A7" s="152" t="s">
        <v>6</v>
      </c>
      <c r="B7" s="152"/>
      <c r="C7" s="152"/>
      <c r="D7" s="152"/>
      <c r="F7" s="72">
        <v>6</v>
      </c>
      <c r="G7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>hhhh</v>
      </c>
      <c r="H7" s="65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>0.44721359549995793</v>
      </c>
      <c r="I7" s="65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>0.30332090521055716</v>
      </c>
      <c r="J7" s="65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>0.59110628578935875</v>
      </c>
      <c r="K7" s="136">
        <f>IF(Subgroup_number&lt;=MAX(Calculations!AS:AS),IF(COUNTIF(Calculations!AA:AA,Subgroup_number)=1,INDEX(Lookup_Table_subgroup,MATCH(Subgroup_number,Calculations!AA:AA,0),10),INDEX(Calculations!AS:BS,MATCH(Subgroup_number,Calculations!AS:AS,0),24)),"")</f>
        <v>0.15287486124814098</v>
      </c>
      <c r="L7" s="65" t="str">
        <f>IF(COUNTIF(Calculations!AS:AS,Subgroup_number)=1,INDEX(Calculations!AS:BS,MATCH(Subgroup_number,Calculations!AS:AS,0),5),IF(Subgroup_number=Calculations!BW$20,Calculations!$BW$13,""))</f>
        <v/>
      </c>
      <c r="M7" s="65" t="str">
        <f>IF(COUNTIF(Calculations!AS:AS,Subgroup_number)=1,INDEX(Calculations!AS:BS,MATCH(Subgroup_number,Calculations!AS:AS,0),6),IF(Subgroup_number=Calculations!BW$20,Calculations!$BW$14,""))</f>
        <v/>
      </c>
      <c r="N7" s="136" t="str">
        <f>IF(COUNTIF(Calculations!AS:AS,Subgroup_number)=1,INDEX(Calculations!AS:BS,MATCH(Subgroup_number,Calculations!AS:AS,0),7),IF(Subgroup_number=Calculations!BW$20,Calculations!BW$15,""))</f>
        <v/>
      </c>
      <c r="O7" s="65" t="str">
        <f>IF(COUNTIF(Calculations!AS:AS,Subgroup_number)=1,INDEX(Calculations!AS:BS,MATCH(Subgroup_number,Calculations!AS:AS,0),9),IF(Subgroup_number=Calculations!BW$20,Calculations!BW$16,""))</f>
        <v/>
      </c>
      <c r="P7" s="65" t="str">
        <f>IF(COUNTIF(Calculations!AS:AS,Subgroup_number)=1,INDEX(Calculations!AS:BS,MATCH(Subgroup_number,Calculations!AS:AS,0),10),IF(Subgroup_number=Calculations!BW$20,Calculations!BW$17,""))</f>
        <v/>
      </c>
      <c r="Q7" s="65" t="str">
        <f>IF(COUNTIF(Calculations!AS:AS,Subgroup_number)=1,INDEX(Calculations!AS:BS,MATCH(Subgroup_number,Calculations!AS:AS,0),18),IF(Subgroup_number=Calculations!BW$20,Calculations!BW$9,""))</f>
        <v/>
      </c>
      <c r="R7" s="67" t="str">
        <f>IF(COUNTIF(Calculations!AS:AS,Subgroup_number)=1,INDEX(Calculations!AS:BS,MATCH(Subgroup_number,Calculations!AS:AS,0),19),IF(Subgroup_number=Calculations!BW$20,Calculations!BW$10,""))</f>
        <v/>
      </c>
      <c r="S7" s="154"/>
      <c r="U7" s="154"/>
      <c r="W7" s="154"/>
    </row>
    <row r="8" spans="1:23" x14ac:dyDescent="0.2">
      <c r="A8" s="10" t="s">
        <v>20</v>
      </c>
      <c r="B8" s="159">
        <f>Calculations!BW5</f>
        <v>7.7458946540571644E-2</v>
      </c>
      <c r="C8" s="159"/>
      <c r="D8" s="159"/>
      <c r="F8" s="72">
        <v>7</v>
      </c>
      <c r="G8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>jjjj</v>
      </c>
      <c r="H8" s="65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>-0.15</v>
      </c>
      <c r="I8" s="65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>-0.27724827176723865</v>
      </c>
      <c r="J8" s="65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>-2.2751728232761365E-2</v>
      </c>
      <c r="K8" s="136">
        <f>IF(Subgroup_number&lt;=MAX(Calculations!AS:AS),IF(COUNTIF(Calculations!AA:AA,Subgroup_number)=1,INDEX(Lookup_Table_subgroup,MATCH(Subgroup_number,Calculations!AA:AA,0),10),INDEX(Calculations!AS:BS,MATCH(Subgroup_number,Calculations!AS:AS,0),24)),"")</f>
        <v>0.15608435974241694</v>
      </c>
      <c r="L8" s="65" t="str">
        <f>IF(COUNTIF(Calculations!AS:AS,Subgroup_number)=1,INDEX(Calculations!AS:BS,MATCH(Subgroup_number,Calculations!AS:AS,0),5),IF(Subgroup_number=Calculations!BW$20,Calculations!$BW$13,""))</f>
        <v/>
      </c>
      <c r="M8" s="65" t="str">
        <f>IF(COUNTIF(Calculations!AS:AS,Subgroup_number)=1,INDEX(Calculations!AS:BS,MATCH(Subgroup_number,Calculations!AS:AS,0),6),IF(Subgroup_number=Calculations!BW$20,Calculations!$BW$14,""))</f>
        <v/>
      </c>
      <c r="N8" s="136" t="str">
        <f>IF(COUNTIF(Calculations!AS:AS,Subgroup_number)=1,INDEX(Calculations!AS:BS,MATCH(Subgroup_number,Calculations!AS:AS,0),7),IF(Subgroup_number=Calculations!BW$20,Calculations!BW$15,""))</f>
        <v/>
      </c>
      <c r="O8" s="65" t="str">
        <f>IF(COUNTIF(Calculations!AS:AS,Subgroup_number)=1,INDEX(Calculations!AS:BS,MATCH(Subgroup_number,Calculations!AS:AS,0),9),IF(Subgroup_number=Calculations!BW$20,Calculations!BW$16,""))</f>
        <v/>
      </c>
      <c r="P8" s="65" t="str">
        <f>IF(COUNTIF(Calculations!AS:AS,Subgroup_number)=1,INDEX(Calculations!AS:BS,MATCH(Subgroup_number,Calculations!AS:AS,0),10),IF(Subgroup_number=Calculations!BW$20,Calculations!BW$17,""))</f>
        <v/>
      </c>
      <c r="Q8" s="65" t="str">
        <f>IF(COUNTIF(Calculations!AS:AS,Subgroup_number)=1,INDEX(Calculations!AS:BS,MATCH(Subgroup_number,Calculations!AS:AS,0),18),IF(Subgroup_number=Calculations!BW$20,Calculations!BW$9,""))</f>
        <v/>
      </c>
      <c r="R8" s="67" t="str">
        <f>IF(COUNTIF(Calculations!AS:AS,Subgroup_number)=1,INDEX(Calculations!AS:BS,MATCH(Subgroup_number,Calculations!AS:AS,0),19),IF(Subgroup_number=Calculations!BW$20,Calculations!BW$10,""))</f>
        <v/>
      </c>
      <c r="S8" s="154"/>
      <c r="U8" s="154"/>
      <c r="W8" s="154"/>
    </row>
    <row r="9" spans="1:23" x14ac:dyDescent="0.2">
      <c r="A9" s="10" t="s">
        <v>9</v>
      </c>
      <c r="B9" s="153">
        <f>Calculations!BW7</f>
        <v>-0.21229951554649204</v>
      </c>
      <c r="C9" s="153"/>
      <c r="D9" s="153"/>
      <c r="F9" s="72">
        <v>8</v>
      </c>
      <c r="G9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>AA</v>
      </c>
      <c r="H9" s="65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>0.21943807873164864</v>
      </c>
      <c r="I9" s="65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>1.2585698659419664E-2</v>
      </c>
      <c r="J9" s="65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>0.43674503673383469</v>
      </c>
      <c r="K9" s="136">
        <f>IF(Subgroup_number&lt;=MAX(Calculations!AS:AS),IF(COUNTIF(Calculations!AA:AA,Subgroup_number)=1,INDEX(Lookup_Table_subgroup,MATCH(Subgroup_number,Calculations!AA:AA,0),10),INDEX(Calculations!AS:BS,MATCH(Subgroup_number,Calculations!AS:AS,0),24)),"")</f>
        <v>0.46230293940308798</v>
      </c>
      <c r="L9" s="65">
        <f>IF(COUNTIF(Calculations!AS:AS,Subgroup_number)=1,INDEX(Calculations!AS:BS,MATCH(Subgroup_number,Calculations!AS:AS,0),5),IF(Subgroup_number=Calculations!BW$20,Calculations!$BW$13,""))</f>
        <v>52.582128277669739</v>
      </c>
      <c r="M9" s="65">
        <f>IF(COUNTIF(Calculations!AS:AS,Subgroup_number)=1,INDEX(Calculations!AS:BS,MATCH(Subgroup_number,Calculations!AS:AS,0),6),IF(Subgroup_number=Calculations!BW$20,Calculations!$BW$14,""))</f>
        <v>1.4240642207034176E-9</v>
      </c>
      <c r="N9" s="136">
        <f>IF(COUNTIF(Calculations!AS:AS,Subgroup_number)=1,INDEX(Calculations!AS:BS,MATCH(Subgroup_number,Calculations!AS:AS,0),7),IF(Subgroup_number=Calculations!BW$20,Calculations!BW$15,""))</f>
        <v>0.88589278911808433</v>
      </c>
      <c r="O9" s="65">
        <f>IF(COUNTIF(Calculations!AS:AS,Subgroup_number)=1,INDEX(Calculations!AS:BS,MATCH(Subgroup_number,Calculations!AS:AS,0),9),IF(Subgroup_number=Calculations!BW$20,Calculations!BW$16,""))</f>
        <v>4.9020044943766404E-2</v>
      </c>
      <c r="P9" s="65">
        <f>IF(COUNTIF(Calculations!AS:AS,Subgroup_number)=1,INDEX(Calculations!AS:BS,MATCH(Subgroup_number,Calculations!AS:AS,0),10),IF(Subgroup_number=Calculations!BW$20,Calculations!BW$17,""))</f>
        <v>0.22140470849502367</v>
      </c>
      <c r="Q9" s="65">
        <f>IF(COUNTIF(Calculations!AS:AS,Subgroup_number)=1,INDEX(Calculations!AS:BS,MATCH(Subgroup_number,Calculations!AS:AS,0),18),IF(Subgroup_number=Calculations!BW$20,Calculations!BW$9,""))</f>
        <v>-0.36046659149045179</v>
      </c>
      <c r="R9" s="67">
        <f>IF(COUNTIF(Calculations!AS:AS,Subgroup_number)=1,INDEX(Calculations!AS:BS,MATCH(Subgroup_number,Calculations!AS:AS,0),19),IF(Subgroup_number=Calculations!BW$20,Calculations!BW$10,""))</f>
        <v>0.79934274895374913</v>
      </c>
      <c r="S9" s="154"/>
      <c r="U9" s="154"/>
      <c r="W9" s="154"/>
    </row>
    <row r="10" spans="1:23" x14ac:dyDescent="0.2">
      <c r="A10" s="10" t="s">
        <v>10</v>
      </c>
      <c r="B10" s="153">
        <f>Calculations!BW8</f>
        <v>0.3672174086276353</v>
      </c>
      <c r="C10" s="153"/>
      <c r="D10" s="153"/>
      <c r="F10" s="72">
        <v>9</v>
      </c>
      <c r="G10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>eeee</v>
      </c>
      <c r="H10" s="65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>-0.18844293805582812</v>
      </c>
      <c r="I10" s="65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>-0.39258433312882213</v>
      </c>
      <c r="J10" s="65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>1.5698457017165879E-2</v>
      </c>
      <c r="K10" s="136">
        <f>IF(Subgroup_number&lt;=MAX(Calculations!AS:AS),IF(COUNTIF(Calculations!AA:AA,Subgroup_number)=1,INDEX(Lookup_Table_subgroup,MATCH(Subgroup_number,Calculations!AA:AA,0),10),INDEX(Calculations!AS:BS,MATCH(Subgroup_number,Calculations!AS:AS,0),24)),"")</f>
        <v>0.21891316508085196</v>
      </c>
      <c r="L10" s="65" t="str">
        <f>IF(COUNTIF(Calculations!AS:AS,Subgroup_number)=1,INDEX(Calculations!AS:BS,MATCH(Subgroup_number,Calculations!AS:AS,0),5),IF(Subgroup_number=Calculations!BW$20,Calculations!$BW$13,""))</f>
        <v/>
      </c>
      <c r="M10" s="65" t="str">
        <f>IF(COUNTIF(Calculations!AS:AS,Subgroup_number)=1,INDEX(Calculations!AS:BS,MATCH(Subgroup_number,Calculations!AS:AS,0),6),IF(Subgroup_number=Calculations!BW$20,Calculations!$BW$14,""))</f>
        <v/>
      </c>
      <c r="N10" s="136" t="str">
        <f>IF(COUNTIF(Calculations!AS:AS,Subgroup_number)=1,INDEX(Calculations!AS:BS,MATCH(Subgroup_number,Calculations!AS:AS,0),7),IF(Subgroup_number=Calculations!BW$20,Calculations!BW$15,""))</f>
        <v/>
      </c>
      <c r="O10" s="65" t="str">
        <f>IF(COUNTIF(Calculations!AS:AS,Subgroup_number)=1,INDEX(Calculations!AS:BS,MATCH(Subgroup_number,Calculations!AS:AS,0),9),IF(Subgroup_number=Calculations!BW$20,Calculations!BW$16,""))</f>
        <v/>
      </c>
      <c r="P10" s="65" t="str">
        <f>IF(COUNTIF(Calculations!AS:AS,Subgroup_number)=1,INDEX(Calculations!AS:BS,MATCH(Subgroup_number,Calculations!AS:AS,0),10),IF(Subgroup_number=Calculations!BW$20,Calculations!BW$17,""))</f>
        <v/>
      </c>
      <c r="Q10" s="65" t="str">
        <f>IF(COUNTIF(Calculations!AS:AS,Subgroup_number)=1,INDEX(Calculations!AS:BS,MATCH(Subgroup_number,Calculations!AS:AS,0),18),IF(Subgroup_number=Calculations!BW$20,Calculations!BW$9,""))</f>
        <v/>
      </c>
      <c r="R10" s="67" t="str">
        <f>IF(COUNTIF(Calculations!AS:AS,Subgroup_number)=1,INDEX(Calculations!AS:BS,MATCH(Subgroup_number,Calculations!AS:AS,0),19),IF(Subgroup_number=Calculations!BW$20,Calculations!BW$10,""))</f>
        <v/>
      </c>
      <c r="S10" s="154"/>
      <c r="U10" s="154"/>
      <c r="W10" s="154"/>
    </row>
    <row r="11" spans="1:23" x14ac:dyDescent="0.2">
      <c r="A11" s="10" t="s">
        <v>11</v>
      </c>
      <c r="B11" s="153">
        <f>Calculations!BW9</f>
        <v>-0.40311683553349176</v>
      </c>
      <c r="C11" s="153"/>
      <c r="D11" s="153"/>
      <c r="F11" s="72">
        <v>10</v>
      </c>
      <c r="G11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>ffff</v>
      </c>
      <c r="H11" s="65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>-5.3838190205816552E-2</v>
      </c>
      <c r="I11" s="65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>-0.26747856606549703</v>
      </c>
      <c r="J11" s="65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>0.15980218565386395</v>
      </c>
      <c r="K11" s="136">
        <f>IF(Subgroup_number&lt;=MAX(Calculations!AS:AS),IF(COUNTIF(Calculations!AA:AA,Subgroup_number)=1,INDEX(Lookup_Table_subgroup,MATCH(Subgroup_number,Calculations!AA:AA,0),10),INDEX(Calculations!AS:BS,MATCH(Subgroup_number,Calculations!AS:AS,0),24)),"")</f>
        <v>0.20017219676161349</v>
      </c>
      <c r="L11" s="65" t="str">
        <f>IF(COUNTIF(Calculations!AS:AS,Subgroup_number)=1,INDEX(Calculations!AS:BS,MATCH(Subgroup_number,Calculations!AS:AS,0),5),IF(Subgroup_number=Calculations!BW$20,Calculations!$BW$13,""))</f>
        <v/>
      </c>
      <c r="M11" s="65" t="str">
        <f>IF(COUNTIF(Calculations!AS:AS,Subgroup_number)=1,INDEX(Calculations!AS:BS,MATCH(Subgroup_number,Calculations!AS:AS,0),6),IF(Subgroup_number=Calculations!BW$20,Calculations!$BW$14,""))</f>
        <v/>
      </c>
      <c r="N11" s="136" t="str">
        <f>IF(COUNTIF(Calculations!AS:AS,Subgroup_number)=1,INDEX(Calculations!AS:BS,MATCH(Subgroup_number,Calculations!AS:AS,0),7),IF(Subgroup_number=Calculations!BW$20,Calculations!BW$15,""))</f>
        <v/>
      </c>
      <c r="O11" s="65" t="str">
        <f>IF(COUNTIF(Calculations!AS:AS,Subgroup_number)=1,INDEX(Calculations!AS:BS,MATCH(Subgroup_number,Calculations!AS:AS,0),9),IF(Subgroup_number=Calculations!BW$20,Calculations!BW$16,""))</f>
        <v/>
      </c>
      <c r="P11" s="65" t="str">
        <f>IF(COUNTIF(Calculations!AS:AS,Subgroup_number)=1,INDEX(Calculations!AS:BS,MATCH(Subgroup_number,Calculations!AS:AS,0),10),IF(Subgroup_number=Calculations!BW$20,Calculations!BW$17,""))</f>
        <v/>
      </c>
      <c r="Q11" s="65" t="str">
        <f>IF(COUNTIF(Calculations!AS:AS,Subgroup_number)=1,INDEX(Calculations!AS:BS,MATCH(Subgroup_number,Calculations!AS:AS,0),18),IF(Subgroup_number=Calculations!BW$20,Calculations!BW$9,""))</f>
        <v/>
      </c>
      <c r="R11" s="67" t="str">
        <f>IF(COUNTIF(Calculations!AS:AS,Subgroup_number)=1,INDEX(Calculations!AS:BS,MATCH(Subgroup_number,Calculations!AS:AS,0),19),IF(Subgroup_number=Calculations!BW$20,Calculations!BW$10,""))</f>
        <v/>
      </c>
      <c r="S11" s="154"/>
      <c r="U11" s="154"/>
      <c r="W11" s="154"/>
    </row>
    <row r="12" spans="1:23" x14ac:dyDescent="0.2">
      <c r="A12" s="10" t="s">
        <v>12</v>
      </c>
      <c r="B12" s="153">
        <f>Calculations!BW10</f>
        <v>0.55803472861463499</v>
      </c>
      <c r="C12" s="153"/>
      <c r="D12" s="153"/>
      <c r="F12" s="72">
        <v>11</v>
      </c>
      <c r="G12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>iiii</v>
      </c>
      <c r="H12" s="65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>-5.2414241836095915E-2</v>
      </c>
      <c r="I12" s="65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>-0.2816202133639108</v>
      </c>
      <c r="J12" s="65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>0.17679172969171897</v>
      </c>
      <c r="K12" s="136">
        <f>IF(Subgroup_number&lt;=MAX(Calculations!AS:AS),IF(COUNTIF(Calculations!AA:AA,Subgroup_number)=1,INDEX(Lookup_Table_subgroup,MATCH(Subgroup_number,Calculations!AA:AA,0),10),INDEX(Calculations!AS:BS,MATCH(Subgroup_number,Calculations!AS:AS,0),24)),"")</f>
        <v>0.17451581093806146</v>
      </c>
      <c r="L12" s="65" t="str">
        <f>IF(COUNTIF(Calculations!AS:AS,Subgroup_number)=1,INDEX(Calculations!AS:BS,MATCH(Subgroup_number,Calculations!AS:AS,0),5),IF(Subgroup_number=Calculations!BW$20,Calculations!$BW$13,""))</f>
        <v/>
      </c>
      <c r="M12" s="65" t="str">
        <f>IF(COUNTIF(Calculations!AS:AS,Subgroup_number)=1,INDEX(Calculations!AS:BS,MATCH(Subgroup_number,Calculations!AS:AS,0),6),IF(Subgroup_number=Calculations!BW$20,Calculations!$BW$14,""))</f>
        <v/>
      </c>
      <c r="N12" s="136" t="str">
        <f>IF(COUNTIF(Calculations!AS:AS,Subgroup_number)=1,INDEX(Calculations!AS:BS,MATCH(Subgroup_number,Calculations!AS:AS,0),7),IF(Subgroup_number=Calculations!BW$20,Calculations!BW$15,""))</f>
        <v/>
      </c>
      <c r="O12" s="65" t="str">
        <f>IF(COUNTIF(Calculations!AS:AS,Subgroup_number)=1,INDEX(Calculations!AS:BS,MATCH(Subgroup_number,Calculations!AS:AS,0),9),IF(Subgroup_number=Calculations!BW$20,Calculations!BW$16,""))</f>
        <v/>
      </c>
      <c r="P12" s="65" t="str">
        <f>IF(COUNTIF(Calculations!AS:AS,Subgroup_number)=1,INDEX(Calculations!AS:BS,MATCH(Subgroup_number,Calculations!AS:AS,0),10),IF(Subgroup_number=Calculations!BW$20,Calculations!BW$17,""))</f>
        <v/>
      </c>
      <c r="Q12" s="65" t="str">
        <f>IF(COUNTIF(Calculations!AS:AS,Subgroup_number)=1,INDEX(Calculations!AS:BS,MATCH(Subgroup_number,Calculations!AS:AS,0),18),IF(Subgroup_number=Calculations!BW$20,Calculations!BW$9,""))</f>
        <v/>
      </c>
      <c r="R12" s="67" t="str">
        <f>IF(COUNTIF(Calculations!AS:AS,Subgroup_number)=1,INDEX(Calculations!AS:BS,MATCH(Subgroup_number,Calculations!AS:AS,0),19),IF(Subgroup_number=Calculations!BW$20,Calculations!BW$10,""))</f>
        <v/>
      </c>
      <c r="S12" s="154"/>
      <c r="U12" s="154"/>
      <c r="W12" s="154"/>
    </row>
    <row r="13" spans="1:23" x14ac:dyDescent="0.2">
      <c r="F13" s="72">
        <v>12</v>
      </c>
      <c r="G13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>kkkk</v>
      </c>
      <c r="H13" s="65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>0.03</v>
      </c>
      <c r="I13" s="65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>-0.1905767131863027</v>
      </c>
      <c r="J13" s="65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>0.2505767131863027</v>
      </c>
      <c r="K13" s="136">
        <f>IF(Subgroup_number&lt;=MAX(Calculations!AS:AS),IF(COUNTIF(Calculations!AA:AA,Subgroup_number)=1,INDEX(Lookup_Table_subgroup,MATCH(Subgroup_number,Calculations!AA:AA,0),10),INDEX(Calculations!AS:BS,MATCH(Subgroup_number,Calculations!AS:AS,0),24)),"")</f>
        <v>0.18778076326736642</v>
      </c>
      <c r="L13" s="65" t="str">
        <f>IF(COUNTIF(Calculations!AS:AS,Subgroup_number)=1,INDEX(Calculations!AS:BS,MATCH(Subgroup_number,Calculations!AS:AS,0),5),IF(Subgroup_number=Calculations!BW$20,Calculations!$BW$13,""))</f>
        <v/>
      </c>
      <c r="M13" s="65" t="str">
        <f>IF(COUNTIF(Calculations!AS:AS,Subgroup_number)=1,INDEX(Calculations!AS:BS,MATCH(Subgroup_number,Calculations!AS:AS,0),6),IF(Subgroup_number=Calculations!BW$20,Calculations!$BW$14,""))</f>
        <v/>
      </c>
      <c r="N13" s="136" t="str">
        <f>IF(COUNTIF(Calculations!AS:AS,Subgroup_number)=1,INDEX(Calculations!AS:BS,MATCH(Subgroup_number,Calculations!AS:AS,0),7),IF(Subgroup_number=Calculations!BW$20,Calculations!BW$15,""))</f>
        <v/>
      </c>
      <c r="O13" s="65" t="str">
        <f>IF(COUNTIF(Calculations!AS:AS,Subgroup_number)=1,INDEX(Calculations!AS:BS,MATCH(Subgroup_number,Calculations!AS:AS,0),9),IF(Subgroup_number=Calculations!BW$20,Calculations!BW$16,""))</f>
        <v/>
      </c>
      <c r="P13" s="65" t="str">
        <f>IF(COUNTIF(Calculations!AS:AS,Subgroup_number)=1,INDEX(Calculations!AS:BS,MATCH(Subgroup_number,Calculations!AS:AS,0),10),IF(Subgroup_number=Calculations!BW$20,Calculations!BW$17,""))</f>
        <v/>
      </c>
      <c r="Q13" s="65" t="str">
        <f>IF(COUNTIF(Calculations!AS:AS,Subgroup_number)=1,INDEX(Calculations!AS:BS,MATCH(Subgroup_number,Calculations!AS:AS,0),18),IF(Subgroup_number=Calculations!BW$20,Calculations!BW$9,""))</f>
        <v/>
      </c>
      <c r="R13" s="67" t="str">
        <f>IF(COUNTIF(Calculations!AS:AS,Subgroup_number)=1,INDEX(Calculations!AS:BS,MATCH(Subgroup_number,Calculations!AS:AS,0),19),IF(Subgroup_number=Calculations!BW$20,Calculations!BW$10,""))</f>
        <v/>
      </c>
      <c r="S13" s="154"/>
      <c r="U13" s="154"/>
      <c r="W13" s="154"/>
    </row>
    <row r="14" spans="1:23" x14ac:dyDescent="0.2">
      <c r="A14" s="10" t="s">
        <v>231</v>
      </c>
      <c r="B14" s="158">
        <f>SUMIFS(Number_of_observations,Include_in_subgroup,TRUE)</f>
        <v>1555</v>
      </c>
      <c r="C14" s="158"/>
      <c r="D14" s="158"/>
      <c r="F14" s="72">
        <v>13</v>
      </c>
      <c r="G14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>llll</v>
      </c>
      <c r="H14" s="65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>0.05</v>
      </c>
      <c r="I14" s="65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>-0.15414471122504531</v>
      </c>
      <c r="J14" s="65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>0.25414471122504528</v>
      </c>
      <c r="K14" s="136">
        <f>IF(Subgroup_number&lt;=MAX(Calculations!AS:AS),IF(COUNTIF(Calculations!AA:AA,Subgroup_number)=1,INDEX(Lookup_Table_subgroup,MATCH(Subgroup_number,Calculations!AA:AA,0),10),INDEX(Calculations!AS:BS,MATCH(Subgroup_number,Calculations!AS:AS,0),24)),"")</f>
        <v>0.2186180639521067</v>
      </c>
      <c r="L14" s="65" t="str">
        <f>IF(COUNTIF(Calculations!AS:AS,Subgroup_number)=1,INDEX(Calculations!AS:BS,MATCH(Subgroup_number,Calculations!AS:AS,0),5),IF(Subgroup_number=Calculations!BW$20,Calculations!$BW$13,""))</f>
        <v/>
      </c>
      <c r="M14" s="65" t="str">
        <f>IF(COUNTIF(Calculations!AS:AS,Subgroup_number)=1,INDEX(Calculations!AS:BS,MATCH(Subgroup_number,Calculations!AS:AS,0),6),IF(Subgroup_number=Calculations!BW$20,Calculations!$BW$14,""))</f>
        <v/>
      </c>
      <c r="N14" s="136" t="str">
        <f>IF(COUNTIF(Calculations!AS:AS,Subgroup_number)=1,INDEX(Calculations!AS:BS,MATCH(Subgroup_number,Calculations!AS:AS,0),7),IF(Subgroup_number=Calculations!BW$20,Calculations!BW$15,""))</f>
        <v/>
      </c>
      <c r="O14" s="65" t="str">
        <f>IF(COUNTIF(Calculations!AS:AS,Subgroup_number)=1,INDEX(Calculations!AS:BS,MATCH(Subgroup_number,Calculations!AS:AS,0),9),IF(Subgroup_number=Calculations!BW$20,Calculations!BW$16,""))</f>
        <v/>
      </c>
      <c r="P14" s="65" t="str">
        <f>IF(COUNTIF(Calculations!AS:AS,Subgroup_number)=1,INDEX(Calculations!AS:BS,MATCH(Subgroup_number,Calculations!AS:AS,0),10),IF(Subgroup_number=Calculations!BW$20,Calculations!BW$17,""))</f>
        <v/>
      </c>
      <c r="Q14" s="65" t="str">
        <f>IF(COUNTIF(Calculations!AS:AS,Subgroup_number)=1,INDEX(Calculations!AS:BS,MATCH(Subgroup_number,Calculations!AS:AS,0),18),IF(Subgroup_number=Calculations!BW$20,Calculations!BW$9,""))</f>
        <v/>
      </c>
      <c r="R14" s="67" t="str">
        <f>IF(COUNTIF(Calculations!AS:AS,Subgroup_number)=1,INDEX(Calculations!AS:BS,MATCH(Subgroup_number,Calculations!AS:AS,0),19),IF(Subgroup_number=Calculations!BW$20,Calculations!BW$10,""))</f>
        <v/>
      </c>
      <c r="S14" s="154"/>
      <c r="U14" s="154"/>
      <c r="W14" s="154"/>
    </row>
    <row r="15" spans="1:23" x14ac:dyDescent="0.2">
      <c r="A15" s="10" t="s">
        <v>19</v>
      </c>
      <c r="B15" s="158">
        <f>COUNT(Calculations!AH:AH)</f>
        <v>12</v>
      </c>
      <c r="C15" s="158"/>
      <c r="D15" s="158"/>
      <c r="F15" s="72">
        <v>14</v>
      </c>
      <c r="G15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>BB</v>
      </c>
      <c r="H15" s="65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>-4.4612336633207766E-2</v>
      </c>
      <c r="I15" s="65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>-0.16530552834718648</v>
      </c>
      <c r="J15" s="65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>9.3729891464144316E-2</v>
      </c>
      <c r="K15" s="136">
        <f>IF(Subgroup_number&lt;=MAX(Calculations!AS:AS),IF(COUNTIF(Calculations!AA:AA,Subgroup_number)=1,INDEX(Lookup_Table_subgroup,MATCH(Subgroup_number,Calculations!AA:AA,0),10),INDEX(Calculations!AS:BS,MATCH(Subgroup_number,Calculations!AS:AS,0),24)),"")</f>
        <v>0.53769706059691202</v>
      </c>
      <c r="L15" s="65">
        <f>IF(COUNTIF(Calculations!AS:AS,Subgroup_number)=1,INDEX(Calculations!AS:BS,MATCH(Subgroup_number,Calculations!AS:AS,0),5),IF(Subgroup_number=Calculations!BW$20,Calculations!$BW$13,""))</f>
        <v>3.2663547798472123</v>
      </c>
      <c r="M15" s="65">
        <f>IF(COUNTIF(Calculations!AS:AS,Subgroup_number)=1,INDEX(Calculations!AS:BS,MATCH(Subgroup_number,Calculations!AS:AS,0),6),IF(Subgroup_number=Calculations!BW$20,Calculations!$BW$14,""))</f>
        <v>0.51428065564440906</v>
      </c>
      <c r="N15" s="136">
        <f>IF(COUNTIF(Calculations!AS:AS,Subgroup_number)=1,INDEX(Calculations!AS:BS,MATCH(Subgroup_number,Calculations!AS:AS,0),7),IF(Subgroup_number=Calculations!BW$20,Calculations!BW$15,""))</f>
        <v>0</v>
      </c>
      <c r="O15" s="65">
        <f>IF(COUNTIF(Calculations!AS:AS,Subgroup_number)=1,INDEX(Calculations!AS:BS,MATCH(Subgroup_number,Calculations!AS:AS,0),9),IF(Subgroup_number=Calculations!BW$20,Calculations!BW$16,""))</f>
        <v>0</v>
      </c>
      <c r="P15" s="65">
        <f>IF(COUNTIF(Calculations!AS:AS,Subgroup_number)=1,INDEX(Calculations!AS:BS,MATCH(Subgroup_number,Calculations!AS:AS,0),10),IF(Subgroup_number=Calculations!BW$20,Calculations!BW$17,""))</f>
        <v>0</v>
      </c>
      <c r="Q15" s="65">
        <f>IF(COUNTIF(Calculations!AS:AS,Subgroup_number)=1,INDEX(Calculations!AS:BS,MATCH(Subgroup_number,Calculations!AS:AS,0),18),IF(Subgroup_number=Calculations!BW$20,Calculations!BW$9,""))</f>
        <v>-0.16530552834718648</v>
      </c>
      <c r="R15" s="67">
        <f>IF(COUNTIF(Calculations!AS:AS,Subgroup_number)=1,INDEX(Calculations!AS:BS,MATCH(Subgroup_number,Calculations!AS:AS,0),19),IF(Subgroup_number=Calculations!BW$20,Calculations!BW$10,""))</f>
        <v>7.6080855080770948E-2</v>
      </c>
      <c r="S15" s="154"/>
      <c r="U15" s="154"/>
      <c r="W15" s="154"/>
    </row>
    <row r="16" spans="1:23" x14ac:dyDescent="0.2">
      <c r="A16" s="10" t="s">
        <v>259</v>
      </c>
      <c r="B16" s="158">
        <f>COUNT(Calculations!AW:AW)</f>
        <v>2</v>
      </c>
      <c r="C16" s="158"/>
      <c r="D16" s="158"/>
      <c r="F16" s="72">
        <v>15</v>
      </c>
      <c r="G16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>Combined effect size</v>
      </c>
      <c r="H16" s="65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>7.7458946540571644E-2</v>
      </c>
      <c r="I16" s="65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>-0.21229951554649204</v>
      </c>
      <c r="J16" s="65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>0.3672174086276353</v>
      </c>
      <c r="K16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6" s="65">
        <f>IF(COUNTIF(Calculations!AS:AS,Subgroup_number)=1,INDEX(Calculations!AS:BS,MATCH(Subgroup_number,Calculations!AS:AS,0),5),IF(Subgroup_number=Calculations!BW$20,Calculations!$BW$13,""))</f>
        <v>73.721458686458405</v>
      </c>
      <c r="M16" s="65">
        <f>IF(COUNTIF(Calculations!AS:AS,Subgroup_number)=1,INDEX(Calculations!AS:BS,MATCH(Subgroup_number,Calculations!AS:AS,0),6),IF(Subgroup_number=Calculations!BW$20,Calculations!$BW$14,""))</f>
        <v>2.3827080186225602E-11</v>
      </c>
      <c r="N16" s="136">
        <f>IF(COUNTIF(Calculations!AS:AS,Subgroup_number)=1,INDEX(Calculations!AS:BS,MATCH(Subgroup_number,Calculations!AS:AS,0),7),IF(Subgroup_number=Calculations!BW$20,Calculations!BW$15,""))</f>
        <v>0.85078971311753837</v>
      </c>
      <c r="O16" s="65">
        <f>IF(COUNTIF(Calculations!AS:AS,Subgroup_number)=1,INDEX(Calculations!AS:BS,MATCH(Subgroup_number,Calculations!AS:AS,0),9),IF(Subgroup_number=Calculations!BW$20,Calculations!BW$16,""))</f>
        <v>4.4319062083279105E-2</v>
      </c>
      <c r="P16" s="65">
        <f>IF(COUNTIF(Calculations!AS:AS,Subgroup_number)=1,INDEX(Calculations!AS:BS,MATCH(Subgroup_number,Calculations!AS:AS,0),10),IF(Subgroup_number=Calculations!BW$20,Calculations!BW$17,""))</f>
        <v>0.21052093027364074</v>
      </c>
      <c r="Q16" s="65">
        <f>IF(COUNTIF(Calculations!AS:AS,Subgroup_number)=1,INDEX(Calculations!AS:BS,MATCH(Subgroup_number,Calculations!AS:AS,0),18),IF(Subgroup_number=Calculations!BW$20,Calculations!BW$9,""))</f>
        <v>-0.40311683553349176</v>
      </c>
      <c r="R16" s="67">
        <f>IF(COUNTIF(Calculations!AS:AS,Subgroup_number)=1,INDEX(Calculations!AS:BS,MATCH(Subgroup_number,Calculations!AS:AS,0),19),IF(Subgroup_number=Calculations!BW$20,Calculations!BW$10,""))</f>
        <v>0.55803472861463499</v>
      </c>
      <c r="S16" s="154"/>
      <c r="U16" s="154"/>
      <c r="W16" s="154"/>
    </row>
    <row r="17" spans="1:23" x14ac:dyDescent="0.2">
      <c r="F17" s="72">
        <v>16</v>
      </c>
      <c r="G17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7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7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7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7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7" s="65" t="str">
        <f>IF(COUNTIF(Calculations!AS:AS,Subgroup_number)=1,INDEX(Calculations!AS:BS,MATCH(Subgroup_number,Calculations!AS:AS,0),5),IF(Subgroup_number=Calculations!BW$20,Calculations!$BW$13,""))</f>
        <v/>
      </c>
      <c r="M17" s="65" t="str">
        <f>IF(COUNTIF(Calculations!AS:AS,Subgroup_number)=1,INDEX(Calculations!AS:BS,MATCH(Subgroup_number,Calculations!AS:AS,0),6),IF(Subgroup_number=Calculations!BW$20,Calculations!$BW$14,""))</f>
        <v/>
      </c>
      <c r="N17" s="136" t="str">
        <f>IF(COUNTIF(Calculations!AS:AS,Subgroup_number)=1,INDEX(Calculations!AS:BS,MATCH(Subgroup_number,Calculations!AS:AS,0),7),IF(Subgroup_number=Calculations!BW$20,Calculations!BW$15,""))</f>
        <v/>
      </c>
      <c r="O17" s="65" t="str">
        <f>IF(COUNTIF(Calculations!AS:AS,Subgroup_number)=1,INDEX(Calculations!AS:BS,MATCH(Subgroup_number,Calculations!AS:AS,0),9),IF(Subgroup_number=Calculations!BW$20,Calculations!BW$16,""))</f>
        <v/>
      </c>
      <c r="P17" s="65" t="str">
        <f>IF(COUNTIF(Calculations!AS:AS,Subgroup_number)=1,INDEX(Calculations!AS:BS,MATCH(Subgroup_number,Calculations!AS:AS,0),10),IF(Subgroup_number=Calculations!BW$20,Calculations!BW$17,""))</f>
        <v/>
      </c>
      <c r="Q17" s="65" t="str">
        <f>IF(COUNTIF(Calculations!AS:AS,Subgroup_number)=1,INDEX(Calculations!AS:BS,MATCH(Subgroup_number,Calculations!AS:AS,0),18),IF(Subgroup_number=Calculations!BW$20,Calculations!BW$9,""))</f>
        <v/>
      </c>
      <c r="R17" s="67" t="str">
        <f>IF(COUNTIF(Calculations!AS:AS,Subgroup_number)=1,INDEX(Calculations!AS:BS,MATCH(Subgroup_number,Calculations!AS:AS,0),19),IF(Subgroup_number=Calculations!BW$20,Calculations!BW$10,""))</f>
        <v/>
      </c>
      <c r="S17" s="154"/>
      <c r="U17" s="154"/>
      <c r="W17" s="154"/>
    </row>
    <row r="18" spans="1:23" x14ac:dyDescent="0.2">
      <c r="A18" s="11" t="s">
        <v>262</v>
      </c>
      <c r="B18" s="11" t="str">
        <f>IF(Within_subgroup_weighting=Calculations!BV37,"Sum of squares (Q)","Sum of squares (Q*)")</f>
        <v>Sum of squares (Q*)</v>
      </c>
      <c r="C18" s="11" t="s">
        <v>127</v>
      </c>
      <c r="D18" s="11" t="s">
        <v>263</v>
      </c>
      <c r="F18" s="72">
        <v>17</v>
      </c>
      <c r="G18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8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8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8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8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8" s="65" t="str">
        <f>IF(COUNTIF(Calculations!AS:AS,Subgroup_number)=1,INDEX(Calculations!AS:BS,MATCH(Subgroup_number,Calculations!AS:AS,0),5),IF(Subgroup_number=Calculations!BW$20,Calculations!$BW$13,""))</f>
        <v/>
      </c>
      <c r="M18" s="65" t="str">
        <f>IF(COUNTIF(Calculations!AS:AS,Subgroup_number)=1,INDEX(Calculations!AS:BS,MATCH(Subgroup_number,Calculations!AS:AS,0),6),IF(Subgroup_number=Calculations!BW$20,Calculations!$BW$14,""))</f>
        <v/>
      </c>
      <c r="N18" s="136" t="str">
        <f>IF(COUNTIF(Calculations!AS:AS,Subgroup_number)=1,INDEX(Calculations!AS:BS,MATCH(Subgroup_number,Calculations!AS:AS,0),7),IF(Subgroup_number=Calculations!BW$20,Calculations!BW$15,""))</f>
        <v/>
      </c>
      <c r="O18" s="65" t="str">
        <f>IF(COUNTIF(Calculations!AS:AS,Subgroup_number)=1,INDEX(Calculations!AS:BS,MATCH(Subgroup_number,Calculations!AS:AS,0),9),IF(Subgroup_number=Calculations!BW$20,Calculations!BW$16,""))</f>
        <v/>
      </c>
      <c r="P18" s="65" t="str">
        <f>IF(COUNTIF(Calculations!AS:AS,Subgroup_number)=1,INDEX(Calculations!AS:BS,MATCH(Subgroup_number,Calculations!AS:AS,0),10),IF(Subgroup_number=Calculations!BW$20,Calculations!BW$17,""))</f>
        <v/>
      </c>
      <c r="Q18" s="65" t="str">
        <f>IF(COUNTIF(Calculations!AS:AS,Subgroup_number)=1,INDEX(Calculations!AS:BS,MATCH(Subgroup_number,Calculations!AS:AS,0),18),IF(Subgroup_number=Calculations!BW$20,Calculations!BW$9,""))</f>
        <v/>
      </c>
      <c r="R18" s="67" t="str">
        <f>IF(COUNTIF(Calculations!AS:AS,Subgroup_number)=1,INDEX(Calculations!AS:BS,MATCH(Subgroup_number,Calculations!AS:AS,0),19),IF(Subgroup_number=Calculations!BW$20,Calculations!BW$10,""))</f>
        <v/>
      </c>
      <c r="S18" s="154"/>
      <c r="U18" s="154"/>
      <c r="W18" s="154"/>
    </row>
    <row r="19" spans="1:23" x14ac:dyDescent="0.2">
      <c r="A19" s="10" t="s">
        <v>264</v>
      </c>
      <c r="B19" s="34">
        <f>B21-B20</f>
        <v>5.9372601266972094</v>
      </c>
      <c r="C19" s="18">
        <f>Number_of_subgroups-1</f>
        <v>1</v>
      </c>
      <c r="D19" s="33">
        <f>CHIDIST(B19,C19)</f>
        <v>1.4824045846303946E-2</v>
      </c>
      <c r="F19" s="72">
        <v>18</v>
      </c>
      <c r="G19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9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9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9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9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9" s="65" t="str">
        <f>IF(COUNTIF(Calculations!AS:AS,Subgroup_number)=1,INDEX(Calculations!AS:BS,MATCH(Subgroup_number,Calculations!AS:AS,0),5),IF(Subgroup_number=Calculations!BW$20,Calculations!$BW$13,""))</f>
        <v/>
      </c>
      <c r="M19" s="65" t="str">
        <f>IF(COUNTIF(Calculations!AS:AS,Subgroup_number)=1,INDEX(Calculations!AS:BS,MATCH(Subgroup_number,Calculations!AS:AS,0),6),IF(Subgroup_number=Calculations!BW$20,Calculations!$BW$14,""))</f>
        <v/>
      </c>
      <c r="N19" s="136" t="str">
        <f>IF(COUNTIF(Calculations!AS:AS,Subgroup_number)=1,INDEX(Calculations!AS:BS,MATCH(Subgroup_number,Calculations!AS:AS,0),7),IF(Subgroup_number=Calculations!BW$20,Calculations!BW$15,""))</f>
        <v/>
      </c>
      <c r="O19" s="65" t="str">
        <f>IF(COUNTIF(Calculations!AS:AS,Subgroup_number)=1,INDEX(Calculations!AS:BS,MATCH(Subgroup_number,Calculations!AS:AS,0),9),IF(Subgroup_number=Calculations!BW$20,Calculations!BW$16,""))</f>
        <v/>
      </c>
      <c r="P19" s="65" t="str">
        <f>IF(COUNTIF(Calculations!AS:AS,Subgroup_number)=1,INDEX(Calculations!AS:BS,MATCH(Subgroup_number,Calculations!AS:AS,0),10),IF(Subgroup_number=Calculations!BW$20,Calculations!BW$17,""))</f>
        <v/>
      </c>
      <c r="Q19" s="65" t="str">
        <f>IF(COUNTIF(Calculations!AS:AS,Subgroup_number)=1,INDEX(Calculations!AS:BS,MATCH(Subgroup_number,Calculations!AS:AS,0),18),IF(Subgroup_number=Calculations!BW$20,Calculations!BW$9,""))</f>
        <v/>
      </c>
      <c r="R19" s="67" t="str">
        <f>IF(COUNTIF(Calculations!AS:AS,Subgroup_number)=1,INDEX(Calculations!AS:BS,MATCH(Subgroup_number,Calculations!AS:AS,0),19),IF(Subgroup_number=Calculations!BW$20,Calculations!BW$10,""))</f>
        <v/>
      </c>
      <c r="S19" s="154"/>
      <c r="U19" s="154"/>
      <c r="W19" s="154"/>
    </row>
    <row r="20" spans="1:23" x14ac:dyDescent="0.2">
      <c r="A20" s="10" t="s">
        <v>265</v>
      </c>
      <c r="B20" s="12">
        <f>SUM(Calculations!BN:BN)</f>
        <v>9.0608582133875739</v>
      </c>
      <c r="C20" s="18">
        <f>Subgroup_k-Number_of_subgroups</f>
        <v>10</v>
      </c>
      <c r="D20" s="33">
        <f>CHIDIST(B20,C20)</f>
        <v>0.52633782787836669</v>
      </c>
      <c r="F20" s="72">
        <v>19</v>
      </c>
      <c r="G20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20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20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20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20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20" s="65" t="str">
        <f>IF(COUNTIF(Calculations!AS:AS,Subgroup_number)=1,INDEX(Calculations!AS:BS,MATCH(Subgroup_number,Calculations!AS:AS,0),5),IF(Subgroup_number=Calculations!BW$20,Calculations!$BW$13,""))</f>
        <v/>
      </c>
      <c r="M20" s="65" t="str">
        <f>IF(COUNTIF(Calculations!AS:AS,Subgroup_number)=1,INDEX(Calculations!AS:BS,MATCH(Subgroup_number,Calculations!AS:AS,0),6),IF(Subgroup_number=Calculations!BW$20,Calculations!$BW$14,""))</f>
        <v/>
      </c>
      <c r="N20" s="136" t="str">
        <f>IF(COUNTIF(Calculations!AS:AS,Subgroup_number)=1,INDEX(Calculations!AS:BS,MATCH(Subgroup_number,Calculations!AS:AS,0),7),IF(Subgroup_number=Calculations!BW$20,Calculations!BW$15,""))</f>
        <v/>
      </c>
      <c r="O20" s="65" t="str">
        <f>IF(COUNTIF(Calculations!AS:AS,Subgroup_number)=1,INDEX(Calculations!AS:BS,MATCH(Subgroup_number,Calculations!AS:AS,0),9),IF(Subgroup_number=Calculations!BW$20,Calculations!BW$16,""))</f>
        <v/>
      </c>
      <c r="P20" s="65" t="str">
        <f>IF(COUNTIF(Calculations!AS:AS,Subgroup_number)=1,INDEX(Calculations!AS:BS,MATCH(Subgroup_number,Calculations!AS:AS,0),10),IF(Subgroup_number=Calculations!BW$20,Calculations!BW$17,""))</f>
        <v/>
      </c>
      <c r="Q20" s="65" t="str">
        <f>IF(COUNTIF(Calculations!AS:AS,Subgroup_number)=1,INDEX(Calculations!AS:BS,MATCH(Subgroup_number,Calculations!AS:AS,0),18),IF(Subgroup_number=Calculations!BW$20,Calculations!BW$9,""))</f>
        <v/>
      </c>
      <c r="R20" s="67" t="str">
        <f>IF(COUNTIF(Calculations!AS:AS,Subgroup_number)=1,INDEX(Calculations!AS:BS,MATCH(Subgroup_number,Calculations!AS:AS,0),19),IF(Subgroup_number=Calculations!BW$20,Calculations!BW$10,""))</f>
        <v/>
      </c>
      <c r="S20" s="154"/>
      <c r="U20" s="154"/>
      <c r="W20" s="154"/>
    </row>
    <row r="21" spans="1:23" x14ac:dyDescent="0.2">
      <c r="A21" s="10" t="s">
        <v>132</v>
      </c>
      <c r="B21" s="12">
        <f>SUMPRODUCT(Calculations!AI:AI,IF(Subgroup_Fisher_transformation="Off",Calculations!AE:AE,Calculations!AF:AF),IF(Subgroup_Fisher_transformation="Off",Calculations!AE:AE,Calculations!AF:AF))-SUMPRODUCT(Calculations!AI:AI,IF(Subgroup_Fisher_transformation="Off",Calculations!AE:AE,Calculations!AF:AF))^2/SUM(Calculations!AI:AI)</f>
        <v>14.998118340084783</v>
      </c>
      <c r="C21" s="18">
        <f>Subgroup_k-1</f>
        <v>11</v>
      </c>
      <c r="D21" s="33">
        <f>CHIDIST(B21,C21)</f>
        <v>0.18258308910490817</v>
      </c>
      <c r="F21" s="72">
        <v>20</v>
      </c>
      <c r="G21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21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21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21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21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21" s="65" t="str">
        <f>IF(COUNTIF(Calculations!AS:AS,Subgroup_number)=1,INDEX(Calculations!AS:BS,MATCH(Subgroup_number,Calculations!AS:AS,0),5),IF(Subgroup_number=Calculations!BW$20,Calculations!$BW$13,""))</f>
        <v/>
      </c>
      <c r="M21" s="65" t="str">
        <f>IF(COUNTIF(Calculations!AS:AS,Subgroup_number)=1,INDEX(Calculations!AS:BS,MATCH(Subgroup_number,Calculations!AS:AS,0),6),IF(Subgroup_number=Calculations!BW$20,Calculations!$BW$14,""))</f>
        <v/>
      </c>
      <c r="N21" s="136" t="str">
        <f>IF(COUNTIF(Calculations!AS:AS,Subgroup_number)=1,INDEX(Calculations!AS:BS,MATCH(Subgroup_number,Calculations!AS:AS,0),7),IF(Subgroup_number=Calculations!BW$20,Calculations!BW$15,""))</f>
        <v/>
      </c>
      <c r="O21" s="65" t="str">
        <f>IF(COUNTIF(Calculations!AS:AS,Subgroup_number)=1,INDEX(Calculations!AS:BS,MATCH(Subgroup_number,Calculations!AS:AS,0),9),IF(Subgroup_number=Calculations!BW$20,Calculations!BW$16,""))</f>
        <v/>
      </c>
      <c r="P21" s="65" t="str">
        <f>IF(COUNTIF(Calculations!AS:AS,Subgroup_number)=1,INDEX(Calculations!AS:BS,MATCH(Subgroup_number,Calculations!AS:AS,0),10),IF(Subgroup_number=Calculations!BW$20,Calculations!BW$17,""))</f>
        <v/>
      </c>
      <c r="Q21" s="65" t="str">
        <f>IF(COUNTIF(Calculations!AS:AS,Subgroup_number)=1,INDEX(Calculations!AS:BS,MATCH(Subgroup_number,Calculations!AS:AS,0),18),IF(Subgroup_number=Calculations!BW$20,Calculations!BW$9,""))</f>
        <v/>
      </c>
      <c r="R21" s="67" t="str">
        <f>IF(COUNTIF(Calculations!AS:AS,Subgroup_number)=1,INDEX(Calculations!AS:BS,MATCH(Subgroup_number,Calculations!AS:AS,0),19),IF(Subgroup_number=Calculations!BW$20,Calculations!BW$10,""))</f>
        <v/>
      </c>
      <c r="S21" s="154"/>
      <c r="U21" s="154"/>
      <c r="W21" s="154"/>
    </row>
    <row r="22" spans="1:23" x14ac:dyDescent="0.2">
      <c r="A22" s="27"/>
      <c r="B22" s="27"/>
      <c r="F22" s="72">
        <v>21</v>
      </c>
      <c r="G22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22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22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22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22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22" s="65" t="str">
        <f>IF(COUNTIF(Calculations!AS:AS,Subgroup_number)=1,INDEX(Calculations!AS:BS,MATCH(Subgroup_number,Calculations!AS:AS,0),5),IF(Subgroup_number=Calculations!BW$20,Calculations!$BW$13,""))</f>
        <v/>
      </c>
      <c r="M22" s="65" t="str">
        <f>IF(COUNTIF(Calculations!AS:AS,Subgroup_number)=1,INDEX(Calculations!AS:BS,MATCH(Subgroup_number,Calculations!AS:AS,0),6),IF(Subgroup_number=Calculations!BW$20,Calculations!$BW$14,""))</f>
        <v/>
      </c>
      <c r="N22" s="136" t="str">
        <f>IF(COUNTIF(Calculations!AS:AS,Subgroup_number)=1,INDEX(Calculations!AS:BS,MATCH(Subgroup_number,Calculations!AS:AS,0),7),IF(Subgroup_number=Calculations!BW$20,Calculations!BW$15,""))</f>
        <v/>
      </c>
      <c r="O22" s="65" t="str">
        <f>IF(COUNTIF(Calculations!AS:AS,Subgroup_number)=1,INDEX(Calculations!AS:BS,MATCH(Subgroup_number,Calculations!AS:AS,0),9),IF(Subgroup_number=Calculations!BW$20,Calculations!BW$16,""))</f>
        <v/>
      </c>
      <c r="P22" s="65" t="str">
        <f>IF(COUNTIF(Calculations!AS:AS,Subgroup_number)=1,INDEX(Calculations!AS:BS,MATCH(Subgroup_number,Calculations!AS:AS,0),10),IF(Subgroup_number=Calculations!BW$20,Calculations!BW$17,""))</f>
        <v/>
      </c>
      <c r="Q22" s="65" t="str">
        <f>IF(COUNTIF(Calculations!AS:AS,Subgroup_number)=1,INDEX(Calculations!AS:BS,MATCH(Subgroup_number,Calculations!AS:AS,0),18),IF(Subgroup_number=Calculations!BW$20,Calculations!BW$9,""))</f>
        <v/>
      </c>
      <c r="R22" s="67" t="str">
        <f>IF(COUNTIF(Calculations!AS:AS,Subgroup_number)=1,INDEX(Calculations!AS:BS,MATCH(Subgroup_number,Calculations!AS:AS,0),19),IF(Subgroup_number=Calculations!BW$20,Calculations!BW$10,""))</f>
        <v/>
      </c>
      <c r="S22" s="154"/>
      <c r="U22" s="154"/>
      <c r="W22" s="154"/>
    </row>
    <row r="23" spans="1:23" ht="14.25" x14ac:dyDescent="0.2">
      <c r="A23" s="10" t="s">
        <v>266</v>
      </c>
      <c r="B23" s="15">
        <f>B19/B21</f>
        <v>0.39586700091763954</v>
      </c>
      <c r="F23" s="72">
        <v>22</v>
      </c>
      <c r="G23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23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23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23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23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23" s="65" t="str">
        <f>IF(COUNTIF(Calculations!AS:AS,Subgroup_number)=1,INDEX(Calculations!AS:BS,MATCH(Subgroup_number,Calculations!AS:AS,0),5),IF(Subgroup_number=Calculations!BW$20,Calculations!$BW$13,""))</f>
        <v/>
      </c>
      <c r="M23" s="65" t="str">
        <f>IF(COUNTIF(Calculations!AS:AS,Subgroup_number)=1,INDEX(Calculations!AS:BS,MATCH(Subgroup_number,Calculations!AS:AS,0),6),IF(Subgroup_number=Calculations!BW$20,Calculations!$BW$14,""))</f>
        <v/>
      </c>
      <c r="N23" s="136" t="str">
        <f>IF(COUNTIF(Calculations!AS:AS,Subgroup_number)=1,INDEX(Calculations!AS:BS,MATCH(Subgroup_number,Calculations!AS:AS,0),7),IF(Subgroup_number=Calculations!BW$20,Calculations!BW$15,""))</f>
        <v/>
      </c>
      <c r="O23" s="65" t="str">
        <f>IF(COUNTIF(Calculations!AS:AS,Subgroup_number)=1,INDEX(Calculations!AS:BS,MATCH(Subgroup_number,Calculations!AS:AS,0),9),IF(Subgroup_number=Calculations!BW$20,Calculations!BW$16,""))</f>
        <v/>
      </c>
      <c r="P23" s="65" t="str">
        <f>IF(COUNTIF(Calculations!AS:AS,Subgroup_number)=1,INDEX(Calculations!AS:BS,MATCH(Subgroup_number,Calculations!AS:AS,0),10),IF(Subgroup_number=Calculations!BW$20,Calculations!BW$17,""))</f>
        <v/>
      </c>
      <c r="Q23" s="65" t="str">
        <f>IF(COUNTIF(Calculations!AS:AS,Subgroup_number)=1,INDEX(Calculations!AS:BS,MATCH(Subgroup_number,Calculations!AS:AS,0),18),IF(Subgroup_number=Calculations!BW$20,Calculations!BW$9,""))</f>
        <v/>
      </c>
      <c r="R23" s="67" t="str">
        <f>IF(COUNTIF(Calculations!AS:AS,Subgroup_number)=1,INDEX(Calculations!AS:BS,MATCH(Subgroup_number,Calculations!AS:AS,0),19),IF(Subgroup_number=Calculations!BW$20,Calculations!BW$10,""))</f>
        <v/>
      </c>
      <c r="S23" s="154"/>
      <c r="U23" s="154"/>
      <c r="W23" s="154"/>
    </row>
    <row r="24" spans="1:23" x14ac:dyDescent="0.2">
      <c r="F24" s="72">
        <v>23</v>
      </c>
      <c r="G24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24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24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24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24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24" s="65" t="str">
        <f>IF(COUNTIF(Calculations!AS:AS,Subgroup_number)=1,INDEX(Calculations!AS:BS,MATCH(Subgroup_number,Calculations!AS:AS,0),5),IF(Subgroup_number=Calculations!BW$20,Calculations!$BW$13,""))</f>
        <v/>
      </c>
      <c r="M24" s="65" t="str">
        <f>IF(COUNTIF(Calculations!AS:AS,Subgroup_number)=1,INDEX(Calculations!AS:BS,MATCH(Subgroup_number,Calculations!AS:AS,0),6),IF(Subgroup_number=Calculations!BW$20,Calculations!$BW$14,""))</f>
        <v/>
      </c>
      <c r="N24" s="136" t="str">
        <f>IF(COUNTIF(Calculations!AS:AS,Subgroup_number)=1,INDEX(Calculations!AS:BS,MATCH(Subgroup_number,Calculations!AS:AS,0),7),IF(Subgroup_number=Calculations!BW$20,Calculations!BW$15,""))</f>
        <v/>
      </c>
      <c r="O24" s="65" t="str">
        <f>IF(COUNTIF(Calculations!AS:AS,Subgroup_number)=1,INDEX(Calculations!AS:BS,MATCH(Subgroup_number,Calculations!AS:AS,0),9),IF(Subgroup_number=Calculations!BW$20,Calculations!BW$16,""))</f>
        <v/>
      </c>
      <c r="P24" s="65" t="str">
        <f>IF(COUNTIF(Calculations!AS:AS,Subgroup_number)=1,INDEX(Calculations!AS:BS,MATCH(Subgroup_number,Calculations!AS:AS,0),10),IF(Subgroup_number=Calculations!BW$20,Calculations!BW$17,""))</f>
        <v/>
      </c>
      <c r="Q24" s="65" t="str">
        <f>IF(COUNTIF(Calculations!AS:AS,Subgroup_number)=1,INDEX(Calculations!AS:BS,MATCH(Subgroup_number,Calculations!AS:AS,0),18),IF(Subgroup_number=Calculations!BW$20,Calculations!BW$9,""))</f>
        <v/>
      </c>
      <c r="R24" s="67" t="str">
        <f>IF(COUNTIF(Calculations!AS:AS,Subgroup_number)=1,INDEX(Calculations!AS:BS,MATCH(Subgroup_number,Calculations!AS:AS,0),19),IF(Subgroup_number=Calculations!BW$20,Calculations!BW$10,""))</f>
        <v/>
      </c>
      <c r="S24" s="154"/>
      <c r="U24" s="154"/>
      <c r="W24" s="154"/>
    </row>
    <row r="25" spans="1:23" x14ac:dyDescent="0.2">
      <c r="B25" s="137"/>
      <c r="C25" s="137"/>
      <c r="D25" s="137"/>
      <c r="F25" s="72">
        <v>24</v>
      </c>
      <c r="G25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25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25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25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25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25" s="65" t="str">
        <f>IF(COUNTIF(Calculations!AS:AS,Subgroup_number)=1,INDEX(Calculations!AS:BS,MATCH(Subgroup_number,Calculations!AS:AS,0),5),IF(Subgroup_number=Calculations!BW$20,Calculations!$BW$13,""))</f>
        <v/>
      </c>
      <c r="M25" s="65" t="str">
        <f>IF(COUNTIF(Calculations!AS:AS,Subgroup_number)=1,INDEX(Calculations!AS:BS,MATCH(Subgroup_number,Calculations!AS:AS,0),6),IF(Subgroup_number=Calculations!BW$20,Calculations!$BW$14,""))</f>
        <v/>
      </c>
      <c r="N25" s="136" t="str">
        <f>IF(COUNTIF(Calculations!AS:AS,Subgroup_number)=1,INDEX(Calculations!AS:BS,MATCH(Subgroup_number,Calculations!AS:AS,0),7),IF(Subgroup_number=Calculations!BW$20,Calculations!BW$15,""))</f>
        <v/>
      </c>
      <c r="O25" s="65" t="str">
        <f>IF(COUNTIF(Calculations!AS:AS,Subgroup_number)=1,INDEX(Calculations!AS:BS,MATCH(Subgroup_number,Calculations!AS:AS,0),9),IF(Subgroup_number=Calculations!BW$20,Calculations!BW$16,""))</f>
        <v/>
      </c>
      <c r="P25" s="65" t="str">
        <f>IF(COUNTIF(Calculations!AS:AS,Subgroup_number)=1,INDEX(Calculations!AS:BS,MATCH(Subgroup_number,Calculations!AS:AS,0),10),IF(Subgroup_number=Calculations!BW$20,Calculations!BW$17,""))</f>
        <v/>
      </c>
      <c r="Q25" s="65" t="str">
        <f>IF(COUNTIF(Calculations!AS:AS,Subgroup_number)=1,INDEX(Calculations!AS:BS,MATCH(Subgroup_number,Calculations!AS:AS,0),18),IF(Subgroup_number=Calculations!BW$20,Calculations!BW$9,""))</f>
        <v/>
      </c>
      <c r="R25" s="67" t="str">
        <f>IF(COUNTIF(Calculations!AS:AS,Subgroup_number)=1,INDEX(Calculations!AS:BS,MATCH(Subgroup_number,Calculations!AS:AS,0),19),IF(Subgroup_number=Calculations!BW$20,Calculations!BW$10,""))</f>
        <v/>
      </c>
      <c r="S25" s="154"/>
      <c r="U25" s="154"/>
      <c r="W25" s="154"/>
    </row>
    <row r="26" spans="1:23" x14ac:dyDescent="0.2">
      <c r="F26" s="72">
        <v>25</v>
      </c>
      <c r="G26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26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26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26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26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26" s="65" t="str">
        <f>IF(COUNTIF(Calculations!AS:AS,Subgroup_number)=1,INDEX(Calculations!AS:BS,MATCH(Subgroup_number,Calculations!AS:AS,0),5),IF(Subgroup_number=Calculations!BW$20,Calculations!$BW$13,""))</f>
        <v/>
      </c>
      <c r="M26" s="65" t="str">
        <f>IF(COUNTIF(Calculations!AS:AS,Subgroup_number)=1,INDEX(Calculations!AS:BS,MATCH(Subgroup_number,Calculations!AS:AS,0),6),IF(Subgroup_number=Calculations!BW$20,Calculations!$BW$14,""))</f>
        <v/>
      </c>
      <c r="N26" s="136" t="str">
        <f>IF(COUNTIF(Calculations!AS:AS,Subgroup_number)=1,INDEX(Calculations!AS:BS,MATCH(Subgroup_number,Calculations!AS:AS,0),7),IF(Subgroup_number=Calculations!BW$20,Calculations!BW$15,""))</f>
        <v/>
      </c>
      <c r="O26" s="65" t="str">
        <f>IF(COUNTIF(Calculations!AS:AS,Subgroup_number)=1,INDEX(Calculations!AS:BS,MATCH(Subgroup_number,Calculations!AS:AS,0),9),IF(Subgroup_number=Calculations!BW$20,Calculations!BW$16,""))</f>
        <v/>
      </c>
      <c r="P26" s="65" t="str">
        <f>IF(COUNTIF(Calculations!AS:AS,Subgroup_number)=1,INDEX(Calculations!AS:BS,MATCH(Subgroup_number,Calculations!AS:AS,0),10),IF(Subgroup_number=Calculations!BW$20,Calculations!BW$17,""))</f>
        <v/>
      </c>
      <c r="Q26" s="65" t="str">
        <f>IF(COUNTIF(Calculations!AS:AS,Subgroup_number)=1,INDEX(Calculations!AS:BS,MATCH(Subgroup_number,Calculations!AS:AS,0),18),IF(Subgroup_number=Calculations!BW$20,Calculations!BW$9,""))</f>
        <v/>
      </c>
      <c r="R26" s="67" t="str">
        <f>IF(COUNTIF(Calculations!AS:AS,Subgroup_number)=1,INDEX(Calculations!AS:BS,MATCH(Subgroup_number,Calculations!AS:AS,0),19),IF(Subgroup_number=Calculations!BW$20,Calculations!BW$10,""))</f>
        <v/>
      </c>
      <c r="S26" s="154"/>
      <c r="U26" s="154"/>
      <c r="W26" s="154"/>
    </row>
    <row r="27" spans="1:23" x14ac:dyDescent="0.2">
      <c r="F27" s="72">
        <v>26</v>
      </c>
      <c r="G27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27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27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27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27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27" s="65" t="str">
        <f>IF(COUNTIF(Calculations!AS:AS,Subgroup_number)=1,INDEX(Calculations!AS:BS,MATCH(Subgroup_number,Calculations!AS:AS,0),5),IF(Subgroup_number=Calculations!BW$20,Calculations!$BW$13,""))</f>
        <v/>
      </c>
      <c r="M27" s="65" t="str">
        <f>IF(COUNTIF(Calculations!AS:AS,Subgroup_number)=1,INDEX(Calculations!AS:BS,MATCH(Subgroup_number,Calculations!AS:AS,0),6),IF(Subgroup_number=Calculations!BW$20,Calculations!$BW$14,""))</f>
        <v/>
      </c>
      <c r="N27" s="136" t="str">
        <f>IF(COUNTIF(Calculations!AS:AS,Subgroup_number)=1,INDEX(Calculations!AS:BS,MATCH(Subgroup_number,Calculations!AS:AS,0),7),IF(Subgroup_number=Calculations!BW$20,Calculations!BW$15,""))</f>
        <v/>
      </c>
      <c r="O27" s="65" t="str">
        <f>IF(COUNTIF(Calculations!AS:AS,Subgroup_number)=1,INDEX(Calculations!AS:BS,MATCH(Subgroup_number,Calculations!AS:AS,0),9),IF(Subgroup_number=Calculations!BW$20,Calculations!BW$16,""))</f>
        <v/>
      </c>
      <c r="P27" s="65" t="str">
        <f>IF(COUNTIF(Calculations!AS:AS,Subgroup_number)=1,INDEX(Calculations!AS:BS,MATCH(Subgroup_number,Calculations!AS:AS,0),10),IF(Subgroup_number=Calculations!BW$20,Calculations!BW$17,""))</f>
        <v/>
      </c>
      <c r="Q27" s="65" t="str">
        <f>IF(COUNTIF(Calculations!AS:AS,Subgroup_number)=1,INDEX(Calculations!AS:BS,MATCH(Subgroup_number,Calculations!AS:AS,0),18),IF(Subgroup_number=Calculations!BW$20,Calculations!BW$9,""))</f>
        <v/>
      </c>
      <c r="R27" s="67" t="str">
        <f>IF(COUNTIF(Calculations!AS:AS,Subgroup_number)=1,INDEX(Calculations!AS:BS,MATCH(Subgroup_number,Calculations!AS:AS,0),19),IF(Subgroup_number=Calculations!BW$20,Calculations!BW$10,""))</f>
        <v/>
      </c>
      <c r="S27" s="154"/>
      <c r="U27" s="154"/>
      <c r="W27" s="154"/>
    </row>
    <row r="28" spans="1:23" x14ac:dyDescent="0.2">
      <c r="F28" s="72">
        <v>27</v>
      </c>
      <c r="G28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28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28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28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28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28" s="65" t="str">
        <f>IF(COUNTIF(Calculations!AS:AS,Subgroup_number)=1,INDEX(Calculations!AS:BS,MATCH(Subgroup_number,Calculations!AS:AS,0),5),IF(Subgroup_number=Calculations!BW$20,Calculations!$BW$13,""))</f>
        <v/>
      </c>
      <c r="M28" s="65" t="str">
        <f>IF(COUNTIF(Calculations!AS:AS,Subgroup_number)=1,INDEX(Calculations!AS:BS,MATCH(Subgroup_number,Calculations!AS:AS,0),6),IF(Subgroup_number=Calculations!BW$20,Calculations!$BW$14,""))</f>
        <v/>
      </c>
      <c r="N28" s="136" t="str">
        <f>IF(COUNTIF(Calculations!AS:AS,Subgroup_number)=1,INDEX(Calculations!AS:BS,MATCH(Subgroup_number,Calculations!AS:AS,0),7),IF(Subgroup_number=Calculations!BW$20,Calculations!BW$15,""))</f>
        <v/>
      </c>
      <c r="O28" s="65" t="str">
        <f>IF(COUNTIF(Calculations!AS:AS,Subgroup_number)=1,INDEX(Calculations!AS:BS,MATCH(Subgroup_number,Calculations!AS:AS,0),9),IF(Subgroup_number=Calculations!BW$20,Calculations!BW$16,""))</f>
        <v/>
      </c>
      <c r="P28" s="65" t="str">
        <f>IF(COUNTIF(Calculations!AS:AS,Subgroup_number)=1,INDEX(Calculations!AS:BS,MATCH(Subgroup_number,Calculations!AS:AS,0),10),IF(Subgroup_number=Calculations!BW$20,Calculations!BW$17,""))</f>
        <v/>
      </c>
      <c r="Q28" s="65" t="str">
        <f>IF(COUNTIF(Calculations!AS:AS,Subgroup_number)=1,INDEX(Calculations!AS:BS,MATCH(Subgroup_number,Calculations!AS:AS,0),18),IF(Subgroup_number=Calculations!BW$20,Calculations!BW$9,""))</f>
        <v/>
      </c>
      <c r="R28" s="67" t="str">
        <f>IF(COUNTIF(Calculations!AS:AS,Subgroup_number)=1,INDEX(Calculations!AS:BS,MATCH(Subgroup_number,Calculations!AS:AS,0),19),IF(Subgroup_number=Calculations!BW$20,Calculations!BW$10,""))</f>
        <v/>
      </c>
      <c r="S28" s="154"/>
      <c r="U28" s="154"/>
      <c r="W28" s="154"/>
    </row>
    <row r="29" spans="1:23" x14ac:dyDescent="0.2">
      <c r="F29" s="72">
        <v>28</v>
      </c>
      <c r="G29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29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29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29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29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29" s="65" t="str">
        <f>IF(COUNTIF(Calculations!AS:AS,Subgroup_number)=1,INDEX(Calculations!AS:BS,MATCH(Subgroup_number,Calculations!AS:AS,0),5),IF(Subgroup_number=Calculations!BW$20,Calculations!$BW$13,""))</f>
        <v/>
      </c>
      <c r="M29" s="65" t="str">
        <f>IF(COUNTIF(Calculations!AS:AS,Subgroup_number)=1,INDEX(Calculations!AS:BS,MATCH(Subgroup_number,Calculations!AS:AS,0),6),IF(Subgroup_number=Calculations!BW$20,Calculations!$BW$14,""))</f>
        <v/>
      </c>
      <c r="N29" s="136" t="str">
        <f>IF(COUNTIF(Calculations!AS:AS,Subgroup_number)=1,INDEX(Calculations!AS:BS,MATCH(Subgroup_number,Calculations!AS:AS,0),7),IF(Subgroup_number=Calculations!BW$20,Calculations!BW$15,""))</f>
        <v/>
      </c>
      <c r="O29" s="65" t="str">
        <f>IF(COUNTIF(Calculations!AS:AS,Subgroup_number)=1,INDEX(Calculations!AS:BS,MATCH(Subgroup_number,Calculations!AS:AS,0),9),IF(Subgroup_number=Calculations!BW$20,Calculations!BW$16,""))</f>
        <v/>
      </c>
      <c r="P29" s="65" t="str">
        <f>IF(COUNTIF(Calculations!AS:AS,Subgroup_number)=1,INDEX(Calculations!AS:BS,MATCH(Subgroup_number,Calculations!AS:AS,0),10),IF(Subgroup_number=Calculations!BW$20,Calculations!BW$17,""))</f>
        <v/>
      </c>
      <c r="Q29" s="65" t="str">
        <f>IF(COUNTIF(Calculations!AS:AS,Subgroup_number)=1,INDEX(Calculations!AS:BS,MATCH(Subgroup_number,Calculations!AS:AS,0),18),IF(Subgroup_number=Calculations!BW$20,Calculations!BW$9,""))</f>
        <v/>
      </c>
      <c r="R29" s="67" t="str">
        <f>IF(COUNTIF(Calculations!AS:AS,Subgroup_number)=1,INDEX(Calculations!AS:BS,MATCH(Subgroup_number,Calculations!AS:AS,0),19),IF(Subgroup_number=Calculations!BW$20,Calculations!BW$10,""))</f>
        <v/>
      </c>
      <c r="S29" s="154"/>
      <c r="U29" s="154"/>
      <c r="W29" s="154"/>
    </row>
    <row r="30" spans="1:23" x14ac:dyDescent="0.2">
      <c r="F30" s="72">
        <v>29</v>
      </c>
      <c r="G30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30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30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30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30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30" s="65" t="str">
        <f>IF(COUNTIF(Calculations!AS:AS,Subgroup_number)=1,INDEX(Calculations!AS:BS,MATCH(Subgroup_number,Calculations!AS:AS,0),5),IF(Subgroup_number=Calculations!BW$20,Calculations!$BW$13,""))</f>
        <v/>
      </c>
      <c r="M30" s="65" t="str">
        <f>IF(COUNTIF(Calculations!AS:AS,Subgroup_number)=1,INDEX(Calculations!AS:BS,MATCH(Subgroup_number,Calculations!AS:AS,0),6),IF(Subgroup_number=Calculations!BW$20,Calculations!$BW$14,""))</f>
        <v/>
      </c>
      <c r="N30" s="136" t="str">
        <f>IF(COUNTIF(Calculations!AS:AS,Subgroup_number)=1,INDEX(Calculations!AS:BS,MATCH(Subgroup_number,Calculations!AS:AS,0),7),IF(Subgroup_number=Calculations!BW$20,Calculations!BW$15,""))</f>
        <v/>
      </c>
      <c r="O30" s="65" t="str">
        <f>IF(COUNTIF(Calculations!AS:AS,Subgroup_number)=1,INDEX(Calculations!AS:BS,MATCH(Subgroup_number,Calculations!AS:AS,0),9),IF(Subgroup_number=Calculations!BW$20,Calculations!BW$16,""))</f>
        <v/>
      </c>
      <c r="P30" s="65" t="str">
        <f>IF(COUNTIF(Calculations!AS:AS,Subgroup_number)=1,INDEX(Calculations!AS:BS,MATCH(Subgroup_number,Calculations!AS:AS,0),10),IF(Subgroup_number=Calculations!BW$20,Calculations!BW$17,""))</f>
        <v/>
      </c>
      <c r="Q30" s="65" t="str">
        <f>IF(COUNTIF(Calculations!AS:AS,Subgroup_number)=1,INDEX(Calculations!AS:BS,MATCH(Subgroup_number,Calculations!AS:AS,0),18),IF(Subgroup_number=Calculations!BW$20,Calculations!BW$9,""))</f>
        <v/>
      </c>
      <c r="R30" s="67" t="str">
        <f>IF(COUNTIF(Calculations!AS:AS,Subgroup_number)=1,INDEX(Calculations!AS:BS,MATCH(Subgroup_number,Calculations!AS:AS,0),19),IF(Subgroup_number=Calculations!BW$20,Calculations!BW$10,""))</f>
        <v/>
      </c>
      <c r="S30" s="154"/>
      <c r="U30" s="154"/>
      <c r="W30" s="154"/>
    </row>
    <row r="31" spans="1:23" x14ac:dyDescent="0.2">
      <c r="F31" s="72">
        <v>30</v>
      </c>
      <c r="G31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31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31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31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31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31" s="65" t="str">
        <f>IF(COUNTIF(Calculations!AS:AS,Subgroup_number)=1,INDEX(Calculations!AS:BS,MATCH(Subgroup_number,Calculations!AS:AS,0),5),IF(Subgroup_number=Calculations!BW$20,Calculations!$BW$13,""))</f>
        <v/>
      </c>
      <c r="M31" s="65" t="str">
        <f>IF(COUNTIF(Calculations!AS:AS,Subgroup_number)=1,INDEX(Calculations!AS:BS,MATCH(Subgroup_number,Calculations!AS:AS,0),6),IF(Subgroup_number=Calculations!BW$20,Calculations!$BW$14,""))</f>
        <v/>
      </c>
      <c r="N31" s="136" t="str">
        <f>IF(COUNTIF(Calculations!AS:AS,Subgroup_number)=1,INDEX(Calculations!AS:BS,MATCH(Subgroup_number,Calculations!AS:AS,0),7),IF(Subgroup_number=Calculations!BW$20,Calculations!BW$15,""))</f>
        <v/>
      </c>
      <c r="O31" s="65" t="str">
        <f>IF(COUNTIF(Calculations!AS:AS,Subgroup_number)=1,INDEX(Calculations!AS:BS,MATCH(Subgroup_number,Calculations!AS:AS,0),9),IF(Subgroup_number=Calculations!BW$20,Calculations!BW$16,""))</f>
        <v/>
      </c>
      <c r="P31" s="65" t="str">
        <f>IF(COUNTIF(Calculations!AS:AS,Subgroup_number)=1,INDEX(Calculations!AS:BS,MATCH(Subgroup_number,Calculations!AS:AS,0),10),IF(Subgroup_number=Calculations!BW$20,Calculations!BW$17,""))</f>
        <v/>
      </c>
      <c r="Q31" s="65" t="str">
        <f>IF(COUNTIF(Calculations!AS:AS,Subgroup_number)=1,INDEX(Calculations!AS:BS,MATCH(Subgroup_number,Calculations!AS:AS,0),18),IF(Subgroup_number=Calculations!BW$20,Calculations!BW$9,""))</f>
        <v/>
      </c>
      <c r="R31" s="67" t="str">
        <f>IF(COUNTIF(Calculations!AS:AS,Subgroup_number)=1,INDEX(Calculations!AS:BS,MATCH(Subgroup_number,Calculations!AS:AS,0),19),IF(Subgroup_number=Calculations!BW$20,Calculations!BW$10,""))</f>
        <v/>
      </c>
      <c r="S31" s="154"/>
      <c r="U31" s="154"/>
      <c r="W31" s="154"/>
    </row>
    <row r="32" spans="1:23" x14ac:dyDescent="0.2">
      <c r="F32" s="72">
        <v>31</v>
      </c>
      <c r="G32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32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32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32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32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32" s="65" t="str">
        <f>IF(COUNTIF(Calculations!AS:AS,Subgroup_number)=1,INDEX(Calculations!AS:BS,MATCH(Subgroup_number,Calculations!AS:AS,0),5),IF(Subgroup_number=Calculations!BW$20,Calculations!$BW$13,""))</f>
        <v/>
      </c>
      <c r="M32" s="65" t="str">
        <f>IF(COUNTIF(Calculations!AS:AS,Subgroup_number)=1,INDEX(Calculations!AS:BS,MATCH(Subgroup_number,Calculations!AS:AS,0),6),IF(Subgroup_number=Calculations!BW$20,Calculations!$BW$14,""))</f>
        <v/>
      </c>
      <c r="N32" s="136" t="str">
        <f>IF(COUNTIF(Calculations!AS:AS,Subgroup_number)=1,INDEX(Calculations!AS:BS,MATCH(Subgroup_number,Calculations!AS:AS,0),7),IF(Subgroup_number=Calculations!BW$20,Calculations!BW$15,""))</f>
        <v/>
      </c>
      <c r="O32" s="65" t="str">
        <f>IF(COUNTIF(Calculations!AS:AS,Subgroup_number)=1,INDEX(Calculations!AS:BS,MATCH(Subgroup_number,Calculations!AS:AS,0),9),IF(Subgroup_number=Calculations!BW$20,Calculations!BW$16,""))</f>
        <v/>
      </c>
      <c r="P32" s="65" t="str">
        <f>IF(COUNTIF(Calculations!AS:AS,Subgroup_number)=1,INDEX(Calculations!AS:BS,MATCH(Subgroup_number,Calculations!AS:AS,0),10),IF(Subgroup_number=Calculations!BW$20,Calculations!BW$17,""))</f>
        <v/>
      </c>
      <c r="Q32" s="65" t="str">
        <f>IF(COUNTIF(Calculations!AS:AS,Subgroup_number)=1,INDEX(Calculations!AS:BS,MATCH(Subgroup_number,Calculations!AS:AS,0),18),IF(Subgroup_number=Calculations!BW$20,Calculations!BW$9,""))</f>
        <v/>
      </c>
      <c r="R32" s="67" t="str">
        <f>IF(COUNTIF(Calculations!AS:AS,Subgroup_number)=1,INDEX(Calculations!AS:BS,MATCH(Subgroup_number,Calculations!AS:AS,0),19),IF(Subgroup_number=Calculations!BW$20,Calculations!BW$10,""))</f>
        <v/>
      </c>
      <c r="S32" s="154"/>
      <c r="U32" s="154"/>
      <c r="W32" s="154"/>
    </row>
    <row r="33" spans="6:23" x14ac:dyDescent="0.2">
      <c r="F33" s="72">
        <v>32</v>
      </c>
      <c r="G33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33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33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33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33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33" s="65" t="str">
        <f>IF(COUNTIF(Calculations!AS:AS,Subgroup_number)=1,INDEX(Calculations!AS:BS,MATCH(Subgroup_number,Calculations!AS:AS,0),5),IF(Subgroup_number=Calculations!BW$20,Calculations!$BW$13,""))</f>
        <v/>
      </c>
      <c r="M33" s="65" t="str">
        <f>IF(COUNTIF(Calculations!AS:AS,Subgroup_number)=1,INDEX(Calculations!AS:BS,MATCH(Subgroup_number,Calculations!AS:AS,0),6),IF(Subgroup_number=Calculations!BW$20,Calculations!$BW$14,""))</f>
        <v/>
      </c>
      <c r="N33" s="136" t="str">
        <f>IF(COUNTIF(Calculations!AS:AS,Subgroup_number)=1,INDEX(Calculations!AS:BS,MATCH(Subgroup_number,Calculations!AS:AS,0),7),IF(Subgroup_number=Calculations!BW$20,Calculations!BW$15,""))</f>
        <v/>
      </c>
      <c r="O33" s="65" t="str">
        <f>IF(COUNTIF(Calculations!AS:AS,Subgroup_number)=1,INDEX(Calculations!AS:BS,MATCH(Subgroup_number,Calculations!AS:AS,0),9),IF(Subgroup_number=Calculations!BW$20,Calculations!BW$16,""))</f>
        <v/>
      </c>
      <c r="P33" s="65" t="str">
        <f>IF(COUNTIF(Calculations!AS:AS,Subgroup_number)=1,INDEX(Calculations!AS:BS,MATCH(Subgroup_number,Calculations!AS:AS,0),10),IF(Subgroup_number=Calculations!BW$20,Calculations!BW$17,""))</f>
        <v/>
      </c>
      <c r="Q33" s="65" t="str">
        <f>IF(COUNTIF(Calculations!AS:AS,Subgroup_number)=1,INDEX(Calculations!AS:BS,MATCH(Subgroup_number,Calculations!AS:AS,0),18),IF(Subgroup_number=Calculations!BW$20,Calculations!BW$9,""))</f>
        <v/>
      </c>
      <c r="R33" s="67" t="str">
        <f>IF(COUNTIF(Calculations!AS:AS,Subgroup_number)=1,INDEX(Calculations!AS:BS,MATCH(Subgroup_number,Calculations!AS:AS,0),19),IF(Subgroup_number=Calculations!BW$20,Calculations!BW$10,""))</f>
        <v/>
      </c>
      <c r="S33" s="154"/>
      <c r="U33" s="154"/>
      <c r="W33" s="154"/>
    </row>
    <row r="34" spans="6:23" x14ac:dyDescent="0.2">
      <c r="F34" s="72">
        <v>33</v>
      </c>
      <c r="G34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34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34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34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34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34" s="65" t="str">
        <f>IF(COUNTIF(Calculations!AS:AS,Subgroup_number)=1,INDEX(Calculations!AS:BS,MATCH(Subgroup_number,Calculations!AS:AS,0),5),IF(Subgroup_number=Calculations!BW$20,Calculations!$BW$13,""))</f>
        <v/>
      </c>
      <c r="M34" s="65" t="str">
        <f>IF(COUNTIF(Calculations!AS:AS,Subgroup_number)=1,INDEX(Calculations!AS:BS,MATCH(Subgroup_number,Calculations!AS:AS,0),6),IF(Subgroup_number=Calculations!BW$20,Calculations!$BW$14,""))</f>
        <v/>
      </c>
      <c r="N34" s="136" t="str">
        <f>IF(COUNTIF(Calculations!AS:AS,Subgroup_number)=1,INDEX(Calculations!AS:BS,MATCH(Subgroup_number,Calculations!AS:AS,0),7),IF(Subgroup_number=Calculations!BW$20,Calculations!BW$15,""))</f>
        <v/>
      </c>
      <c r="O34" s="65" t="str">
        <f>IF(COUNTIF(Calculations!AS:AS,Subgroup_number)=1,INDEX(Calculations!AS:BS,MATCH(Subgroup_number,Calculations!AS:AS,0),9),IF(Subgroup_number=Calculations!BW$20,Calculations!BW$16,""))</f>
        <v/>
      </c>
      <c r="P34" s="65" t="str">
        <f>IF(COUNTIF(Calculations!AS:AS,Subgroup_number)=1,INDEX(Calculations!AS:BS,MATCH(Subgroup_number,Calculations!AS:AS,0),10),IF(Subgroup_number=Calculations!BW$20,Calculations!BW$17,""))</f>
        <v/>
      </c>
      <c r="Q34" s="65" t="str">
        <f>IF(COUNTIF(Calculations!AS:AS,Subgroup_number)=1,INDEX(Calculations!AS:BS,MATCH(Subgroup_number,Calculations!AS:AS,0),18),IF(Subgroup_number=Calculations!BW$20,Calculations!BW$9,""))</f>
        <v/>
      </c>
      <c r="R34" s="67" t="str">
        <f>IF(COUNTIF(Calculations!AS:AS,Subgroup_number)=1,INDEX(Calculations!AS:BS,MATCH(Subgroup_number,Calculations!AS:AS,0),19),IF(Subgroup_number=Calculations!BW$20,Calculations!BW$10,""))</f>
        <v/>
      </c>
      <c r="S34" s="154"/>
      <c r="U34" s="154"/>
      <c r="W34" s="154"/>
    </row>
    <row r="35" spans="6:23" x14ac:dyDescent="0.2">
      <c r="F35" s="72">
        <v>34</v>
      </c>
      <c r="G35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35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35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35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35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35" s="65" t="str">
        <f>IF(COUNTIF(Calculations!AS:AS,Subgroup_number)=1,INDEX(Calculations!AS:BS,MATCH(Subgroup_number,Calculations!AS:AS,0),5),IF(Subgroup_number=Calculations!BW$20,Calculations!$BW$13,""))</f>
        <v/>
      </c>
      <c r="M35" s="65" t="str">
        <f>IF(COUNTIF(Calculations!AS:AS,Subgroup_number)=1,INDEX(Calculations!AS:BS,MATCH(Subgroup_number,Calculations!AS:AS,0),6),IF(Subgroup_number=Calculations!BW$20,Calculations!$BW$14,""))</f>
        <v/>
      </c>
      <c r="N35" s="136" t="str">
        <f>IF(COUNTIF(Calculations!AS:AS,Subgroup_number)=1,INDEX(Calculations!AS:BS,MATCH(Subgroup_number,Calculations!AS:AS,0),7),IF(Subgroup_number=Calculations!BW$20,Calculations!BW$15,""))</f>
        <v/>
      </c>
      <c r="O35" s="65" t="str">
        <f>IF(COUNTIF(Calculations!AS:AS,Subgroup_number)=1,INDEX(Calculations!AS:BS,MATCH(Subgroup_number,Calculations!AS:AS,0),9),IF(Subgroup_number=Calculations!BW$20,Calculations!BW$16,""))</f>
        <v/>
      </c>
      <c r="P35" s="65" t="str">
        <f>IF(COUNTIF(Calculations!AS:AS,Subgroup_number)=1,INDEX(Calculations!AS:BS,MATCH(Subgroup_number,Calculations!AS:AS,0),10),IF(Subgroup_number=Calculations!BW$20,Calculations!BW$17,""))</f>
        <v/>
      </c>
      <c r="Q35" s="65" t="str">
        <f>IF(COUNTIF(Calculations!AS:AS,Subgroup_number)=1,INDEX(Calculations!AS:BS,MATCH(Subgroup_number,Calculations!AS:AS,0),18),IF(Subgroup_number=Calculations!BW$20,Calculations!BW$9,""))</f>
        <v/>
      </c>
      <c r="R35" s="67" t="str">
        <f>IF(COUNTIF(Calculations!AS:AS,Subgroup_number)=1,INDEX(Calculations!AS:BS,MATCH(Subgroup_number,Calculations!AS:AS,0),19),IF(Subgroup_number=Calculations!BW$20,Calculations!BW$10,""))</f>
        <v/>
      </c>
      <c r="S35" s="154"/>
      <c r="U35" s="154"/>
      <c r="W35" s="154"/>
    </row>
    <row r="36" spans="6:23" x14ac:dyDescent="0.2">
      <c r="F36" s="72">
        <v>35</v>
      </c>
      <c r="G36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36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36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36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36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36" s="65" t="str">
        <f>IF(COUNTIF(Calculations!AS:AS,Subgroup_number)=1,INDEX(Calculations!AS:BS,MATCH(Subgroup_number,Calculations!AS:AS,0),5),IF(Subgroup_number=Calculations!BW$20,Calculations!$BW$13,""))</f>
        <v/>
      </c>
      <c r="M36" s="65" t="str">
        <f>IF(COUNTIF(Calculations!AS:AS,Subgroup_number)=1,INDEX(Calculations!AS:BS,MATCH(Subgroup_number,Calculations!AS:AS,0),6),IF(Subgroup_number=Calculations!BW$20,Calculations!$BW$14,""))</f>
        <v/>
      </c>
      <c r="N36" s="136" t="str">
        <f>IF(COUNTIF(Calculations!AS:AS,Subgroup_number)=1,INDEX(Calculations!AS:BS,MATCH(Subgroup_number,Calculations!AS:AS,0),7),IF(Subgroup_number=Calculations!BW$20,Calculations!BW$15,""))</f>
        <v/>
      </c>
      <c r="O36" s="65" t="str">
        <f>IF(COUNTIF(Calculations!AS:AS,Subgroup_number)=1,INDEX(Calculations!AS:BS,MATCH(Subgroup_number,Calculations!AS:AS,0),9),IF(Subgroup_number=Calculations!BW$20,Calculations!BW$16,""))</f>
        <v/>
      </c>
      <c r="P36" s="65" t="str">
        <f>IF(COUNTIF(Calculations!AS:AS,Subgroup_number)=1,INDEX(Calculations!AS:BS,MATCH(Subgroup_number,Calculations!AS:AS,0),10),IF(Subgroup_number=Calculations!BW$20,Calculations!BW$17,""))</f>
        <v/>
      </c>
      <c r="Q36" s="65" t="str">
        <f>IF(COUNTIF(Calculations!AS:AS,Subgroup_number)=1,INDEX(Calculations!AS:BS,MATCH(Subgroup_number,Calculations!AS:AS,0),18),IF(Subgroup_number=Calculations!BW$20,Calculations!BW$9,""))</f>
        <v/>
      </c>
      <c r="R36" s="67" t="str">
        <f>IF(COUNTIF(Calculations!AS:AS,Subgroup_number)=1,INDEX(Calculations!AS:BS,MATCH(Subgroup_number,Calculations!AS:AS,0),19),IF(Subgroup_number=Calculations!BW$20,Calculations!BW$10,""))</f>
        <v/>
      </c>
      <c r="S36" s="154"/>
      <c r="U36" s="154"/>
      <c r="W36" s="154"/>
    </row>
    <row r="37" spans="6:23" x14ac:dyDescent="0.2">
      <c r="F37" s="72">
        <v>36</v>
      </c>
      <c r="G37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37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37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37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37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37" s="65" t="str">
        <f>IF(COUNTIF(Calculations!AS:AS,Subgroup_number)=1,INDEX(Calculations!AS:BS,MATCH(Subgroup_number,Calculations!AS:AS,0),5),IF(Subgroup_number=Calculations!BW$20,Calculations!$BW$13,""))</f>
        <v/>
      </c>
      <c r="M37" s="65" t="str">
        <f>IF(COUNTIF(Calculations!AS:AS,Subgroup_number)=1,INDEX(Calculations!AS:BS,MATCH(Subgroup_number,Calculations!AS:AS,0),6),IF(Subgroup_number=Calculations!BW$20,Calculations!$BW$14,""))</f>
        <v/>
      </c>
      <c r="N37" s="136" t="str">
        <f>IF(COUNTIF(Calculations!AS:AS,Subgroup_number)=1,INDEX(Calculations!AS:BS,MATCH(Subgroup_number,Calculations!AS:AS,0),7),IF(Subgroup_number=Calculations!BW$20,Calculations!BW$15,""))</f>
        <v/>
      </c>
      <c r="O37" s="65" t="str">
        <f>IF(COUNTIF(Calculations!AS:AS,Subgroup_number)=1,INDEX(Calculations!AS:BS,MATCH(Subgroup_number,Calculations!AS:AS,0),9),IF(Subgroup_number=Calculations!BW$20,Calculations!BW$16,""))</f>
        <v/>
      </c>
      <c r="P37" s="65" t="str">
        <f>IF(COUNTIF(Calculations!AS:AS,Subgroup_number)=1,INDEX(Calculations!AS:BS,MATCH(Subgroup_number,Calculations!AS:AS,0),10),IF(Subgroup_number=Calculations!BW$20,Calculations!BW$17,""))</f>
        <v/>
      </c>
      <c r="Q37" s="65" t="str">
        <f>IF(COUNTIF(Calculations!AS:AS,Subgroup_number)=1,INDEX(Calculations!AS:BS,MATCH(Subgroup_number,Calculations!AS:AS,0),18),IF(Subgroup_number=Calculations!BW$20,Calculations!BW$9,""))</f>
        <v/>
      </c>
      <c r="R37" s="67" t="str">
        <f>IF(COUNTIF(Calculations!AS:AS,Subgroup_number)=1,INDEX(Calculations!AS:BS,MATCH(Subgroup_number,Calculations!AS:AS,0),19),IF(Subgroup_number=Calculations!BW$20,Calculations!BW$10,""))</f>
        <v/>
      </c>
      <c r="S37" s="154"/>
      <c r="U37" s="154"/>
      <c r="W37" s="154"/>
    </row>
    <row r="38" spans="6:23" x14ac:dyDescent="0.2">
      <c r="F38" s="72">
        <v>37</v>
      </c>
      <c r="G38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38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38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38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38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38" s="65" t="str">
        <f>IF(COUNTIF(Calculations!AS:AS,Subgroup_number)=1,INDEX(Calculations!AS:BS,MATCH(Subgroup_number,Calculations!AS:AS,0),5),IF(Subgroup_number=Calculations!BW$20,Calculations!$BW$13,""))</f>
        <v/>
      </c>
      <c r="M38" s="65" t="str">
        <f>IF(COUNTIF(Calculations!AS:AS,Subgroup_number)=1,INDEX(Calculations!AS:BS,MATCH(Subgroup_number,Calculations!AS:AS,0),6),IF(Subgroup_number=Calculations!BW$20,Calculations!$BW$14,""))</f>
        <v/>
      </c>
      <c r="N38" s="136" t="str">
        <f>IF(COUNTIF(Calculations!AS:AS,Subgroup_number)=1,INDEX(Calculations!AS:BS,MATCH(Subgroup_number,Calculations!AS:AS,0),7),IF(Subgroup_number=Calculations!BW$20,Calculations!BW$15,""))</f>
        <v/>
      </c>
      <c r="O38" s="65" t="str">
        <f>IF(COUNTIF(Calculations!AS:AS,Subgroup_number)=1,INDEX(Calculations!AS:BS,MATCH(Subgroup_number,Calculations!AS:AS,0),9),IF(Subgroup_number=Calculations!BW$20,Calculations!BW$16,""))</f>
        <v/>
      </c>
      <c r="P38" s="65" t="str">
        <f>IF(COUNTIF(Calculations!AS:AS,Subgroup_number)=1,INDEX(Calculations!AS:BS,MATCH(Subgroup_number,Calculations!AS:AS,0),10),IF(Subgroup_number=Calculations!BW$20,Calculations!BW$17,""))</f>
        <v/>
      </c>
      <c r="Q38" s="65" t="str">
        <f>IF(COUNTIF(Calculations!AS:AS,Subgroup_number)=1,INDEX(Calculations!AS:BS,MATCH(Subgroup_number,Calculations!AS:AS,0),18),IF(Subgroup_number=Calculations!BW$20,Calculations!BW$9,""))</f>
        <v/>
      </c>
      <c r="R38" s="67" t="str">
        <f>IF(COUNTIF(Calculations!AS:AS,Subgroup_number)=1,INDEX(Calculations!AS:BS,MATCH(Subgroup_number,Calculations!AS:AS,0),19),IF(Subgroup_number=Calculations!BW$20,Calculations!BW$10,""))</f>
        <v/>
      </c>
      <c r="S38" s="154"/>
      <c r="U38" s="154"/>
      <c r="W38" s="154"/>
    </row>
    <row r="39" spans="6:23" x14ac:dyDescent="0.2">
      <c r="F39" s="72">
        <v>38</v>
      </c>
      <c r="G39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39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39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39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39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39" s="65" t="str">
        <f>IF(COUNTIF(Calculations!AS:AS,Subgroup_number)=1,INDEX(Calculations!AS:BS,MATCH(Subgroup_number,Calculations!AS:AS,0),5),IF(Subgroup_number=Calculations!BW$20,Calculations!$BW$13,""))</f>
        <v/>
      </c>
      <c r="M39" s="65" t="str">
        <f>IF(COUNTIF(Calculations!AS:AS,Subgroup_number)=1,INDEX(Calculations!AS:BS,MATCH(Subgroup_number,Calculations!AS:AS,0),6),IF(Subgroup_number=Calculations!BW$20,Calculations!$BW$14,""))</f>
        <v/>
      </c>
      <c r="N39" s="136" t="str">
        <f>IF(COUNTIF(Calculations!AS:AS,Subgroup_number)=1,INDEX(Calculations!AS:BS,MATCH(Subgroup_number,Calculations!AS:AS,0),7),IF(Subgroup_number=Calculations!BW$20,Calculations!BW$15,""))</f>
        <v/>
      </c>
      <c r="O39" s="65" t="str">
        <f>IF(COUNTIF(Calculations!AS:AS,Subgroup_number)=1,INDEX(Calculations!AS:BS,MATCH(Subgroup_number,Calculations!AS:AS,0),9),IF(Subgroup_number=Calculations!BW$20,Calculations!BW$16,""))</f>
        <v/>
      </c>
      <c r="P39" s="65" t="str">
        <f>IF(COUNTIF(Calculations!AS:AS,Subgroup_number)=1,INDEX(Calculations!AS:BS,MATCH(Subgroup_number,Calculations!AS:AS,0),10),IF(Subgroup_number=Calculations!BW$20,Calculations!BW$17,""))</f>
        <v/>
      </c>
      <c r="Q39" s="65" t="str">
        <f>IF(COUNTIF(Calculations!AS:AS,Subgroup_number)=1,INDEX(Calculations!AS:BS,MATCH(Subgroup_number,Calculations!AS:AS,0),18),IF(Subgroup_number=Calculations!BW$20,Calculations!BW$9,""))</f>
        <v/>
      </c>
      <c r="R39" s="67" t="str">
        <f>IF(COUNTIF(Calculations!AS:AS,Subgroup_number)=1,INDEX(Calculations!AS:BS,MATCH(Subgroup_number,Calculations!AS:AS,0),19),IF(Subgroup_number=Calculations!BW$20,Calculations!BW$10,""))</f>
        <v/>
      </c>
      <c r="S39" s="154"/>
      <c r="U39" s="154"/>
      <c r="W39" s="154"/>
    </row>
    <row r="40" spans="6:23" x14ac:dyDescent="0.2">
      <c r="F40" s="72">
        <v>39</v>
      </c>
      <c r="G40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40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40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40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40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40" s="65" t="str">
        <f>IF(COUNTIF(Calculations!AS:AS,Subgroup_number)=1,INDEX(Calculations!AS:BS,MATCH(Subgroup_number,Calculations!AS:AS,0),5),IF(Subgroup_number=Calculations!BW$20,Calculations!$BW$13,""))</f>
        <v/>
      </c>
      <c r="M40" s="65" t="str">
        <f>IF(COUNTIF(Calculations!AS:AS,Subgroup_number)=1,INDEX(Calculations!AS:BS,MATCH(Subgroup_number,Calculations!AS:AS,0),6),IF(Subgroup_number=Calculations!BW$20,Calculations!$BW$14,""))</f>
        <v/>
      </c>
      <c r="N40" s="136" t="str">
        <f>IF(COUNTIF(Calculations!AS:AS,Subgroup_number)=1,INDEX(Calculations!AS:BS,MATCH(Subgroup_number,Calculations!AS:AS,0),7),IF(Subgroup_number=Calculations!BW$20,Calculations!BW$15,""))</f>
        <v/>
      </c>
      <c r="O40" s="65" t="str">
        <f>IF(COUNTIF(Calculations!AS:AS,Subgroup_number)=1,INDEX(Calculations!AS:BS,MATCH(Subgroup_number,Calculations!AS:AS,0),9),IF(Subgroup_number=Calculations!BW$20,Calculations!BW$16,""))</f>
        <v/>
      </c>
      <c r="P40" s="65" t="str">
        <f>IF(COUNTIF(Calculations!AS:AS,Subgroup_number)=1,INDEX(Calculations!AS:BS,MATCH(Subgroup_number,Calculations!AS:AS,0),10),IF(Subgroup_number=Calculations!BW$20,Calculations!BW$17,""))</f>
        <v/>
      </c>
      <c r="Q40" s="65" t="str">
        <f>IF(COUNTIF(Calculations!AS:AS,Subgroup_number)=1,INDEX(Calculations!AS:BS,MATCH(Subgroup_number,Calculations!AS:AS,0),18),IF(Subgroup_number=Calculations!BW$20,Calculations!BW$9,""))</f>
        <v/>
      </c>
      <c r="R40" s="67" t="str">
        <f>IF(COUNTIF(Calculations!AS:AS,Subgroup_number)=1,INDEX(Calculations!AS:BS,MATCH(Subgroup_number,Calculations!AS:AS,0),19),IF(Subgroup_number=Calculations!BW$20,Calculations!BW$10,""))</f>
        <v/>
      </c>
      <c r="S40" s="154"/>
      <c r="U40" s="154"/>
      <c r="W40" s="154"/>
    </row>
    <row r="41" spans="6:23" x14ac:dyDescent="0.2">
      <c r="F41" s="72">
        <v>40</v>
      </c>
      <c r="G41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41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41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41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41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41" s="65" t="str">
        <f>IF(COUNTIF(Calculations!AS:AS,Subgroup_number)=1,INDEX(Calculations!AS:BS,MATCH(Subgroup_number,Calculations!AS:AS,0),5),IF(Subgroup_number=Calculations!BW$20,Calculations!$BW$13,""))</f>
        <v/>
      </c>
      <c r="M41" s="65" t="str">
        <f>IF(COUNTIF(Calculations!AS:AS,Subgroup_number)=1,INDEX(Calculations!AS:BS,MATCH(Subgroup_number,Calculations!AS:AS,0),6),IF(Subgroup_number=Calculations!BW$20,Calculations!$BW$14,""))</f>
        <v/>
      </c>
      <c r="N41" s="136" t="str">
        <f>IF(COUNTIF(Calculations!AS:AS,Subgroup_number)=1,INDEX(Calculations!AS:BS,MATCH(Subgroup_number,Calculations!AS:AS,0),7),IF(Subgroup_number=Calculations!BW$20,Calculations!BW$15,""))</f>
        <v/>
      </c>
      <c r="O41" s="65" t="str">
        <f>IF(COUNTIF(Calculations!AS:AS,Subgroup_number)=1,INDEX(Calculations!AS:BS,MATCH(Subgroup_number,Calculations!AS:AS,0),9),IF(Subgroup_number=Calculations!BW$20,Calculations!BW$16,""))</f>
        <v/>
      </c>
      <c r="P41" s="65" t="str">
        <f>IF(COUNTIF(Calculations!AS:AS,Subgroup_number)=1,INDEX(Calculations!AS:BS,MATCH(Subgroup_number,Calculations!AS:AS,0),10),IF(Subgroup_number=Calculations!BW$20,Calculations!BW$17,""))</f>
        <v/>
      </c>
      <c r="Q41" s="65" t="str">
        <f>IF(COUNTIF(Calculations!AS:AS,Subgroup_number)=1,INDEX(Calculations!AS:BS,MATCH(Subgroup_number,Calculations!AS:AS,0),18),IF(Subgroup_number=Calculations!BW$20,Calculations!BW$9,""))</f>
        <v/>
      </c>
      <c r="R41" s="67" t="str">
        <f>IF(COUNTIF(Calculations!AS:AS,Subgroup_number)=1,INDEX(Calculations!AS:BS,MATCH(Subgroup_number,Calculations!AS:AS,0),19),IF(Subgroup_number=Calculations!BW$20,Calculations!BW$10,""))</f>
        <v/>
      </c>
      <c r="S41" s="154"/>
      <c r="U41" s="154"/>
      <c r="W41" s="154"/>
    </row>
    <row r="42" spans="6:23" x14ac:dyDescent="0.2">
      <c r="F42" s="72">
        <v>41</v>
      </c>
      <c r="G42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42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42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42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42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42" s="65" t="str">
        <f>IF(COUNTIF(Calculations!AS:AS,Subgroup_number)=1,INDEX(Calculations!AS:BS,MATCH(Subgroup_number,Calculations!AS:AS,0),5),IF(Subgroup_number=Calculations!BW$20,Calculations!$BW$13,""))</f>
        <v/>
      </c>
      <c r="M42" s="65" t="str">
        <f>IF(COUNTIF(Calculations!AS:AS,Subgroup_number)=1,INDEX(Calculations!AS:BS,MATCH(Subgroup_number,Calculations!AS:AS,0),6),IF(Subgroup_number=Calculations!BW$20,Calculations!$BW$14,""))</f>
        <v/>
      </c>
      <c r="N42" s="136" t="str">
        <f>IF(COUNTIF(Calculations!AS:AS,Subgroup_number)=1,INDEX(Calculations!AS:BS,MATCH(Subgroup_number,Calculations!AS:AS,0),7),IF(Subgroup_number=Calculations!BW$20,Calculations!BW$15,""))</f>
        <v/>
      </c>
      <c r="O42" s="65" t="str">
        <f>IF(COUNTIF(Calculations!AS:AS,Subgroup_number)=1,INDEX(Calculations!AS:BS,MATCH(Subgroup_number,Calculations!AS:AS,0),9),IF(Subgroup_number=Calculations!BW$20,Calculations!BW$16,""))</f>
        <v/>
      </c>
      <c r="P42" s="65" t="str">
        <f>IF(COUNTIF(Calculations!AS:AS,Subgroup_number)=1,INDEX(Calculations!AS:BS,MATCH(Subgroup_number,Calculations!AS:AS,0),10),IF(Subgroup_number=Calculations!BW$20,Calculations!BW$17,""))</f>
        <v/>
      </c>
      <c r="Q42" s="65" t="str">
        <f>IF(COUNTIF(Calculations!AS:AS,Subgroup_number)=1,INDEX(Calculations!AS:BS,MATCH(Subgroup_number,Calculations!AS:AS,0),18),IF(Subgroup_number=Calculations!BW$20,Calculations!BW$9,""))</f>
        <v/>
      </c>
      <c r="R42" s="67" t="str">
        <f>IF(COUNTIF(Calculations!AS:AS,Subgroup_number)=1,INDEX(Calculations!AS:BS,MATCH(Subgroup_number,Calculations!AS:AS,0),19),IF(Subgroup_number=Calculations!BW$20,Calculations!BW$10,""))</f>
        <v/>
      </c>
      <c r="S42" s="154"/>
      <c r="U42" s="154"/>
      <c r="W42" s="154"/>
    </row>
    <row r="43" spans="6:23" x14ac:dyDescent="0.2">
      <c r="F43" s="72">
        <v>42</v>
      </c>
      <c r="G43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43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43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43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43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43" s="65" t="str">
        <f>IF(COUNTIF(Calculations!AS:AS,Subgroup_number)=1,INDEX(Calculations!AS:BS,MATCH(Subgroup_number,Calculations!AS:AS,0),5),IF(Subgroup_number=Calculations!BW$20,Calculations!$BW$13,""))</f>
        <v/>
      </c>
      <c r="M43" s="65" t="str">
        <f>IF(COUNTIF(Calculations!AS:AS,Subgroup_number)=1,INDEX(Calculations!AS:BS,MATCH(Subgroup_number,Calculations!AS:AS,0),6),IF(Subgroup_number=Calculations!BW$20,Calculations!$BW$14,""))</f>
        <v/>
      </c>
      <c r="N43" s="136" t="str">
        <f>IF(COUNTIF(Calculations!AS:AS,Subgroup_number)=1,INDEX(Calculations!AS:BS,MATCH(Subgroup_number,Calculations!AS:AS,0),7),IF(Subgroup_number=Calculations!BW$20,Calculations!BW$15,""))</f>
        <v/>
      </c>
      <c r="O43" s="65" t="str">
        <f>IF(COUNTIF(Calculations!AS:AS,Subgroup_number)=1,INDEX(Calculations!AS:BS,MATCH(Subgroup_number,Calculations!AS:AS,0),9),IF(Subgroup_number=Calculations!BW$20,Calculations!BW$16,""))</f>
        <v/>
      </c>
      <c r="P43" s="65" t="str">
        <f>IF(COUNTIF(Calculations!AS:AS,Subgroup_number)=1,INDEX(Calculations!AS:BS,MATCH(Subgroup_number,Calculations!AS:AS,0),10),IF(Subgroup_number=Calculations!BW$20,Calculations!BW$17,""))</f>
        <v/>
      </c>
      <c r="Q43" s="65" t="str">
        <f>IF(COUNTIF(Calculations!AS:AS,Subgroup_number)=1,INDEX(Calculations!AS:BS,MATCH(Subgroup_number,Calculations!AS:AS,0),18),IF(Subgroup_number=Calculations!BW$20,Calculations!BW$9,""))</f>
        <v/>
      </c>
      <c r="R43" s="67" t="str">
        <f>IF(COUNTIF(Calculations!AS:AS,Subgroup_number)=1,INDEX(Calculations!AS:BS,MATCH(Subgroup_number,Calculations!AS:AS,0),19),IF(Subgroup_number=Calculations!BW$20,Calculations!BW$10,""))</f>
        <v/>
      </c>
      <c r="S43" s="154"/>
      <c r="U43" s="154"/>
      <c r="W43" s="154"/>
    </row>
    <row r="44" spans="6:23" x14ac:dyDescent="0.2">
      <c r="F44" s="72">
        <v>43</v>
      </c>
      <c r="G44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44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44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44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44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44" s="65" t="str">
        <f>IF(COUNTIF(Calculations!AS:AS,Subgroup_number)=1,INDEX(Calculations!AS:BS,MATCH(Subgroup_number,Calculations!AS:AS,0),5),IF(Subgroup_number=Calculations!BW$20,Calculations!$BW$13,""))</f>
        <v/>
      </c>
      <c r="M44" s="65" t="str">
        <f>IF(COUNTIF(Calculations!AS:AS,Subgroup_number)=1,INDEX(Calculations!AS:BS,MATCH(Subgroup_number,Calculations!AS:AS,0),6),IF(Subgroup_number=Calculations!BW$20,Calculations!$BW$14,""))</f>
        <v/>
      </c>
      <c r="N44" s="136" t="str">
        <f>IF(COUNTIF(Calculations!AS:AS,Subgroup_number)=1,INDEX(Calculations!AS:BS,MATCH(Subgroup_number,Calculations!AS:AS,0),7),IF(Subgroup_number=Calculations!BW$20,Calculations!BW$15,""))</f>
        <v/>
      </c>
      <c r="O44" s="65" t="str">
        <f>IF(COUNTIF(Calculations!AS:AS,Subgroup_number)=1,INDEX(Calculations!AS:BS,MATCH(Subgroup_number,Calculations!AS:AS,0),9),IF(Subgroup_number=Calculations!BW$20,Calculations!BW$16,""))</f>
        <v/>
      </c>
      <c r="P44" s="65" t="str">
        <f>IF(COUNTIF(Calculations!AS:AS,Subgroup_number)=1,INDEX(Calculations!AS:BS,MATCH(Subgroup_number,Calculations!AS:AS,0),10),IF(Subgroup_number=Calculations!BW$20,Calculations!BW$17,""))</f>
        <v/>
      </c>
      <c r="Q44" s="65" t="str">
        <f>IF(COUNTIF(Calculations!AS:AS,Subgroup_number)=1,INDEX(Calculations!AS:BS,MATCH(Subgroup_number,Calculations!AS:AS,0),18),IF(Subgroup_number=Calculations!BW$20,Calculations!BW$9,""))</f>
        <v/>
      </c>
      <c r="R44" s="67" t="str">
        <f>IF(COUNTIF(Calculations!AS:AS,Subgroup_number)=1,INDEX(Calculations!AS:BS,MATCH(Subgroup_number,Calculations!AS:AS,0),19),IF(Subgroup_number=Calculations!BW$20,Calculations!BW$10,""))</f>
        <v/>
      </c>
      <c r="S44" s="154"/>
      <c r="U44" s="154"/>
      <c r="W44" s="154"/>
    </row>
    <row r="45" spans="6:23" x14ac:dyDescent="0.2">
      <c r="F45" s="72">
        <v>44</v>
      </c>
      <c r="G45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45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45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45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45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45" s="65" t="str">
        <f>IF(COUNTIF(Calculations!AS:AS,Subgroup_number)=1,INDEX(Calculations!AS:BS,MATCH(Subgroup_number,Calculations!AS:AS,0),5),IF(Subgroup_number=Calculations!BW$20,Calculations!$BW$13,""))</f>
        <v/>
      </c>
      <c r="M45" s="65" t="str">
        <f>IF(COUNTIF(Calculations!AS:AS,Subgroup_number)=1,INDEX(Calculations!AS:BS,MATCH(Subgroup_number,Calculations!AS:AS,0),6),IF(Subgroup_number=Calculations!BW$20,Calculations!$BW$14,""))</f>
        <v/>
      </c>
      <c r="N45" s="136" t="str">
        <f>IF(COUNTIF(Calculations!AS:AS,Subgroup_number)=1,INDEX(Calculations!AS:BS,MATCH(Subgroup_number,Calculations!AS:AS,0),7),IF(Subgroup_number=Calculations!BW$20,Calculations!BW$15,""))</f>
        <v/>
      </c>
      <c r="O45" s="65" t="str">
        <f>IF(COUNTIF(Calculations!AS:AS,Subgroup_number)=1,INDEX(Calculations!AS:BS,MATCH(Subgroup_number,Calculations!AS:AS,0),9),IF(Subgroup_number=Calculations!BW$20,Calculations!BW$16,""))</f>
        <v/>
      </c>
      <c r="P45" s="65" t="str">
        <f>IF(COUNTIF(Calculations!AS:AS,Subgroup_number)=1,INDEX(Calculations!AS:BS,MATCH(Subgroup_number,Calculations!AS:AS,0),10),IF(Subgroup_number=Calculations!BW$20,Calculations!BW$17,""))</f>
        <v/>
      </c>
      <c r="Q45" s="65" t="str">
        <f>IF(COUNTIF(Calculations!AS:AS,Subgroup_number)=1,INDEX(Calculations!AS:BS,MATCH(Subgroup_number,Calculations!AS:AS,0),18),IF(Subgroup_number=Calculations!BW$20,Calculations!BW$9,""))</f>
        <v/>
      </c>
      <c r="R45" s="67" t="str">
        <f>IF(COUNTIF(Calculations!AS:AS,Subgroup_number)=1,INDEX(Calculations!AS:BS,MATCH(Subgroup_number,Calculations!AS:AS,0),19),IF(Subgroup_number=Calculations!BW$20,Calculations!BW$10,""))</f>
        <v/>
      </c>
      <c r="S45" s="154"/>
      <c r="U45" s="154"/>
      <c r="W45" s="154"/>
    </row>
    <row r="46" spans="6:23" x14ac:dyDescent="0.2">
      <c r="F46" s="72">
        <v>45</v>
      </c>
      <c r="G46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46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46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46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46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46" s="65" t="str">
        <f>IF(COUNTIF(Calculations!AS:AS,Subgroup_number)=1,INDEX(Calculations!AS:BS,MATCH(Subgroup_number,Calculations!AS:AS,0),5),IF(Subgroup_number=Calculations!BW$20,Calculations!$BW$13,""))</f>
        <v/>
      </c>
      <c r="M46" s="65" t="str">
        <f>IF(COUNTIF(Calculations!AS:AS,Subgroup_number)=1,INDEX(Calculations!AS:BS,MATCH(Subgroup_number,Calculations!AS:AS,0),6),IF(Subgroup_number=Calculations!BW$20,Calculations!$BW$14,""))</f>
        <v/>
      </c>
      <c r="N46" s="136" t="str">
        <f>IF(COUNTIF(Calculations!AS:AS,Subgroup_number)=1,INDEX(Calculations!AS:BS,MATCH(Subgroup_number,Calculations!AS:AS,0),7),IF(Subgroup_number=Calculations!BW$20,Calculations!BW$15,""))</f>
        <v/>
      </c>
      <c r="O46" s="65" t="str">
        <f>IF(COUNTIF(Calculations!AS:AS,Subgroup_number)=1,INDEX(Calculations!AS:BS,MATCH(Subgroup_number,Calculations!AS:AS,0),9),IF(Subgroup_number=Calculations!BW$20,Calculations!BW$16,""))</f>
        <v/>
      </c>
      <c r="P46" s="65" t="str">
        <f>IF(COUNTIF(Calculations!AS:AS,Subgroup_number)=1,INDEX(Calculations!AS:BS,MATCH(Subgroup_number,Calculations!AS:AS,0),10),IF(Subgroup_number=Calculations!BW$20,Calculations!BW$17,""))</f>
        <v/>
      </c>
      <c r="Q46" s="65" t="str">
        <f>IF(COUNTIF(Calculations!AS:AS,Subgroup_number)=1,INDEX(Calculations!AS:BS,MATCH(Subgroup_number,Calculations!AS:AS,0),18),IF(Subgroup_number=Calculations!BW$20,Calculations!BW$9,""))</f>
        <v/>
      </c>
      <c r="R46" s="67" t="str">
        <f>IF(COUNTIF(Calculations!AS:AS,Subgroup_number)=1,INDEX(Calculations!AS:BS,MATCH(Subgroup_number,Calculations!AS:AS,0),19),IF(Subgroup_number=Calculations!BW$20,Calculations!BW$10,""))</f>
        <v/>
      </c>
      <c r="S46" s="154"/>
      <c r="U46" s="154"/>
      <c r="W46" s="154"/>
    </row>
    <row r="47" spans="6:23" x14ac:dyDescent="0.2">
      <c r="F47" s="72">
        <v>46</v>
      </c>
      <c r="G47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47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47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47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47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47" s="65" t="str">
        <f>IF(COUNTIF(Calculations!AS:AS,Subgroup_number)=1,INDEX(Calculations!AS:BS,MATCH(Subgroup_number,Calculations!AS:AS,0),5),IF(Subgroup_number=Calculations!BW$20,Calculations!$BW$13,""))</f>
        <v/>
      </c>
      <c r="M47" s="65" t="str">
        <f>IF(COUNTIF(Calculations!AS:AS,Subgroup_number)=1,INDEX(Calculations!AS:BS,MATCH(Subgroup_number,Calculations!AS:AS,0),6),IF(Subgroup_number=Calculations!BW$20,Calculations!$BW$14,""))</f>
        <v/>
      </c>
      <c r="N47" s="136" t="str">
        <f>IF(COUNTIF(Calculations!AS:AS,Subgroup_number)=1,INDEX(Calculations!AS:BS,MATCH(Subgroup_number,Calculations!AS:AS,0),7),IF(Subgroup_number=Calculations!BW$20,Calculations!BW$15,""))</f>
        <v/>
      </c>
      <c r="O47" s="65" t="str">
        <f>IF(COUNTIF(Calculations!AS:AS,Subgroup_number)=1,INDEX(Calculations!AS:BS,MATCH(Subgroup_number,Calculations!AS:AS,0),9),IF(Subgroup_number=Calculations!BW$20,Calculations!BW$16,""))</f>
        <v/>
      </c>
      <c r="P47" s="65" t="str">
        <f>IF(COUNTIF(Calculations!AS:AS,Subgroup_number)=1,INDEX(Calculations!AS:BS,MATCH(Subgroup_number,Calculations!AS:AS,0),10),IF(Subgroup_number=Calculations!BW$20,Calculations!BW$17,""))</f>
        <v/>
      </c>
      <c r="Q47" s="65" t="str">
        <f>IF(COUNTIF(Calculations!AS:AS,Subgroup_number)=1,INDEX(Calculations!AS:BS,MATCH(Subgroup_number,Calculations!AS:AS,0),18),IF(Subgroup_number=Calculations!BW$20,Calculations!BW$9,""))</f>
        <v/>
      </c>
      <c r="R47" s="67" t="str">
        <f>IF(COUNTIF(Calculations!AS:AS,Subgroup_number)=1,INDEX(Calculations!AS:BS,MATCH(Subgroup_number,Calculations!AS:AS,0),19),IF(Subgroup_number=Calculations!BW$20,Calculations!BW$10,""))</f>
        <v/>
      </c>
      <c r="S47" s="154"/>
      <c r="U47" s="154"/>
      <c r="W47" s="154"/>
    </row>
    <row r="48" spans="6:23" x14ac:dyDescent="0.2">
      <c r="F48" s="72">
        <v>47</v>
      </c>
      <c r="G48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48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48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48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48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48" s="65" t="str">
        <f>IF(COUNTIF(Calculations!AS:AS,Subgroup_number)=1,INDEX(Calculations!AS:BS,MATCH(Subgroup_number,Calculations!AS:AS,0),5),IF(Subgroup_number=Calculations!BW$20,Calculations!$BW$13,""))</f>
        <v/>
      </c>
      <c r="M48" s="65" t="str">
        <f>IF(COUNTIF(Calculations!AS:AS,Subgroup_number)=1,INDEX(Calculations!AS:BS,MATCH(Subgroup_number,Calculations!AS:AS,0),6),IF(Subgroup_number=Calculations!BW$20,Calculations!$BW$14,""))</f>
        <v/>
      </c>
      <c r="N48" s="136" t="str">
        <f>IF(COUNTIF(Calculations!AS:AS,Subgroup_number)=1,INDEX(Calculations!AS:BS,MATCH(Subgroup_number,Calculations!AS:AS,0),7),IF(Subgroup_number=Calculations!BW$20,Calculations!BW$15,""))</f>
        <v/>
      </c>
      <c r="O48" s="65" t="str">
        <f>IF(COUNTIF(Calculations!AS:AS,Subgroup_number)=1,INDEX(Calculations!AS:BS,MATCH(Subgroup_number,Calculations!AS:AS,0),9),IF(Subgroup_number=Calculations!BW$20,Calculations!BW$16,""))</f>
        <v/>
      </c>
      <c r="P48" s="65" t="str">
        <f>IF(COUNTIF(Calculations!AS:AS,Subgroup_number)=1,INDEX(Calculations!AS:BS,MATCH(Subgroup_number,Calculations!AS:AS,0),10),IF(Subgroup_number=Calculations!BW$20,Calculations!BW$17,""))</f>
        <v/>
      </c>
      <c r="Q48" s="65" t="str">
        <f>IF(COUNTIF(Calculations!AS:AS,Subgroup_number)=1,INDEX(Calculations!AS:BS,MATCH(Subgroup_number,Calculations!AS:AS,0),18),IF(Subgroup_number=Calculations!BW$20,Calculations!BW$9,""))</f>
        <v/>
      </c>
      <c r="R48" s="67" t="str">
        <f>IF(COUNTIF(Calculations!AS:AS,Subgroup_number)=1,INDEX(Calculations!AS:BS,MATCH(Subgroup_number,Calculations!AS:AS,0),19),IF(Subgroup_number=Calculations!BW$20,Calculations!BW$10,""))</f>
        <v/>
      </c>
      <c r="S48" s="154"/>
      <c r="U48" s="154"/>
      <c r="W48" s="154"/>
    </row>
    <row r="49" spans="6:23" x14ac:dyDescent="0.2">
      <c r="F49" s="72">
        <v>48</v>
      </c>
      <c r="G49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49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49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49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49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49" s="65" t="str">
        <f>IF(COUNTIF(Calculations!AS:AS,Subgroup_number)=1,INDEX(Calculations!AS:BS,MATCH(Subgroup_number,Calculations!AS:AS,0),5),IF(Subgroup_number=Calculations!BW$20,Calculations!$BW$13,""))</f>
        <v/>
      </c>
      <c r="M49" s="65" t="str">
        <f>IF(COUNTIF(Calculations!AS:AS,Subgroup_number)=1,INDEX(Calculations!AS:BS,MATCH(Subgroup_number,Calculations!AS:AS,0),6),IF(Subgroup_number=Calculations!BW$20,Calculations!$BW$14,""))</f>
        <v/>
      </c>
      <c r="N49" s="136" t="str">
        <f>IF(COUNTIF(Calculations!AS:AS,Subgroup_number)=1,INDEX(Calculations!AS:BS,MATCH(Subgroup_number,Calculations!AS:AS,0),7),IF(Subgroup_number=Calculations!BW$20,Calculations!BW$15,""))</f>
        <v/>
      </c>
      <c r="O49" s="65" t="str">
        <f>IF(COUNTIF(Calculations!AS:AS,Subgroup_number)=1,INDEX(Calculations!AS:BS,MATCH(Subgroup_number,Calculations!AS:AS,0),9),IF(Subgroup_number=Calculations!BW$20,Calculations!BW$16,""))</f>
        <v/>
      </c>
      <c r="P49" s="65" t="str">
        <f>IF(COUNTIF(Calculations!AS:AS,Subgroup_number)=1,INDEX(Calculations!AS:BS,MATCH(Subgroup_number,Calculations!AS:AS,0),10),IF(Subgroup_number=Calculations!BW$20,Calculations!BW$17,""))</f>
        <v/>
      </c>
      <c r="Q49" s="65" t="str">
        <f>IF(COUNTIF(Calculations!AS:AS,Subgroup_number)=1,INDEX(Calculations!AS:BS,MATCH(Subgroup_number,Calculations!AS:AS,0),18),IF(Subgroup_number=Calculations!BW$20,Calculations!BW$9,""))</f>
        <v/>
      </c>
      <c r="R49" s="67" t="str">
        <f>IF(COUNTIF(Calculations!AS:AS,Subgroup_number)=1,INDEX(Calculations!AS:BS,MATCH(Subgroup_number,Calculations!AS:AS,0),19),IF(Subgroup_number=Calculations!BW$20,Calculations!BW$10,""))</f>
        <v/>
      </c>
      <c r="S49" s="154"/>
      <c r="U49" s="154"/>
      <c r="W49" s="154"/>
    </row>
    <row r="50" spans="6:23" x14ac:dyDescent="0.2">
      <c r="F50" s="72">
        <v>49</v>
      </c>
      <c r="G50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50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50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50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50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50" s="65" t="str">
        <f>IF(COUNTIF(Calculations!AS:AS,Subgroup_number)=1,INDEX(Calculations!AS:BS,MATCH(Subgroup_number,Calculations!AS:AS,0),5),IF(Subgroup_number=Calculations!BW$20,Calculations!$BW$13,""))</f>
        <v/>
      </c>
      <c r="M50" s="65" t="str">
        <f>IF(COUNTIF(Calculations!AS:AS,Subgroup_number)=1,INDEX(Calculations!AS:BS,MATCH(Subgroup_number,Calculations!AS:AS,0),6),IF(Subgroup_number=Calculations!BW$20,Calculations!$BW$14,""))</f>
        <v/>
      </c>
      <c r="N50" s="136" t="str">
        <f>IF(COUNTIF(Calculations!AS:AS,Subgroup_number)=1,INDEX(Calculations!AS:BS,MATCH(Subgroup_number,Calculations!AS:AS,0),7),IF(Subgroup_number=Calculations!BW$20,Calculations!BW$15,""))</f>
        <v/>
      </c>
      <c r="O50" s="65" t="str">
        <f>IF(COUNTIF(Calculations!AS:AS,Subgroup_number)=1,INDEX(Calculations!AS:BS,MATCH(Subgroup_number,Calculations!AS:AS,0),9),IF(Subgroup_number=Calculations!BW$20,Calculations!BW$16,""))</f>
        <v/>
      </c>
      <c r="P50" s="65" t="str">
        <f>IF(COUNTIF(Calculations!AS:AS,Subgroup_number)=1,INDEX(Calculations!AS:BS,MATCH(Subgroup_number,Calculations!AS:AS,0),10),IF(Subgroup_number=Calculations!BW$20,Calculations!BW$17,""))</f>
        <v/>
      </c>
      <c r="Q50" s="65" t="str">
        <f>IF(COUNTIF(Calculations!AS:AS,Subgroup_number)=1,INDEX(Calculations!AS:BS,MATCH(Subgroup_number,Calculations!AS:AS,0),18),IF(Subgroup_number=Calculations!BW$20,Calculations!BW$9,""))</f>
        <v/>
      </c>
      <c r="R50" s="67" t="str">
        <f>IF(COUNTIF(Calculations!AS:AS,Subgroup_number)=1,INDEX(Calculations!AS:BS,MATCH(Subgroup_number,Calculations!AS:AS,0),19),IF(Subgroup_number=Calculations!BW$20,Calculations!BW$10,""))</f>
        <v/>
      </c>
      <c r="S50" s="154"/>
      <c r="U50" s="154"/>
      <c r="W50" s="154"/>
    </row>
    <row r="51" spans="6:23" x14ac:dyDescent="0.2">
      <c r="F51" s="72">
        <v>50</v>
      </c>
      <c r="G51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51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51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51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51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51" s="65" t="str">
        <f>IF(COUNTIF(Calculations!AS:AS,Subgroup_number)=1,INDEX(Calculations!AS:BS,MATCH(Subgroup_number,Calculations!AS:AS,0),5),IF(Subgroup_number=Calculations!BW$20,Calculations!$BW$13,""))</f>
        <v/>
      </c>
      <c r="M51" s="65" t="str">
        <f>IF(COUNTIF(Calculations!AS:AS,Subgroup_number)=1,INDEX(Calculations!AS:BS,MATCH(Subgroup_number,Calculations!AS:AS,0),6),IF(Subgroup_number=Calculations!BW$20,Calculations!$BW$14,""))</f>
        <v/>
      </c>
      <c r="N51" s="136" t="str">
        <f>IF(COUNTIF(Calculations!AS:AS,Subgroup_number)=1,INDEX(Calculations!AS:BS,MATCH(Subgroup_number,Calculations!AS:AS,0),7),IF(Subgroup_number=Calculations!BW$20,Calculations!BW$15,""))</f>
        <v/>
      </c>
      <c r="O51" s="65" t="str">
        <f>IF(COUNTIF(Calculations!AS:AS,Subgroup_number)=1,INDEX(Calculations!AS:BS,MATCH(Subgroup_number,Calculations!AS:AS,0),9),IF(Subgroup_number=Calculations!BW$20,Calculations!BW$16,""))</f>
        <v/>
      </c>
      <c r="P51" s="65" t="str">
        <f>IF(COUNTIF(Calculations!AS:AS,Subgroup_number)=1,INDEX(Calculations!AS:BS,MATCH(Subgroup_number,Calculations!AS:AS,0),10),IF(Subgroup_number=Calculations!BW$20,Calculations!BW$17,""))</f>
        <v/>
      </c>
      <c r="Q51" s="65" t="str">
        <f>IF(COUNTIF(Calculations!AS:AS,Subgroup_number)=1,INDEX(Calculations!AS:BS,MATCH(Subgroup_number,Calculations!AS:AS,0),18),IF(Subgroup_number=Calculations!BW$20,Calculations!BW$9,""))</f>
        <v/>
      </c>
      <c r="R51" s="67" t="str">
        <f>IF(COUNTIF(Calculations!AS:AS,Subgroup_number)=1,INDEX(Calculations!AS:BS,MATCH(Subgroup_number,Calculations!AS:AS,0),19),IF(Subgroup_number=Calculations!BW$20,Calculations!BW$10,""))</f>
        <v/>
      </c>
      <c r="S51" s="154"/>
      <c r="U51" s="154"/>
      <c r="W51" s="154"/>
    </row>
    <row r="52" spans="6:23" x14ac:dyDescent="0.2">
      <c r="F52" s="72">
        <v>51</v>
      </c>
      <c r="G52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52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52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52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52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52" s="65" t="str">
        <f>IF(COUNTIF(Calculations!AS:AS,Subgroup_number)=1,INDEX(Calculations!AS:BS,MATCH(Subgroup_number,Calculations!AS:AS,0),5),IF(Subgroup_number=Calculations!BW$20,Calculations!$BW$13,""))</f>
        <v/>
      </c>
      <c r="M52" s="65" t="str">
        <f>IF(COUNTIF(Calculations!AS:AS,Subgroup_number)=1,INDEX(Calculations!AS:BS,MATCH(Subgroup_number,Calculations!AS:AS,0),6),IF(Subgroup_number=Calculations!BW$20,Calculations!$BW$14,""))</f>
        <v/>
      </c>
      <c r="N52" s="136" t="str">
        <f>IF(COUNTIF(Calculations!AS:AS,Subgroup_number)=1,INDEX(Calculations!AS:BS,MATCH(Subgroup_number,Calculations!AS:AS,0),7),IF(Subgroup_number=Calculations!BW$20,Calculations!BW$15,""))</f>
        <v/>
      </c>
      <c r="O52" s="65" t="str">
        <f>IF(COUNTIF(Calculations!AS:AS,Subgroup_number)=1,INDEX(Calculations!AS:BS,MATCH(Subgroup_number,Calculations!AS:AS,0),9),IF(Subgroup_number=Calculations!BW$20,Calculations!BW$16,""))</f>
        <v/>
      </c>
      <c r="P52" s="65" t="str">
        <f>IF(COUNTIF(Calculations!AS:AS,Subgroup_number)=1,INDEX(Calculations!AS:BS,MATCH(Subgroup_number,Calculations!AS:AS,0),10),IF(Subgroup_number=Calculations!BW$20,Calculations!BW$17,""))</f>
        <v/>
      </c>
      <c r="Q52" s="65" t="str">
        <f>IF(COUNTIF(Calculations!AS:AS,Subgroup_number)=1,INDEX(Calculations!AS:BS,MATCH(Subgroup_number,Calculations!AS:AS,0),18),IF(Subgroup_number=Calculations!BW$20,Calculations!BW$9,""))</f>
        <v/>
      </c>
      <c r="R52" s="67" t="str">
        <f>IF(COUNTIF(Calculations!AS:AS,Subgroup_number)=1,INDEX(Calculations!AS:BS,MATCH(Subgroup_number,Calculations!AS:AS,0),19),IF(Subgroup_number=Calculations!BW$20,Calculations!BW$10,""))</f>
        <v/>
      </c>
      <c r="S52" s="154"/>
      <c r="U52" s="154"/>
      <c r="W52" s="154"/>
    </row>
    <row r="53" spans="6:23" x14ac:dyDescent="0.2">
      <c r="F53" s="72">
        <v>52</v>
      </c>
      <c r="G53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53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53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53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53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53" s="65" t="str">
        <f>IF(COUNTIF(Calculations!AS:AS,Subgroup_number)=1,INDEX(Calculations!AS:BS,MATCH(Subgroup_number,Calculations!AS:AS,0),5),IF(Subgroup_number=Calculations!BW$20,Calculations!$BW$13,""))</f>
        <v/>
      </c>
      <c r="M53" s="65" t="str">
        <f>IF(COUNTIF(Calculations!AS:AS,Subgroup_number)=1,INDEX(Calculations!AS:BS,MATCH(Subgroup_number,Calculations!AS:AS,0),6),IF(Subgroup_number=Calculations!BW$20,Calculations!$BW$14,""))</f>
        <v/>
      </c>
      <c r="N53" s="136" t="str">
        <f>IF(COUNTIF(Calculations!AS:AS,Subgroup_number)=1,INDEX(Calculations!AS:BS,MATCH(Subgroup_number,Calculations!AS:AS,0),7),IF(Subgroup_number=Calculations!BW$20,Calculations!BW$15,""))</f>
        <v/>
      </c>
      <c r="O53" s="65" t="str">
        <f>IF(COUNTIF(Calculations!AS:AS,Subgroup_number)=1,INDEX(Calculations!AS:BS,MATCH(Subgroup_number,Calculations!AS:AS,0),9),IF(Subgroup_number=Calculations!BW$20,Calculations!BW$16,""))</f>
        <v/>
      </c>
      <c r="P53" s="65" t="str">
        <f>IF(COUNTIF(Calculations!AS:AS,Subgroup_number)=1,INDEX(Calculations!AS:BS,MATCH(Subgroup_number,Calculations!AS:AS,0),10),IF(Subgroup_number=Calculations!BW$20,Calculations!BW$17,""))</f>
        <v/>
      </c>
      <c r="Q53" s="65" t="str">
        <f>IF(COUNTIF(Calculations!AS:AS,Subgroup_number)=1,INDEX(Calculations!AS:BS,MATCH(Subgroup_number,Calculations!AS:AS,0),18),IF(Subgroup_number=Calculations!BW$20,Calculations!BW$9,""))</f>
        <v/>
      </c>
      <c r="R53" s="67" t="str">
        <f>IF(COUNTIF(Calculations!AS:AS,Subgroup_number)=1,INDEX(Calculations!AS:BS,MATCH(Subgroup_number,Calculations!AS:AS,0),19),IF(Subgroup_number=Calculations!BW$20,Calculations!BW$10,""))</f>
        <v/>
      </c>
      <c r="S53" s="154"/>
      <c r="U53" s="154"/>
      <c r="W53" s="154"/>
    </row>
    <row r="54" spans="6:23" x14ac:dyDescent="0.2">
      <c r="F54" s="72">
        <v>53</v>
      </c>
      <c r="G54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54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54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54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54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54" s="65" t="str">
        <f>IF(COUNTIF(Calculations!AS:AS,Subgroup_number)=1,INDEX(Calculations!AS:BS,MATCH(Subgroup_number,Calculations!AS:AS,0),5),IF(Subgroup_number=Calculations!BW$20,Calculations!$BW$13,""))</f>
        <v/>
      </c>
      <c r="M54" s="65" t="str">
        <f>IF(COUNTIF(Calculations!AS:AS,Subgroup_number)=1,INDEX(Calculations!AS:BS,MATCH(Subgroup_number,Calculations!AS:AS,0),6),IF(Subgroup_number=Calculations!BW$20,Calculations!$BW$14,""))</f>
        <v/>
      </c>
      <c r="N54" s="136" t="str">
        <f>IF(COUNTIF(Calculations!AS:AS,Subgroup_number)=1,INDEX(Calculations!AS:BS,MATCH(Subgroup_number,Calculations!AS:AS,0),7),IF(Subgroup_number=Calculations!BW$20,Calculations!BW$15,""))</f>
        <v/>
      </c>
      <c r="O54" s="65" t="str">
        <f>IF(COUNTIF(Calculations!AS:AS,Subgroup_number)=1,INDEX(Calculations!AS:BS,MATCH(Subgroup_number,Calculations!AS:AS,0),9),IF(Subgroup_number=Calculations!BW$20,Calculations!BW$16,""))</f>
        <v/>
      </c>
      <c r="P54" s="65" t="str">
        <f>IF(COUNTIF(Calculations!AS:AS,Subgroup_number)=1,INDEX(Calculations!AS:BS,MATCH(Subgroup_number,Calculations!AS:AS,0),10),IF(Subgroup_number=Calculations!BW$20,Calculations!BW$17,""))</f>
        <v/>
      </c>
      <c r="Q54" s="65" t="str">
        <f>IF(COUNTIF(Calculations!AS:AS,Subgroup_number)=1,INDEX(Calculations!AS:BS,MATCH(Subgroup_number,Calculations!AS:AS,0),18),IF(Subgroup_number=Calculations!BW$20,Calculations!BW$9,""))</f>
        <v/>
      </c>
      <c r="R54" s="67" t="str">
        <f>IF(COUNTIF(Calculations!AS:AS,Subgroup_number)=1,INDEX(Calculations!AS:BS,MATCH(Subgroup_number,Calculations!AS:AS,0),19),IF(Subgroup_number=Calculations!BW$20,Calculations!BW$10,""))</f>
        <v/>
      </c>
      <c r="S54" s="154"/>
      <c r="U54" s="154"/>
      <c r="W54" s="154"/>
    </row>
    <row r="55" spans="6:23" x14ac:dyDescent="0.2">
      <c r="F55" s="72">
        <v>54</v>
      </c>
      <c r="G55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55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55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55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55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55" s="65" t="str">
        <f>IF(COUNTIF(Calculations!AS:AS,Subgroup_number)=1,INDEX(Calculations!AS:BS,MATCH(Subgroup_number,Calculations!AS:AS,0),5),IF(Subgroup_number=Calculations!BW$20,Calculations!$BW$13,""))</f>
        <v/>
      </c>
      <c r="M55" s="65" t="str">
        <f>IF(COUNTIF(Calculations!AS:AS,Subgroup_number)=1,INDEX(Calculations!AS:BS,MATCH(Subgroup_number,Calculations!AS:AS,0),6),IF(Subgroup_number=Calculations!BW$20,Calculations!$BW$14,""))</f>
        <v/>
      </c>
      <c r="N55" s="136" t="str">
        <f>IF(COUNTIF(Calculations!AS:AS,Subgroup_number)=1,INDEX(Calculations!AS:BS,MATCH(Subgroup_number,Calculations!AS:AS,0),7),IF(Subgroup_number=Calculations!BW$20,Calculations!BW$15,""))</f>
        <v/>
      </c>
      <c r="O55" s="65" t="str">
        <f>IF(COUNTIF(Calculations!AS:AS,Subgroup_number)=1,INDEX(Calculations!AS:BS,MATCH(Subgroup_number,Calculations!AS:AS,0),9),IF(Subgroup_number=Calculations!BW$20,Calculations!BW$16,""))</f>
        <v/>
      </c>
      <c r="P55" s="65" t="str">
        <f>IF(COUNTIF(Calculations!AS:AS,Subgroup_number)=1,INDEX(Calculations!AS:BS,MATCH(Subgroup_number,Calculations!AS:AS,0),10),IF(Subgroup_number=Calculations!BW$20,Calculations!BW$17,""))</f>
        <v/>
      </c>
      <c r="Q55" s="65" t="str">
        <f>IF(COUNTIF(Calculations!AS:AS,Subgroup_number)=1,INDEX(Calculations!AS:BS,MATCH(Subgroup_number,Calculations!AS:AS,0),18),IF(Subgroup_number=Calculations!BW$20,Calculations!BW$9,""))</f>
        <v/>
      </c>
      <c r="R55" s="67" t="str">
        <f>IF(COUNTIF(Calculations!AS:AS,Subgroup_number)=1,INDEX(Calculations!AS:BS,MATCH(Subgroup_number,Calculations!AS:AS,0),19),IF(Subgroup_number=Calculations!BW$20,Calculations!BW$10,""))</f>
        <v/>
      </c>
      <c r="S55" s="154"/>
      <c r="U55" s="154"/>
      <c r="W55" s="154"/>
    </row>
    <row r="56" spans="6:23" x14ac:dyDescent="0.2">
      <c r="F56" s="72">
        <v>55</v>
      </c>
      <c r="G56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56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56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56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56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56" s="65" t="str">
        <f>IF(COUNTIF(Calculations!AS:AS,Subgroup_number)=1,INDEX(Calculations!AS:BS,MATCH(Subgroup_number,Calculations!AS:AS,0),5),IF(Subgroup_number=Calculations!BW$20,Calculations!$BW$13,""))</f>
        <v/>
      </c>
      <c r="M56" s="65" t="str">
        <f>IF(COUNTIF(Calculations!AS:AS,Subgroup_number)=1,INDEX(Calculations!AS:BS,MATCH(Subgroup_number,Calculations!AS:AS,0),6),IF(Subgroup_number=Calculations!BW$20,Calculations!$BW$14,""))</f>
        <v/>
      </c>
      <c r="N56" s="136" t="str">
        <f>IF(COUNTIF(Calculations!AS:AS,Subgroup_number)=1,INDEX(Calculations!AS:BS,MATCH(Subgroup_number,Calculations!AS:AS,0),7),IF(Subgroup_number=Calculations!BW$20,Calculations!BW$15,""))</f>
        <v/>
      </c>
      <c r="O56" s="65" t="str">
        <f>IF(COUNTIF(Calculations!AS:AS,Subgroup_number)=1,INDEX(Calculations!AS:BS,MATCH(Subgroup_number,Calculations!AS:AS,0),9),IF(Subgroup_number=Calculations!BW$20,Calculations!BW$16,""))</f>
        <v/>
      </c>
      <c r="P56" s="65" t="str">
        <f>IF(COUNTIF(Calculations!AS:AS,Subgroup_number)=1,INDEX(Calculations!AS:BS,MATCH(Subgroup_number,Calculations!AS:AS,0),10),IF(Subgroup_number=Calculations!BW$20,Calculations!BW$17,""))</f>
        <v/>
      </c>
      <c r="Q56" s="65" t="str">
        <f>IF(COUNTIF(Calculations!AS:AS,Subgroup_number)=1,INDEX(Calculations!AS:BS,MATCH(Subgroup_number,Calculations!AS:AS,0),18),IF(Subgroup_number=Calculations!BW$20,Calculations!BW$9,""))</f>
        <v/>
      </c>
      <c r="R56" s="67" t="str">
        <f>IF(COUNTIF(Calculations!AS:AS,Subgroup_number)=1,INDEX(Calculations!AS:BS,MATCH(Subgroup_number,Calculations!AS:AS,0),19),IF(Subgroup_number=Calculations!BW$20,Calculations!BW$10,""))</f>
        <v/>
      </c>
      <c r="S56" s="154"/>
      <c r="U56" s="154"/>
      <c r="W56" s="154"/>
    </row>
    <row r="57" spans="6:23" x14ac:dyDescent="0.2">
      <c r="F57" s="72">
        <v>56</v>
      </c>
      <c r="G57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57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57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57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57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57" s="65" t="str">
        <f>IF(COUNTIF(Calculations!AS:AS,Subgroup_number)=1,INDEX(Calculations!AS:BS,MATCH(Subgroup_number,Calculations!AS:AS,0),5),IF(Subgroup_number=Calculations!BW$20,Calculations!$BW$13,""))</f>
        <v/>
      </c>
      <c r="M57" s="65" t="str">
        <f>IF(COUNTIF(Calculations!AS:AS,Subgroup_number)=1,INDEX(Calculations!AS:BS,MATCH(Subgroup_number,Calculations!AS:AS,0),6),IF(Subgroup_number=Calculations!BW$20,Calculations!$BW$14,""))</f>
        <v/>
      </c>
      <c r="N57" s="136" t="str">
        <f>IF(COUNTIF(Calculations!AS:AS,Subgroup_number)=1,INDEX(Calculations!AS:BS,MATCH(Subgroup_number,Calculations!AS:AS,0),7),IF(Subgroup_number=Calculations!BW$20,Calculations!BW$15,""))</f>
        <v/>
      </c>
      <c r="O57" s="65" t="str">
        <f>IF(COUNTIF(Calculations!AS:AS,Subgroup_number)=1,INDEX(Calculations!AS:BS,MATCH(Subgroup_number,Calculations!AS:AS,0),9),IF(Subgroup_number=Calculations!BW$20,Calculations!BW$16,""))</f>
        <v/>
      </c>
      <c r="P57" s="65" t="str">
        <f>IF(COUNTIF(Calculations!AS:AS,Subgroup_number)=1,INDEX(Calculations!AS:BS,MATCH(Subgroup_number,Calculations!AS:AS,0),10),IF(Subgroup_number=Calculations!BW$20,Calculations!BW$17,""))</f>
        <v/>
      </c>
      <c r="Q57" s="65" t="str">
        <f>IF(COUNTIF(Calculations!AS:AS,Subgroup_number)=1,INDEX(Calculations!AS:BS,MATCH(Subgroup_number,Calculations!AS:AS,0),18),IF(Subgroup_number=Calculations!BW$20,Calculations!BW$9,""))</f>
        <v/>
      </c>
      <c r="R57" s="67" t="str">
        <f>IF(COUNTIF(Calculations!AS:AS,Subgroup_number)=1,INDEX(Calculations!AS:BS,MATCH(Subgroup_number,Calculations!AS:AS,0),19),IF(Subgroup_number=Calculations!BW$20,Calculations!BW$10,""))</f>
        <v/>
      </c>
      <c r="S57" s="154"/>
      <c r="U57" s="154"/>
      <c r="W57" s="154"/>
    </row>
    <row r="58" spans="6:23" x14ac:dyDescent="0.2">
      <c r="F58" s="72">
        <v>57</v>
      </c>
      <c r="G58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58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58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58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58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58" s="65" t="str">
        <f>IF(COUNTIF(Calculations!AS:AS,Subgroup_number)=1,INDEX(Calculations!AS:BS,MATCH(Subgroup_number,Calculations!AS:AS,0),5),IF(Subgroup_number=Calculations!BW$20,Calculations!$BW$13,""))</f>
        <v/>
      </c>
      <c r="M58" s="65" t="str">
        <f>IF(COUNTIF(Calculations!AS:AS,Subgroup_number)=1,INDEX(Calculations!AS:BS,MATCH(Subgroup_number,Calculations!AS:AS,0),6),IF(Subgroup_number=Calculations!BW$20,Calculations!$BW$14,""))</f>
        <v/>
      </c>
      <c r="N58" s="136" t="str">
        <f>IF(COUNTIF(Calculations!AS:AS,Subgroup_number)=1,INDEX(Calculations!AS:BS,MATCH(Subgroup_number,Calculations!AS:AS,0),7),IF(Subgroup_number=Calculations!BW$20,Calculations!BW$15,""))</f>
        <v/>
      </c>
      <c r="O58" s="65" t="str">
        <f>IF(COUNTIF(Calculations!AS:AS,Subgroup_number)=1,INDEX(Calculations!AS:BS,MATCH(Subgroup_number,Calculations!AS:AS,0),9),IF(Subgroup_number=Calculations!BW$20,Calculations!BW$16,""))</f>
        <v/>
      </c>
      <c r="P58" s="65" t="str">
        <f>IF(COUNTIF(Calculations!AS:AS,Subgroup_number)=1,INDEX(Calculations!AS:BS,MATCH(Subgroup_number,Calculations!AS:AS,0),10),IF(Subgroup_number=Calculations!BW$20,Calculations!BW$17,""))</f>
        <v/>
      </c>
      <c r="Q58" s="65" t="str">
        <f>IF(COUNTIF(Calculations!AS:AS,Subgroup_number)=1,INDEX(Calculations!AS:BS,MATCH(Subgroup_number,Calculations!AS:AS,0),18),IF(Subgroup_number=Calculations!BW$20,Calculations!BW$9,""))</f>
        <v/>
      </c>
      <c r="R58" s="67" t="str">
        <f>IF(COUNTIF(Calculations!AS:AS,Subgroup_number)=1,INDEX(Calculations!AS:BS,MATCH(Subgroup_number,Calculations!AS:AS,0),19),IF(Subgroup_number=Calculations!BW$20,Calculations!BW$10,""))</f>
        <v/>
      </c>
      <c r="S58" s="154"/>
      <c r="U58" s="154"/>
      <c r="W58" s="154"/>
    </row>
    <row r="59" spans="6:23" x14ac:dyDescent="0.2">
      <c r="F59" s="72">
        <v>58</v>
      </c>
      <c r="G59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59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59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59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59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59" s="65" t="str">
        <f>IF(COUNTIF(Calculations!AS:AS,Subgroup_number)=1,INDEX(Calculations!AS:BS,MATCH(Subgroup_number,Calculations!AS:AS,0),5),IF(Subgroup_number=Calculations!BW$20,Calculations!$BW$13,""))</f>
        <v/>
      </c>
      <c r="M59" s="65" t="str">
        <f>IF(COUNTIF(Calculations!AS:AS,Subgroup_number)=1,INDEX(Calculations!AS:BS,MATCH(Subgroup_number,Calculations!AS:AS,0),6),IF(Subgroup_number=Calculations!BW$20,Calculations!$BW$14,""))</f>
        <v/>
      </c>
      <c r="N59" s="136" t="str">
        <f>IF(COUNTIF(Calculations!AS:AS,Subgroup_number)=1,INDEX(Calculations!AS:BS,MATCH(Subgroup_number,Calculations!AS:AS,0),7),IF(Subgroup_number=Calculations!BW$20,Calculations!BW$15,""))</f>
        <v/>
      </c>
      <c r="O59" s="65" t="str">
        <f>IF(COUNTIF(Calculations!AS:AS,Subgroup_number)=1,INDEX(Calculations!AS:BS,MATCH(Subgroup_number,Calculations!AS:AS,0),9),IF(Subgroup_number=Calculations!BW$20,Calculations!BW$16,""))</f>
        <v/>
      </c>
      <c r="P59" s="65" t="str">
        <f>IF(COUNTIF(Calculations!AS:AS,Subgroup_number)=1,INDEX(Calculations!AS:BS,MATCH(Subgroup_number,Calculations!AS:AS,0),10),IF(Subgroup_number=Calculations!BW$20,Calculations!BW$17,""))</f>
        <v/>
      </c>
      <c r="Q59" s="65" t="str">
        <f>IF(COUNTIF(Calculations!AS:AS,Subgroup_number)=1,INDEX(Calculations!AS:BS,MATCH(Subgroup_number,Calculations!AS:AS,0),18),IF(Subgroup_number=Calculations!BW$20,Calculations!BW$9,""))</f>
        <v/>
      </c>
      <c r="R59" s="67" t="str">
        <f>IF(COUNTIF(Calculations!AS:AS,Subgroup_number)=1,INDEX(Calculations!AS:BS,MATCH(Subgroup_number,Calculations!AS:AS,0),19),IF(Subgroup_number=Calculations!BW$20,Calculations!BW$10,""))</f>
        <v/>
      </c>
      <c r="S59" s="154"/>
      <c r="U59" s="154"/>
      <c r="W59" s="154"/>
    </row>
    <row r="60" spans="6:23" x14ac:dyDescent="0.2">
      <c r="F60" s="72">
        <v>59</v>
      </c>
      <c r="G60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60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60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60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60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60" s="65" t="str">
        <f>IF(COUNTIF(Calculations!AS:AS,Subgroup_number)=1,INDEX(Calculations!AS:BS,MATCH(Subgroup_number,Calculations!AS:AS,0),5),IF(Subgroup_number=Calculations!BW$20,Calculations!$BW$13,""))</f>
        <v/>
      </c>
      <c r="M60" s="65" t="str">
        <f>IF(COUNTIF(Calculations!AS:AS,Subgroup_number)=1,INDEX(Calculations!AS:BS,MATCH(Subgroup_number,Calculations!AS:AS,0),6),IF(Subgroup_number=Calculations!BW$20,Calculations!$BW$14,""))</f>
        <v/>
      </c>
      <c r="N60" s="136" t="str">
        <f>IF(COUNTIF(Calculations!AS:AS,Subgroup_number)=1,INDEX(Calculations!AS:BS,MATCH(Subgroup_number,Calculations!AS:AS,0),7),IF(Subgroup_number=Calculations!BW$20,Calculations!BW$15,""))</f>
        <v/>
      </c>
      <c r="O60" s="65" t="str">
        <f>IF(COUNTIF(Calculations!AS:AS,Subgroup_number)=1,INDEX(Calculations!AS:BS,MATCH(Subgroup_number,Calculations!AS:AS,0),9),IF(Subgroup_number=Calculations!BW$20,Calculations!BW$16,""))</f>
        <v/>
      </c>
      <c r="P60" s="65" t="str">
        <f>IF(COUNTIF(Calculations!AS:AS,Subgroup_number)=1,INDEX(Calculations!AS:BS,MATCH(Subgroup_number,Calculations!AS:AS,0),10),IF(Subgroup_number=Calculations!BW$20,Calculations!BW$17,""))</f>
        <v/>
      </c>
      <c r="Q60" s="65" t="str">
        <f>IF(COUNTIF(Calculations!AS:AS,Subgroup_number)=1,INDEX(Calculations!AS:BS,MATCH(Subgroup_number,Calculations!AS:AS,0),18),IF(Subgroup_number=Calculations!BW$20,Calculations!BW$9,""))</f>
        <v/>
      </c>
      <c r="R60" s="67" t="str">
        <f>IF(COUNTIF(Calculations!AS:AS,Subgroup_number)=1,INDEX(Calculations!AS:BS,MATCH(Subgroup_number,Calculations!AS:AS,0),19),IF(Subgroup_number=Calculations!BW$20,Calculations!BW$10,""))</f>
        <v/>
      </c>
      <c r="S60" s="154"/>
      <c r="U60" s="154"/>
      <c r="W60" s="154"/>
    </row>
    <row r="61" spans="6:23" x14ac:dyDescent="0.2">
      <c r="F61" s="72">
        <v>60</v>
      </c>
      <c r="G61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61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61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61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61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61" s="65" t="str">
        <f>IF(COUNTIF(Calculations!AS:AS,Subgroup_number)=1,INDEX(Calculations!AS:BS,MATCH(Subgroup_number,Calculations!AS:AS,0),5),IF(Subgroup_number=Calculations!BW$20,Calculations!$BW$13,""))</f>
        <v/>
      </c>
      <c r="M61" s="65" t="str">
        <f>IF(COUNTIF(Calculations!AS:AS,Subgroup_number)=1,INDEX(Calculations!AS:BS,MATCH(Subgroup_number,Calculations!AS:AS,0),6),IF(Subgroup_number=Calculations!BW$20,Calculations!$BW$14,""))</f>
        <v/>
      </c>
      <c r="N61" s="136" t="str">
        <f>IF(COUNTIF(Calculations!AS:AS,Subgroup_number)=1,INDEX(Calculations!AS:BS,MATCH(Subgroup_number,Calculations!AS:AS,0),7),IF(Subgroup_number=Calculations!BW$20,Calculations!BW$15,""))</f>
        <v/>
      </c>
      <c r="O61" s="65" t="str">
        <f>IF(COUNTIF(Calculations!AS:AS,Subgroup_number)=1,INDEX(Calculations!AS:BS,MATCH(Subgroup_number,Calculations!AS:AS,0),9),IF(Subgroup_number=Calculations!BW$20,Calculations!BW$16,""))</f>
        <v/>
      </c>
      <c r="P61" s="65" t="str">
        <f>IF(COUNTIF(Calculations!AS:AS,Subgroup_number)=1,INDEX(Calculations!AS:BS,MATCH(Subgroup_number,Calculations!AS:AS,0),10),IF(Subgroup_number=Calculations!BW$20,Calculations!BW$17,""))</f>
        <v/>
      </c>
      <c r="Q61" s="65" t="str">
        <f>IF(COUNTIF(Calculations!AS:AS,Subgroup_number)=1,INDEX(Calculations!AS:BS,MATCH(Subgroup_number,Calculations!AS:AS,0),18),IF(Subgroup_number=Calculations!BW$20,Calculations!BW$9,""))</f>
        <v/>
      </c>
      <c r="R61" s="67" t="str">
        <f>IF(COUNTIF(Calculations!AS:AS,Subgroup_number)=1,INDEX(Calculations!AS:BS,MATCH(Subgroup_number,Calculations!AS:AS,0),19),IF(Subgroup_number=Calculations!BW$20,Calculations!BW$10,""))</f>
        <v/>
      </c>
      <c r="S61" s="154"/>
      <c r="U61" s="154"/>
      <c r="W61" s="154"/>
    </row>
    <row r="62" spans="6:23" x14ac:dyDescent="0.2">
      <c r="F62" s="72">
        <v>61</v>
      </c>
      <c r="G62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62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62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62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62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62" s="65" t="str">
        <f>IF(COUNTIF(Calculations!AS:AS,Subgroup_number)=1,INDEX(Calculations!AS:BS,MATCH(Subgroup_number,Calculations!AS:AS,0),5),IF(Subgroup_number=Calculations!BW$20,Calculations!$BW$13,""))</f>
        <v/>
      </c>
      <c r="M62" s="65" t="str">
        <f>IF(COUNTIF(Calculations!AS:AS,Subgroup_number)=1,INDEX(Calculations!AS:BS,MATCH(Subgroup_number,Calculations!AS:AS,0),6),IF(Subgroup_number=Calculations!BW$20,Calculations!$BW$14,""))</f>
        <v/>
      </c>
      <c r="N62" s="136" t="str">
        <f>IF(COUNTIF(Calculations!AS:AS,Subgroup_number)=1,INDEX(Calculations!AS:BS,MATCH(Subgroup_number,Calculations!AS:AS,0),7),IF(Subgroup_number=Calculations!BW$20,Calculations!BW$15,""))</f>
        <v/>
      </c>
      <c r="O62" s="65" t="str">
        <f>IF(COUNTIF(Calculations!AS:AS,Subgroup_number)=1,INDEX(Calculations!AS:BS,MATCH(Subgroup_number,Calculations!AS:AS,0),9),IF(Subgroup_number=Calculations!BW$20,Calculations!BW$16,""))</f>
        <v/>
      </c>
      <c r="P62" s="65" t="str">
        <f>IF(COUNTIF(Calculations!AS:AS,Subgroup_number)=1,INDEX(Calculations!AS:BS,MATCH(Subgroup_number,Calculations!AS:AS,0),10),IF(Subgroup_number=Calculations!BW$20,Calculations!BW$17,""))</f>
        <v/>
      </c>
      <c r="Q62" s="65" t="str">
        <f>IF(COUNTIF(Calculations!AS:AS,Subgroup_number)=1,INDEX(Calculations!AS:BS,MATCH(Subgroup_number,Calculations!AS:AS,0),18),IF(Subgroup_number=Calculations!BW$20,Calculations!BW$9,""))</f>
        <v/>
      </c>
      <c r="R62" s="67" t="str">
        <f>IF(COUNTIF(Calculations!AS:AS,Subgroup_number)=1,INDEX(Calculations!AS:BS,MATCH(Subgroup_number,Calculations!AS:AS,0),19),IF(Subgroup_number=Calculations!BW$20,Calculations!BW$10,""))</f>
        <v/>
      </c>
      <c r="S62" s="154"/>
      <c r="U62" s="154"/>
      <c r="W62" s="154"/>
    </row>
    <row r="63" spans="6:23" x14ac:dyDescent="0.2">
      <c r="F63" s="72">
        <v>62</v>
      </c>
      <c r="G63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63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63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63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63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63" s="65" t="str">
        <f>IF(COUNTIF(Calculations!AS:AS,Subgroup_number)=1,INDEX(Calculations!AS:BS,MATCH(Subgroup_number,Calculations!AS:AS,0),5),IF(Subgroup_number=Calculations!BW$20,Calculations!$BW$13,""))</f>
        <v/>
      </c>
      <c r="M63" s="65" t="str">
        <f>IF(COUNTIF(Calculations!AS:AS,Subgroup_number)=1,INDEX(Calculations!AS:BS,MATCH(Subgroup_number,Calculations!AS:AS,0),6),IF(Subgroup_number=Calculations!BW$20,Calculations!$BW$14,""))</f>
        <v/>
      </c>
      <c r="N63" s="136" t="str">
        <f>IF(COUNTIF(Calculations!AS:AS,Subgroup_number)=1,INDEX(Calculations!AS:BS,MATCH(Subgroup_number,Calculations!AS:AS,0),7),IF(Subgroup_number=Calculations!BW$20,Calculations!BW$15,""))</f>
        <v/>
      </c>
      <c r="O63" s="65" t="str">
        <f>IF(COUNTIF(Calculations!AS:AS,Subgroup_number)=1,INDEX(Calculations!AS:BS,MATCH(Subgroup_number,Calculations!AS:AS,0),9),IF(Subgroup_number=Calculations!BW$20,Calculations!BW$16,""))</f>
        <v/>
      </c>
      <c r="P63" s="65" t="str">
        <f>IF(COUNTIF(Calculations!AS:AS,Subgroup_number)=1,INDEX(Calculations!AS:BS,MATCH(Subgroup_number,Calculations!AS:AS,0),10),IF(Subgroup_number=Calculations!BW$20,Calculations!BW$17,""))</f>
        <v/>
      </c>
      <c r="Q63" s="65" t="str">
        <f>IF(COUNTIF(Calculations!AS:AS,Subgroup_number)=1,INDEX(Calculations!AS:BS,MATCH(Subgroup_number,Calculations!AS:AS,0),18),IF(Subgroup_number=Calculations!BW$20,Calculations!BW$9,""))</f>
        <v/>
      </c>
      <c r="R63" s="67" t="str">
        <f>IF(COUNTIF(Calculations!AS:AS,Subgroup_number)=1,INDEX(Calculations!AS:BS,MATCH(Subgroup_number,Calculations!AS:AS,0),19),IF(Subgroup_number=Calculations!BW$20,Calculations!BW$10,""))</f>
        <v/>
      </c>
      <c r="S63" s="154"/>
      <c r="U63" s="154"/>
      <c r="W63" s="154"/>
    </row>
    <row r="64" spans="6:23" x14ac:dyDescent="0.2">
      <c r="F64" s="72">
        <v>63</v>
      </c>
      <c r="G64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64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64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64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64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64" s="65" t="str">
        <f>IF(COUNTIF(Calculations!AS:AS,Subgroup_number)=1,INDEX(Calculations!AS:BS,MATCH(Subgroup_number,Calculations!AS:AS,0),5),IF(Subgroup_number=Calculations!BW$20,Calculations!$BW$13,""))</f>
        <v/>
      </c>
      <c r="M64" s="65" t="str">
        <f>IF(COUNTIF(Calculations!AS:AS,Subgroup_number)=1,INDEX(Calculations!AS:BS,MATCH(Subgroup_number,Calculations!AS:AS,0),6),IF(Subgroup_number=Calculations!BW$20,Calculations!$BW$14,""))</f>
        <v/>
      </c>
      <c r="N64" s="136" t="str">
        <f>IF(COUNTIF(Calculations!AS:AS,Subgroup_number)=1,INDEX(Calculations!AS:BS,MATCH(Subgroup_number,Calculations!AS:AS,0),7),IF(Subgroup_number=Calculations!BW$20,Calculations!BW$15,""))</f>
        <v/>
      </c>
      <c r="O64" s="65" t="str">
        <f>IF(COUNTIF(Calculations!AS:AS,Subgroup_number)=1,INDEX(Calculations!AS:BS,MATCH(Subgroup_number,Calculations!AS:AS,0),9),IF(Subgroup_number=Calculations!BW$20,Calculations!BW$16,""))</f>
        <v/>
      </c>
      <c r="P64" s="65" t="str">
        <f>IF(COUNTIF(Calculations!AS:AS,Subgroup_number)=1,INDEX(Calculations!AS:BS,MATCH(Subgroup_number,Calculations!AS:AS,0),10),IF(Subgroup_number=Calculations!BW$20,Calculations!BW$17,""))</f>
        <v/>
      </c>
      <c r="Q64" s="65" t="str">
        <f>IF(COUNTIF(Calculations!AS:AS,Subgroup_number)=1,INDEX(Calculations!AS:BS,MATCH(Subgroup_number,Calculations!AS:AS,0),18),IF(Subgroup_number=Calculations!BW$20,Calculations!BW$9,""))</f>
        <v/>
      </c>
      <c r="R64" s="67" t="str">
        <f>IF(COUNTIF(Calculations!AS:AS,Subgroup_number)=1,INDEX(Calculations!AS:BS,MATCH(Subgroup_number,Calculations!AS:AS,0),19),IF(Subgroup_number=Calculations!BW$20,Calculations!BW$10,""))</f>
        <v/>
      </c>
      <c r="S64" s="154"/>
      <c r="U64" s="154"/>
      <c r="W64" s="154"/>
    </row>
    <row r="65" spans="6:23" x14ac:dyDescent="0.2">
      <c r="F65" s="72">
        <v>64</v>
      </c>
      <c r="G65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65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65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65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65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65" s="65" t="str">
        <f>IF(COUNTIF(Calculations!AS:AS,Subgroup_number)=1,INDEX(Calculations!AS:BS,MATCH(Subgroup_number,Calculations!AS:AS,0),5),IF(Subgroup_number=Calculations!BW$20,Calculations!$BW$13,""))</f>
        <v/>
      </c>
      <c r="M65" s="65" t="str">
        <f>IF(COUNTIF(Calculations!AS:AS,Subgroup_number)=1,INDEX(Calculations!AS:BS,MATCH(Subgroup_number,Calculations!AS:AS,0),6),IF(Subgroup_number=Calculations!BW$20,Calculations!$BW$14,""))</f>
        <v/>
      </c>
      <c r="N65" s="136" t="str">
        <f>IF(COUNTIF(Calculations!AS:AS,Subgroup_number)=1,INDEX(Calculations!AS:BS,MATCH(Subgroup_number,Calculations!AS:AS,0),7),IF(Subgroup_number=Calculations!BW$20,Calculations!BW$15,""))</f>
        <v/>
      </c>
      <c r="O65" s="65" t="str">
        <f>IF(COUNTIF(Calculations!AS:AS,Subgroup_number)=1,INDEX(Calculations!AS:BS,MATCH(Subgroup_number,Calculations!AS:AS,0),9),IF(Subgroup_number=Calculations!BW$20,Calculations!BW$16,""))</f>
        <v/>
      </c>
      <c r="P65" s="65" t="str">
        <f>IF(COUNTIF(Calculations!AS:AS,Subgroup_number)=1,INDEX(Calculations!AS:BS,MATCH(Subgroup_number,Calculations!AS:AS,0),10),IF(Subgroup_number=Calculations!BW$20,Calculations!BW$17,""))</f>
        <v/>
      </c>
      <c r="Q65" s="65" t="str">
        <f>IF(COUNTIF(Calculations!AS:AS,Subgroup_number)=1,INDEX(Calculations!AS:BS,MATCH(Subgroup_number,Calculations!AS:AS,0),18),IF(Subgroup_number=Calculations!BW$20,Calculations!BW$9,""))</f>
        <v/>
      </c>
      <c r="R65" s="67" t="str">
        <f>IF(COUNTIF(Calculations!AS:AS,Subgroup_number)=1,INDEX(Calculations!AS:BS,MATCH(Subgroup_number,Calculations!AS:AS,0),19),IF(Subgroup_number=Calculations!BW$20,Calculations!BW$10,""))</f>
        <v/>
      </c>
      <c r="S65" s="154"/>
      <c r="U65" s="154"/>
      <c r="W65" s="154"/>
    </row>
    <row r="66" spans="6:23" x14ac:dyDescent="0.2">
      <c r="F66" s="72">
        <v>65</v>
      </c>
      <c r="G66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66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66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66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66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66" s="65" t="str">
        <f>IF(COUNTIF(Calculations!AS:AS,Subgroup_number)=1,INDEX(Calculations!AS:BS,MATCH(Subgroup_number,Calculations!AS:AS,0),5),IF(Subgroup_number=Calculations!BW$20,Calculations!$BW$13,""))</f>
        <v/>
      </c>
      <c r="M66" s="65" t="str">
        <f>IF(COUNTIF(Calculations!AS:AS,Subgroup_number)=1,INDEX(Calculations!AS:BS,MATCH(Subgroup_number,Calculations!AS:AS,0),6),IF(Subgroup_number=Calculations!BW$20,Calculations!$BW$14,""))</f>
        <v/>
      </c>
      <c r="N66" s="136" t="str">
        <f>IF(COUNTIF(Calculations!AS:AS,Subgroup_number)=1,INDEX(Calculations!AS:BS,MATCH(Subgroup_number,Calculations!AS:AS,0),7),IF(Subgroup_number=Calculations!BW$20,Calculations!BW$15,""))</f>
        <v/>
      </c>
      <c r="O66" s="65" t="str">
        <f>IF(COUNTIF(Calculations!AS:AS,Subgroup_number)=1,INDEX(Calculations!AS:BS,MATCH(Subgroup_number,Calculations!AS:AS,0),9),IF(Subgroup_number=Calculations!BW$20,Calculations!BW$16,""))</f>
        <v/>
      </c>
      <c r="P66" s="65" t="str">
        <f>IF(COUNTIF(Calculations!AS:AS,Subgroup_number)=1,INDEX(Calculations!AS:BS,MATCH(Subgroup_number,Calculations!AS:AS,0),10),IF(Subgroup_number=Calculations!BW$20,Calculations!BW$17,""))</f>
        <v/>
      </c>
      <c r="Q66" s="65" t="str">
        <f>IF(COUNTIF(Calculations!AS:AS,Subgroup_number)=1,INDEX(Calculations!AS:BS,MATCH(Subgroup_number,Calculations!AS:AS,0),18),IF(Subgroup_number=Calculations!BW$20,Calculations!BW$9,""))</f>
        <v/>
      </c>
      <c r="R66" s="67" t="str">
        <f>IF(COUNTIF(Calculations!AS:AS,Subgroup_number)=1,INDEX(Calculations!AS:BS,MATCH(Subgroup_number,Calculations!AS:AS,0),19),IF(Subgroup_number=Calculations!BW$20,Calculations!BW$10,""))</f>
        <v/>
      </c>
      <c r="S66" s="154"/>
      <c r="U66" s="154"/>
      <c r="W66" s="154"/>
    </row>
    <row r="67" spans="6:23" x14ac:dyDescent="0.2">
      <c r="F67" s="72">
        <v>66</v>
      </c>
      <c r="G67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67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67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67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67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67" s="65" t="str">
        <f>IF(COUNTIF(Calculations!AS:AS,Subgroup_number)=1,INDEX(Calculations!AS:BS,MATCH(Subgroup_number,Calculations!AS:AS,0),5),IF(Subgroup_number=Calculations!BW$20,Calculations!$BW$13,""))</f>
        <v/>
      </c>
      <c r="M67" s="65" t="str">
        <f>IF(COUNTIF(Calculations!AS:AS,Subgroup_number)=1,INDEX(Calculations!AS:BS,MATCH(Subgroup_number,Calculations!AS:AS,0),6),IF(Subgroup_number=Calculations!BW$20,Calculations!$BW$14,""))</f>
        <v/>
      </c>
      <c r="N67" s="136" t="str">
        <f>IF(COUNTIF(Calculations!AS:AS,Subgroup_number)=1,INDEX(Calculations!AS:BS,MATCH(Subgroup_number,Calculations!AS:AS,0),7),IF(Subgroup_number=Calculations!BW$20,Calculations!BW$15,""))</f>
        <v/>
      </c>
      <c r="O67" s="65" t="str">
        <f>IF(COUNTIF(Calculations!AS:AS,Subgroup_number)=1,INDEX(Calculations!AS:BS,MATCH(Subgroup_number,Calculations!AS:AS,0),9),IF(Subgroup_number=Calculations!BW$20,Calculations!BW$16,""))</f>
        <v/>
      </c>
      <c r="P67" s="65" t="str">
        <f>IF(COUNTIF(Calculations!AS:AS,Subgroup_number)=1,INDEX(Calculations!AS:BS,MATCH(Subgroup_number,Calculations!AS:AS,0),10),IF(Subgroup_number=Calculations!BW$20,Calculations!BW$17,""))</f>
        <v/>
      </c>
      <c r="Q67" s="65" t="str">
        <f>IF(COUNTIF(Calculations!AS:AS,Subgroup_number)=1,INDEX(Calculations!AS:BS,MATCH(Subgroup_number,Calculations!AS:AS,0),18),IF(Subgroup_number=Calculations!BW$20,Calculations!BW$9,""))</f>
        <v/>
      </c>
      <c r="R67" s="67" t="str">
        <f>IF(COUNTIF(Calculations!AS:AS,Subgroup_number)=1,INDEX(Calculations!AS:BS,MATCH(Subgroup_number,Calculations!AS:AS,0),19),IF(Subgroup_number=Calculations!BW$20,Calculations!BW$10,""))</f>
        <v/>
      </c>
      <c r="S67" s="154"/>
      <c r="U67" s="154"/>
      <c r="W67" s="154"/>
    </row>
    <row r="68" spans="6:23" x14ac:dyDescent="0.2">
      <c r="F68" s="72">
        <v>67</v>
      </c>
      <c r="G68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68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68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68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68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68" s="65" t="str">
        <f>IF(COUNTIF(Calculations!AS:AS,Subgroup_number)=1,INDEX(Calculations!AS:BS,MATCH(Subgroup_number,Calculations!AS:AS,0),5),IF(Subgroup_number=Calculations!BW$20,Calculations!$BW$13,""))</f>
        <v/>
      </c>
      <c r="M68" s="65" t="str">
        <f>IF(COUNTIF(Calculations!AS:AS,Subgroup_number)=1,INDEX(Calculations!AS:BS,MATCH(Subgroup_number,Calculations!AS:AS,0),6),IF(Subgroup_number=Calculations!BW$20,Calculations!$BW$14,""))</f>
        <v/>
      </c>
      <c r="N68" s="136" t="str">
        <f>IF(COUNTIF(Calculations!AS:AS,Subgroup_number)=1,INDEX(Calculations!AS:BS,MATCH(Subgroup_number,Calculations!AS:AS,0),7),IF(Subgroup_number=Calculations!BW$20,Calculations!BW$15,""))</f>
        <v/>
      </c>
      <c r="O68" s="65" t="str">
        <f>IF(COUNTIF(Calculations!AS:AS,Subgroup_number)=1,INDEX(Calculations!AS:BS,MATCH(Subgroup_number,Calculations!AS:AS,0),9),IF(Subgroup_number=Calculations!BW$20,Calculations!BW$16,""))</f>
        <v/>
      </c>
      <c r="P68" s="65" t="str">
        <f>IF(COUNTIF(Calculations!AS:AS,Subgroup_number)=1,INDEX(Calculations!AS:BS,MATCH(Subgroup_number,Calculations!AS:AS,0),10),IF(Subgroup_number=Calculations!BW$20,Calculations!BW$17,""))</f>
        <v/>
      </c>
      <c r="Q68" s="65" t="str">
        <f>IF(COUNTIF(Calculations!AS:AS,Subgroup_number)=1,INDEX(Calculations!AS:BS,MATCH(Subgroup_number,Calculations!AS:AS,0),18),IF(Subgroup_number=Calculations!BW$20,Calculations!BW$9,""))</f>
        <v/>
      </c>
      <c r="R68" s="67" t="str">
        <f>IF(COUNTIF(Calculations!AS:AS,Subgroup_number)=1,INDEX(Calculations!AS:BS,MATCH(Subgroup_number,Calculations!AS:AS,0),19),IF(Subgroup_number=Calculations!BW$20,Calculations!BW$10,""))</f>
        <v/>
      </c>
      <c r="S68" s="154"/>
      <c r="U68" s="154"/>
      <c r="W68" s="154"/>
    </row>
    <row r="69" spans="6:23" x14ac:dyDescent="0.2">
      <c r="F69" s="72">
        <v>68</v>
      </c>
      <c r="G69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69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69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69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69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69" s="65" t="str">
        <f>IF(COUNTIF(Calculations!AS:AS,Subgroup_number)=1,INDEX(Calculations!AS:BS,MATCH(Subgroup_number,Calculations!AS:AS,0),5),IF(Subgroup_number=Calculations!BW$20,Calculations!$BW$13,""))</f>
        <v/>
      </c>
      <c r="M69" s="65" t="str">
        <f>IF(COUNTIF(Calculations!AS:AS,Subgroup_number)=1,INDEX(Calculations!AS:BS,MATCH(Subgroup_number,Calculations!AS:AS,0),6),IF(Subgroup_number=Calculations!BW$20,Calculations!$BW$14,""))</f>
        <v/>
      </c>
      <c r="N69" s="136" t="str">
        <f>IF(COUNTIF(Calculations!AS:AS,Subgroup_number)=1,INDEX(Calculations!AS:BS,MATCH(Subgroup_number,Calculations!AS:AS,0),7),IF(Subgroup_number=Calculations!BW$20,Calculations!BW$15,""))</f>
        <v/>
      </c>
      <c r="O69" s="65" t="str">
        <f>IF(COUNTIF(Calculations!AS:AS,Subgroup_number)=1,INDEX(Calculations!AS:BS,MATCH(Subgroup_number,Calculations!AS:AS,0),9),IF(Subgroup_number=Calculations!BW$20,Calculations!BW$16,""))</f>
        <v/>
      </c>
      <c r="P69" s="65" t="str">
        <f>IF(COUNTIF(Calculations!AS:AS,Subgroup_number)=1,INDEX(Calculations!AS:BS,MATCH(Subgroup_number,Calculations!AS:AS,0),10),IF(Subgroup_number=Calculations!BW$20,Calculations!BW$17,""))</f>
        <v/>
      </c>
      <c r="Q69" s="65" t="str">
        <f>IF(COUNTIF(Calculations!AS:AS,Subgroup_number)=1,INDEX(Calculations!AS:BS,MATCH(Subgroup_number,Calculations!AS:AS,0),18),IF(Subgroup_number=Calculations!BW$20,Calculations!BW$9,""))</f>
        <v/>
      </c>
      <c r="R69" s="67" t="str">
        <f>IF(COUNTIF(Calculations!AS:AS,Subgroup_number)=1,INDEX(Calculations!AS:BS,MATCH(Subgroup_number,Calculations!AS:AS,0),19),IF(Subgroup_number=Calculations!BW$20,Calculations!BW$10,""))</f>
        <v/>
      </c>
      <c r="S69" s="154"/>
      <c r="U69" s="154"/>
      <c r="W69" s="154"/>
    </row>
    <row r="70" spans="6:23" x14ac:dyDescent="0.2">
      <c r="F70" s="72">
        <v>69</v>
      </c>
      <c r="G70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70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70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70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70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70" s="65" t="str">
        <f>IF(COUNTIF(Calculations!AS:AS,Subgroup_number)=1,INDEX(Calculations!AS:BS,MATCH(Subgroup_number,Calculations!AS:AS,0),5),IF(Subgroup_number=Calculations!BW$20,Calculations!$BW$13,""))</f>
        <v/>
      </c>
      <c r="M70" s="65" t="str">
        <f>IF(COUNTIF(Calculations!AS:AS,Subgroup_number)=1,INDEX(Calculations!AS:BS,MATCH(Subgroup_number,Calculations!AS:AS,0),6),IF(Subgroup_number=Calculations!BW$20,Calculations!$BW$14,""))</f>
        <v/>
      </c>
      <c r="N70" s="136" t="str">
        <f>IF(COUNTIF(Calculations!AS:AS,Subgroup_number)=1,INDEX(Calculations!AS:BS,MATCH(Subgroup_number,Calculations!AS:AS,0),7),IF(Subgroup_number=Calculations!BW$20,Calculations!BW$15,""))</f>
        <v/>
      </c>
      <c r="O70" s="65" t="str">
        <f>IF(COUNTIF(Calculations!AS:AS,Subgroup_number)=1,INDEX(Calculations!AS:BS,MATCH(Subgroup_number,Calculations!AS:AS,0),9),IF(Subgroup_number=Calculations!BW$20,Calculations!BW$16,""))</f>
        <v/>
      </c>
      <c r="P70" s="65" t="str">
        <f>IF(COUNTIF(Calculations!AS:AS,Subgroup_number)=1,INDEX(Calculations!AS:BS,MATCH(Subgroup_number,Calculations!AS:AS,0),10),IF(Subgroup_number=Calculations!BW$20,Calculations!BW$17,""))</f>
        <v/>
      </c>
      <c r="Q70" s="65" t="str">
        <f>IF(COUNTIF(Calculations!AS:AS,Subgroup_number)=1,INDEX(Calculations!AS:BS,MATCH(Subgroup_number,Calculations!AS:AS,0),18),IF(Subgroup_number=Calculations!BW$20,Calculations!BW$9,""))</f>
        <v/>
      </c>
      <c r="R70" s="67" t="str">
        <f>IF(COUNTIF(Calculations!AS:AS,Subgroup_number)=1,INDEX(Calculations!AS:BS,MATCH(Subgroup_number,Calculations!AS:AS,0),19),IF(Subgroup_number=Calculations!BW$20,Calculations!BW$10,""))</f>
        <v/>
      </c>
      <c r="S70" s="154"/>
      <c r="U70" s="154"/>
      <c r="W70" s="154"/>
    </row>
    <row r="71" spans="6:23" x14ac:dyDescent="0.2">
      <c r="F71" s="72">
        <v>70</v>
      </c>
      <c r="G71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71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71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71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71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71" s="65" t="str">
        <f>IF(COUNTIF(Calculations!AS:AS,Subgroup_number)=1,INDEX(Calculations!AS:BS,MATCH(Subgroup_number,Calculations!AS:AS,0),5),IF(Subgroup_number=Calculations!BW$20,Calculations!$BW$13,""))</f>
        <v/>
      </c>
      <c r="M71" s="65" t="str">
        <f>IF(COUNTIF(Calculations!AS:AS,Subgroup_number)=1,INDEX(Calculations!AS:BS,MATCH(Subgroup_number,Calculations!AS:AS,0),6),IF(Subgroup_number=Calculations!BW$20,Calculations!$BW$14,""))</f>
        <v/>
      </c>
      <c r="N71" s="136" t="str">
        <f>IF(COUNTIF(Calculations!AS:AS,Subgroup_number)=1,INDEX(Calculations!AS:BS,MATCH(Subgroup_number,Calculations!AS:AS,0),7),IF(Subgroup_number=Calculations!BW$20,Calculations!BW$15,""))</f>
        <v/>
      </c>
      <c r="O71" s="65" t="str">
        <f>IF(COUNTIF(Calculations!AS:AS,Subgroup_number)=1,INDEX(Calculations!AS:BS,MATCH(Subgroup_number,Calculations!AS:AS,0),9),IF(Subgroup_number=Calculations!BW$20,Calculations!BW$16,""))</f>
        <v/>
      </c>
      <c r="P71" s="65" t="str">
        <f>IF(COUNTIF(Calculations!AS:AS,Subgroup_number)=1,INDEX(Calculations!AS:BS,MATCH(Subgroup_number,Calculations!AS:AS,0),10),IF(Subgroup_number=Calculations!BW$20,Calculations!BW$17,""))</f>
        <v/>
      </c>
      <c r="Q71" s="65" t="str">
        <f>IF(COUNTIF(Calculations!AS:AS,Subgroup_number)=1,INDEX(Calculations!AS:BS,MATCH(Subgroup_number,Calculations!AS:AS,0),18),IF(Subgroup_number=Calculations!BW$20,Calculations!BW$9,""))</f>
        <v/>
      </c>
      <c r="R71" s="67" t="str">
        <f>IF(COUNTIF(Calculations!AS:AS,Subgroup_number)=1,INDEX(Calculations!AS:BS,MATCH(Subgroup_number,Calculations!AS:AS,0),19),IF(Subgroup_number=Calculations!BW$20,Calculations!BW$10,""))</f>
        <v/>
      </c>
      <c r="S71" s="154"/>
      <c r="U71" s="154"/>
      <c r="W71" s="154"/>
    </row>
    <row r="72" spans="6:23" x14ac:dyDescent="0.2">
      <c r="F72" s="72">
        <v>71</v>
      </c>
      <c r="G72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72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72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72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72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72" s="65" t="str">
        <f>IF(COUNTIF(Calculations!AS:AS,Subgroup_number)=1,INDEX(Calculations!AS:BS,MATCH(Subgroup_number,Calculations!AS:AS,0),5),IF(Subgroup_number=Calculations!BW$20,Calculations!$BW$13,""))</f>
        <v/>
      </c>
      <c r="M72" s="65" t="str">
        <f>IF(COUNTIF(Calculations!AS:AS,Subgroup_number)=1,INDEX(Calculations!AS:BS,MATCH(Subgroup_number,Calculations!AS:AS,0),6),IF(Subgroup_number=Calculations!BW$20,Calculations!$BW$14,""))</f>
        <v/>
      </c>
      <c r="N72" s="136" t="str">
        <f>IF(COUNTIF(Calculations!AS:AS,Subgroup_number)=1,INDEX(Calculations!AS:BS,MATCH(Subgroup_number,Calculations!AS:AS,0),7),IF(Subgroup_number=Calculations!BW$20,Calculations!BW$15,""))</f>
        <v/>
      </c>
      <c r="O72" s="65" t="str">
        <f>IF(COUNTIF(Calculations!AS:AS,Subgroup_number)=1,INDEX(Calculations!AS:BS,MATCH(Subgroup_number,Calculations!AS:AS,0),9),IF(Subgroup_number=Calculations!BW$20,Calculations!BW$16,""))</f>
        <v/>
      </c>
      <c r="P72" s="65" t="str">
        <f>IF(COUNTIF(Calculations!AS:AS,Subgroup_number)=1,INDEX(Calculations!AS:BS,MATCH(Subgroup_number,Calculations!AS:AS,0),10),IF(Subgroup_number=Calculations!BW$20,Calculations!BW$17,""))</f>
        <v/>
      </c>
      <c r="Q72" s="65" t="str">
        <f>IF(COUNTIF(Calculations!AS:AS,Subgroup_number)=1,INDEX(Calculations!AS:BS,MATCH(Subgroup_number,Calculations!AS:AS,0),18),IF(Subgroup_number=Calculations!BW$20,Calculations!BW$9,""))</f>
        <v/>
      </c>
      <c r="R72" s="67" t="str">
        <f>IF(COUNTIF(Calculations!AS:AS,Subgroup_number)=1,INDEX(Calculations!AS:BS,MATCH(Subgroup_number,Calculations!AS:AS,0),19),IF(Subgroup_number=Calculations!BW$20,Calculations!BW$10,""))</f>
        <v/>
      </c>
      <c r="S72" s="154"/>
      <c r="U72" s="154"/>
      <c r="W72" s="154"/>
    </row>
    <row r="73" spans="6:23" x14ac:dyDescent="0.2">
      <c r="F73" s="72">
        <v>72</v>
      </c>
      <c r="G73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73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73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73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73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73" s="65" t="str">
        <f>IF(COUNTIF(Calculations!AS:AS,Subgroup_number)=1,INDEX(Calculations!AS:BS,MATCH(Subgroup_number,Calculations!AS:AS,0),5),IF(Subgroup_number=Calculations!BW$20,Calculations!$BW$13,""))</f>
        <v/>
      </c>
      <c r="M73" s="65" t="str">
        <f>IF(COUNTIF(Calculations!AS:AS,Subgroup_number)=1,INDEX(Calculations!AS:BS,MATCH(Subgroup_number,Calculations!AS:AS,0),6),IF(Subgroup_number=Calculations!BW$20,Calculations!$BW$14,""))</f>
        <v/>
      </c>
      <c r="N73" s="136" t="str">
        <f>IF(COUNTIF(Calculations!AS:AS,Subgroup_number)=1,INDEX(Calculations!AS:BS,MATCH(Subgroup_number,Calculations!AS:AS,0),7),IF(Subgroup_number=Calculations!BW$20,Calculations!BW$15,""))</f>
        <v/>
      </c>
      <c r="O73" s="65" t="str">
        <f>IF(COUNTIF(Calculations!AS:AS,Subgroup_number)=1,INDEX(Calculations!AS:BS,MATCH(Subgroup_number,Calculations!AS:AS,0),9),IF(Subgroup_number=Calculations!BW$20,Calculations!BW$16,""))</f>
        <v/>
      </c>
      <c r="P73" s="65" t="str">
        <f>IF(COUNTIF(Calculations!AS:AS,Subgroup_number)=1,INDEX(Calculations!AS:BS,MATCH(Subgroup_number,Calculations!AS:AS,0),10),IF(Subgroup_number=Calculations!BW$20,Calculations!BW$17,""))</f>
        <v/>
      </c>
      <c r="Q73" s="65" t="str">
        <f>IF(COUNTIF(Calculations!AS:AS,Subgroup_number)=1,INDEX(Calculations!AS:BS,MATCH(Subgroup_number,Calculations!AS:AS,0),18),IF(Subgroup_number=Calculations!BW$20,Calculations!BW$9,""))</f>
        <v/>
      </c>
      <c r="R73" s="67" t="str">
        <f>IF(COUNTIF(Calculations!AS:AS,Subgroup_number)=1,INDEX(Calculations!AS:BS,MATCH(Subgroup_number,Calculations!AS:AS,0),19),IF(Subgroup_number=Calculations!BW$20,Calculations!BW$10,""))</f>
        <v/>
      </c>
      <c r="S73" s="154"/>
      <c r="U73" s="154"/>
      <c r="W73" s="154"/>
    </row>
    <row r="74" spans="6:23" x14ac:dyDescent="0.2">
      <c r="F74" s="72">
        <v>73</v>
      </c>
      <c r="G74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74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74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74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74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74" s="65" t="str">
        <f>IF(COUNTIF(Calculations!AS:AS,Subgroup_number)=1,INDEX(Calculations!AS:BS,MATCH(Subgroup_number,Calculations!AS:AS,0),5),IF(Subgroup_number=Calculations!BW$20,Calculations!$BW$13,""))</f>
        <v/>
      </c>
      <c r="M74" s="65" t="str">
        <f>IF(COUNTIF(Calculations!AS:AS,Subgroup_number)=1,INDEX(Calculations!AS:BS,MATCH(Subgroup_number,Calculations!AS:AS,0),6),IF(Subgroup_number=Calculations!BW$20,Calculations!$BW$14,""))</f>
        <v/>
      </c>
      <c r="N74" s="136" t="str">
        <f>IF(COUNTIF(Calculations!AS:AS,Subgroup_number)=1,INDEX(Calculations!AS:BS,MATCH(Subgroup_number,Calculations!AS:AS,0),7),IF(Subgroup_number=Calculations!BW$20,Calculations!BW$15,""))</f>
        <v/>
      </c>
      <c r="O74" s="65" t="str">
        <f>IF(COUNTIF(Calculations!AS:AS,Subgroup_number)=1,INDEX(Calculations!AS:BS,MATCH(Subgroup_number,Calculations!AS:AS,0),9),IF(Subgroup_number=Calculations!BW$20,Calculations!BW$16,""))</f>
        <v/>
      </c>
      <c r="P74" s="65" t="str">
        <f>IF(COUNTIF(Calculations!AS:AS,Subgroup_number)=1,INDEX(Calculations!AS:BS,MATCH(Subgroup_number,Calculations!AS:AS,0),10),IF(Subgroup_number=Calculations!BW$20,Calculations!BW$17,""))</f>
        <v/>
      </c>
      <c r="Q74" s="65" t="str">
        <f>IF(COUNTIF(Calculations!AS:AS,Subgroup_number)=1,INDEX(Calculations!AS:BS,MATCH(Subgroup_number,Calculations!AS:AS,0),18),IF(Subgroup_number=Calculations!BW$20,Calculations!BW$9,""))</f>
        <v/>
      </c>
      <c r="R74" s="67" t="str">
        <f>IF(COUNTIF(Calculations!AS:AS,Subgroup_number)=1,INDEX(Calculations!AS:BS,MATCH(Subgroup_number,Calculations!AS:AS,0),19),IF(Subgroup_number=Calculations!BW$20,Calculations!BW$10,""))</f>
        <v/>
      </c>
      <c r="S74" s="154"/>
      <c r="U74" s="154"/>
      <c r="W74" s="154"/>
    </row>
    <row r="75" spans="6:23" x14ac:dyDescent="0.2">
      <c r="F75" s="72">
        <v>74</v>
      </c>
      <c r="G75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75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75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75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75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75" s="65" t="str">
        <f>IF(COUNTIF(Calculations!AS:AS,Subgroup_number)=1,INDEX(Calculations!AS:BS,MATCH(Subgroup_number,Calculations!AS:AS,0),5),IF(Subgroup_number=Calculations!BW$20,Calculations!$BW$13,""))</f>
        <v/>
      </c>
      <c r="M75" s="65" t="str">
        <f>IF(COUNTIF(Calculations!AS:AS,Subgroup_number)=1,INDEX(Calculations!AS:BS,MATCH(Subgroup_number,Calculations!AS:AS,0),6),IF(Subgroup_number=Calculations!BW$20,Calculations!$BW$14,""))</f>
        <v/>
      </c>
      <c r="N75" s="136" t="str">
        <f>IF(COUNTIF(Calculations!AS:AS,Subgroup_number)=1,INDEX(Calculations!AS:BS,MATCH(Subgroup_number,Calculations!AS:AS,0),7),IF(Subgroup_number=Calculations!BW$20,Calculations!BW$15,""))</f>
        <v/>
      </c>
      <c r="O75" s="65" t="str">
        <f>IF(COUNTIF(Calculations!AS:AS,Subgroup_number)=1,INDEX(Calculations!AS:BS,MATCH(Subgroup_number,Calculations!AS:AS,0),9),IF(Subgroup_number=Calculations!BW$20,Calculations!BW$16,""))</f>
        <v/>
      </c>
      <c r="P75" s="65" t="str">
        <f>IF(COUNTIF(Calculations!AS:AS,Subgroup_number)=1,INDEX(Calculations!AS:BS,MATCH(Subgroup_number,Calculations!AS:AS,0),10),IF(Subgroup_number=Calculations!BW$20,Calculations!BW$17,""))</f>
        <v/>
      </c>
      <c r="Q75" s="65" t="str">
        <f>IF(COUNTIF(Calculations!AS:AS,Subgroup_number)=1,INDEX(Calculations!AS:BS,MATCH(Subgroup_number,Calculations!AS:AS,0),18),IF(Subgroup_number=Calculations!BW$20,Calculations!BW$9,""))</f>
        <v/>
      </c>
      <c r="R75" s="67" t="str">
        <f>IF(COUNTIF(Calculations!AS:AS,Subgroup_number)=1,INDEX(Calculations!AS:BS,MATCH(Subgroup_number,Calculations!AS:AS,0),19),IF(Subgroup_number=Calculations!BW$20,Calculations!BW$10,""))</f>
        <v/>
      </c>
      <c r="S75" s="154"/>
      <c r="U75" s="154"/>
      <c r="W75" s="154"/>
    </row>
    <row r="76" spans="6:23" x14ac:dyDescent="0.2">
      <c r="F76" s="72">
        <v>75</v>
      </c>
      <c r="G76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76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76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76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76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76" s="65" t="str">
        <f>IF(COUNTIF(Calculations!AS:AS,Subgroup_number)=1,INDEX(Calculations!AS:BS,MATCH(Subgroup_number,Calculations!AS:AS,0),5),IF(Subgroup_number=Calculations!BW$20,Calculations!$BW$13,""))</f>
        <v/>
      </c>
      <c r="M76" s="65" t="str">
        <f>IF(COUNTIF(Calculations!AS:AS,Subgroup_number)=1,INDEX(Calculations!AS:BS,MATCH(Subgroup_number,Calculations!AS:AS,0),6),IF(Subgroup_number=Calculations!BW$20,Calculations!$BW$14,""))</f>
        <v/>
      </c>
      <c r="N76" s="136" t="str">
        <f>IF(COUNTIF(Calculations!AS:AS,Subgroup_number)=1,INDEX(Calculations!AS:BS,MATCH(Subgroup_number,Calculations!AS:AS,0),7),IF(Subgroup_number=Calculations!BW$20,Calculations!BW$15,""))</f>
        <v/>
      </c>
      <c r="O76" s="65" t="str">
        <f>IF(COUNTIF(Calculations!AS:AS,Subgroup_number)=1,INDEX(Calculations!AS:BS,MATCH(Subgroup_number,Calculations!AS:AS,0),9),IF(Subgroup_number=Calculations!BW$20,Calculations!BW$16,""))</f>
        <v/>
      </c>
      <c r="P76" s="65" t="str">
        <f>IF(COUNTIF(Calculations!AS:AS,Subgroup_number)=1,INDEX(Calculations!AS:BS,MATCH(Subgroup_number,Calculations!AS:AS,0),10),IF(Subgroup_number=Calculations!BW$20,Calculations!BW$17,""))</f>
        <v/>
      </c>
      <c r="Q76" s="65" t="str">
        <f>IF(COUNTIF(Calculations!AS:AS,Subgroup_number)=1,INDEX(Calculations!AS:BS,MATCH(Subgroup_number,Calculations!AS:AS,0),18),IF(Subgroup_number=Calculations!BW$20,Calculations!BW$9,""))</f>
        <v/>
      </c>
      <c r="R76" s="67" t="str">
        <f>IF(COUNTIF(Calculations!AS:AS,Subgroup_number)=1,INDEX(Calculations!AS:BS,MATCH(Subgroup_number,Calculations!AS:AS,0),19),IF(Subgroup_number=Calculations!BW$20,Calculations!BW$10,""))</f>
        <v/>
      </c>
      <c r="S76" s="154"/>
      <c r="U76" s="154"/>
      <c r="W76" s="154"/>
    </row>
    <row r="77" spans="6:23" x14ac:dyDescent="0.2">
      <c r="F77" s="72">
        <v>76</v>
      </c>
      <c r="G77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77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77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77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77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77" s="65" t="str">
        <f>IF(COUNTIF(Calculations!AS:AS,Subgroup_number)=1,INDEX(Calculations!AS:BS,MATCH(Subgroup_number,Calculations!AS:AS,0),5),IF(Subgroup_number=Calculations!BW$20,Calculations!$BW$13,""))</f>
        <v/>
      </c>
      <c r="M77" s="65" t="str">
        <f>IF(COUNTIF(Calculations!AS:AS,Subgroup_number)=1,INDEX(Calculations!AS:BS,MATCH(Subgroup_number,Calculations!AS:AS,0),6),IF(Subgroup_number=Calculations!BW$20,Calculations!$BW$14,""))</f>
        <v/>
      </c>
      <c r="N77" s="136" t="str">
        <f>IF(COUNTIF(Calculations!AS:AS,Subgroup_number)=1,INDEX(Calculations!AS:BS,MATCH(Subgroup_number,Calculations!AS:AS,0),7),IF(Subgroup_number=Calculations!BW$20,Calculations!BW$15,""))</f>
        <v/>
      </c>
      <c r="O77" s="65" t="str">
        <f>IF(COUNTIF(Calculations!AS:AS,Subgroup_number)=1,INDEX(Calculations!AS:BS,MATCH(Subgroup_number,Calculations!AS:AS,0),9),IF(Subgroup_number=Calculations!BW$20,Calculations!BW$16,""))</f>
        <v/>
      </c>
      <c r="P77" s="65" t="str">
        <f>IF(COUNTIF(Calculations!AS:AS,Subgroup_number)=1,INDEX(Calculations!AS:BS,MATCH(Subgroup_number,Calculations!AS:AS,0),10),IF(Subgroup_number=Calculations!BW$20,Calculations!BW$17,""))</f>
        <v/>
      </c>
      <c r="Q77" s="65" t="str">
        <f>IF(COUNTIF(Calculations!AS:AS,Subgroup_number)=1,INDEX(Calculations!AS:BS,MATCH(Subgroup_number,Calculations!AS:AS,0),18),IF(Subgroup_number=Calculations!BW$20,Calculations!BW$9,""))</f>
        <v/>
      </c>
      <c r="R77" s="67" t="str">
        <f>IF(COUNTIF(Calculations!AS:AS,Subgroup_number)=1,INDEX(Calculations!AS:BS,MATCH(Subgroup_number,Calculations!AS:AS,0),19),IF(Subgroup_number=Calculations!BW$20,Calculations!BW$10,""))</f>
        <v/>
      </c>
      <c r="S77" s="154"/>
      <c r="U77" s="154"/>
      <c r="W77" s="154"/>
    </row>
    <row r="78" spans="6:23" x14ac:dyDescent="0.2">
      <c r="F78" s="72">
        <v>77</v>
      </c>
      <c r="G78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78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78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78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78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78" s="65" t="str">
        <f>IF(COUNTIF(Calculations!AS:AS,Subgroup_number)=1,INDEX(Calculations!AS:BS,MATCH(Subgroup_number,Calculations!AS:AS,0),5),IF(Subgroup_number=Calculations!BW$20,Calculations!$BW$13,""))</f>
        <v/>
      </c>
      <c r="M78" s="65" t="str">
        <f>IF(COUNTIF(Calculations!AS:AS,Subgroup_number)=1,INDEX(Calculations!AS:BS,MATCH(Subgroup_number,Calculations!AS:AS,0),6),IF(Subgroup_number=Calculations!BW$20,Calculations!$BW$14,""))</f>
        <v/>
      </c>
      <c r="N78" s="136" t="str">
        <f>IF(COUNTIF(Calculations!AS:AS,Subgroup_number)=1,INDEX(Calculations!AS:BS,MATCH(Subgroup_number,Calculations!AS:AS,0),7),IF(Subgroup_number=Calculations!BW$20,Calculations!BW$15,""))</f>
        <v/>
      </c>
      <c r="O78" s="65" t="str">
        <f>IF(COUNTIF(Calculations!AS:AS,Subgroup_number)=1,INDEX(Calculations!AS:BS,MATCH(Subgroup_number,Calculations!AS:AS,0),9),IF(Subgroup_number=Calculations!BW$20,Calculations!BW$16,""))</f>
        <v/>
      </c>
      <c r="P78" s="65" t="str">
        <f>IF(COUNTIF(Calculations!AS:AS,Subgroup_number)=1,INDEX(Calculations!AS:BS,MATCH(Subgroup_number,Calculations!AS:AS,0),10),IF(Subgroup_number=Calculations!BW$20,Calculations!BW$17,""))</f>
        <v/>
      </c>
      <c r="Q78" s="65" t="str">
        <f>IF(COUNTIF(Calculations!AS:AS,Subgroup_number)=1,INDEX(Calculations!AS:BS,MATCH(Subgroup_number,Calculations!AS:AS,0),18),IF(Subgroup_number=Calculations!BW$20,Calculations!BW$9,""))</f>
        <v/>
      </c>
      <c r="R78" s="67" t="str">
        <f>IF(COUNTIF(Calculations!AS:AS,Subgroup_number)=1,INDEX(Calculations!AS:BS,MATCH(Subgroup_number,Calculations!AS:AS,0),19),IF(Subgroup_number=Calculations!BW$20,Calculations!BW$10,""))</f>
        <v/>
      </c>
      <c r="S78" s="154"/>
      <c r="U78" s="154"/>
      <c r="W78" s="154"/>
    </row>
    <row r="79" spans="6:23" x14ac:dyDescent="0.2">
      <c r="F79" s="72">
        <v>78</v>
      </c>
      <c r="G79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79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79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79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79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79" s="65" t="str">
        <f>IF(COUNTIF(Calculations!AS:AS,Subgroup_number)=1,INDEX(Calculations!AS:BS,MATCH(Subgroup_number,Calculations!AS:AS,0),5),IF(Subgroup_number=Calculations!BW$20,Calculations!$BW$13,""))</f>
        <v/>
      </c>
      <c r="M79" s="65" t="str">
        <f>IF(COUNTIF(Calculations!AS:AS,Subgroup_number)=1,INDEX(Calculations!AS:BS,MATCH(Subgroup_number,Calculations!AS:AS,0),6),IF(Subgroup_number=Calculations!BW$20,Calculations!$BW$14,""))</f>
        <v/>
      </c>
      <c r="N79" s="136" t="str">
        <f>IF(COUNTIF(Calculations!AS:AS,Subgroup_number)=1,INDEX(Calculations!AS:BS,MATCH(Subgroup_number,Calculations!AS:AS,0),7),IF(Subgroup_number=Calculations!BW$20,Calculations!BW$15,""))</f>
        <v/>
      </c>
      <c r="O79" s="65" t="str">
        <f>IF(COUNTIF(Calculations!AS:AS,Subgroup_number)=1,INDEX(Calculations!AS:BS,MATCH(Subgroup_number,Calculations!AS:AS,0),9),IF(Subgroup_number=Calculations!BW$20,Calculations!BW$16,""))</f>
        <v/>
      </c>
      <c r="P79" s="65" t="str">
        <f>IF(COUNTIF(Calculations!AS:AS,Subgroup_number)=1,INDEX(Calculations!AS:BS,MATCH(Subgroup_number,Calculations!AS:AS,0),10),IF(Subgroup_number=Calculations!BW$20,Calculations!BW$17,""))</f>
        <v/>
      </c>
      <c r="Q79" s="65" t="str">
        <f>IF(COUNTIF(Calculations!AS:AS,Subgroup_number)=1,INDEX(Calculations!AS:BS,MATCH(Subgroup_number,Calculations!AS:AS,0),18),IF(Subgroup_number=Calculations!BW$20,Calculations!BW$9,""))</f>
        <v/>
      </c>
      <c r="R79" s="67" t="str">
        <f>IF(COUNTIF(Calculations!AS:AS,Subgroup_number)=1,INDEX(Calculations!AS:BS,MATCH(Subgroup_number,Calculations!AS:AS,0),19),IF(Subgroup_number=Calculations!BW$20,Calculations!BW$10,""))</f>
        <v/>
      </c>
      <c r="S79" s="154"/>
      <c r="U79" s="154"/>
      <c r="W79" s="154"/>
    </row>
    <row r="80" spans="6:23" x14ac:dyDescent="0.2">
      <c r="F80" s="72">
        <v>79</v>
      </c>
      <c r="G80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80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80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80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80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80" s="65" t="str">
        <f>IF(COUNTIF(Calculations!AS:AS,Subgroup_number)=1,INDEX(Calculations!AS:BS,MATCH(Subgroup_number,Calculations!AS:AS,0),5),IF(Subgroup_number=Calculations!BW$20,Calculations!$BW$13,""))</f>
        <v/>
      </c>
      <c r="M80" s="65" t="str">
        <f>IF(COUNTIF(Calculations!AS:AS,Subgroup_number)=1,INDEX(Calculations!AS:BS,MATCH(Subgroup_number,Calculations!AS:AS,0),6),IF(Subgroup_number=Calculations!BW$20,Calculations!$BW$14,""))</f>
        <v/>
      </c>
      <c r="N80" s="136" t="str">
        <f>IF(COUNTIF(Calculations!AS:AS,Subgroup_number)=1,INDEX(Calculations!AS:BS,MATCH(Subgroup_number,Calculations!AS:AS,0),7),IF(Subgroup_number=Calculations!BW$20,Calculations!BW$15,""))</f>
        <v/>
      </c>
      <c r="O80" s="65" t="str">
        <f>IF(COUNTIF(Calculations!AS:AS,Subgroup_number)=1,INDEX(Calculations!AS:BS,MATCH(Subgroup_number,Calculations!AS:AS,0),9),IF(Subgroup_number=Calculations!BW$20,Calculations!BW$16,""))</f>
        <v/>
      </c>
      <c r="P80" s="65" t="str">
        <f>IF(COUNTIF(Calculations!AS:AS,Subgroup_number)=1,INDEX(Calculations!AS:BS,MATCH(Subgroup_number,Calculations!AS:AS,0),10),IF(Subgroup_number=Calculations!BW$20,Calculations!BW$17,""))</f>
        <v/>
      </c>
      <c r="Q80" s="65" t="str">
        <f>IF(COUNTIF(Calculations!AS:AS,Subgroup_number)=1,INDEX(Calculations!AS:BS,MATCH(Subgroup_number,Calculations!AS:AS,0),18),IF(Subgroup_number=Calculations!BW$20,Calculations!BW$9,""))</f>
        <v/>
      </c>
      <c r="R80" s="67" t="str">
        <f>IF(COUNTIF(Calculations!AS:AS,Subgroup_number)=1,INDEX(Calculations!AS:BS,MATCH(Subgroup_number,Calculations!AS:AS,0),19),IF(Subgroup_number=Calculations!BW$20,Calculations!BW$10,""))</f>
        <v/>
      </c>
      <c r="S80" s="154"/>
      <c r="U80" s="154"/>
      <c r="W80" s="154"/>
    </row>
    <row r="81" spans="6:23" x14ac:dyDescent="0.2">
      <c r="F81" s="72">
        <v>80</v>
      </c>
      <c r="G81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81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81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81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81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81" s="65" t="str">
        <f>IF(COUNTIF(Calculations!AS:AS,Subgroup_number)=1,INDEX(Calculations!AS:BS,MATCH(Subgroup_number,Calculations!AS:AS,0),5),IF(Subgroup_number=Calculations!BW$20,Calculations!$BW$13,""))</f>
        <v/>
      </c>
      <c r="M81" s="65" t="str">
        <f>IF(COUNTIF(Calculations!AS:AS,Subgroup_number)=1,INDEX(Calculations!AS:BS,MATCH(Subgroup_number,Calculations!AS:AS,0),6),IF(Subgroup_number=Calculations!BW$20,Calculations!$BW$14,""))</f>
        <v/>
      </c>
      <c r="N81" s="136" t="str">
        <f>IF(COUNTIF(Calculations!AS:AS,Subgroup_number)=1,INDEX(Calculations!AS:BS,MATCH(Subgroup_number,Calculations!AS:AS,0),7),IF(Subgroup_number=Calculations!BW$20,Calculations!BW$15,""))</f>
        <v/>
      </c>
      <c r="O81" s="65" t="str">
        <f>IF(COUNTIF(Calculations!AS:AS,Subgroup_number)=1,INDEX(Calculations!AS:BS,MATCH(Subgroup_number,Calculations!AS:AS,0),9),IF(Subgroup_number=Calculations!BW$20,Calculations!BW$16,""))</f>
        <v/>
      </c>
      <c r="P81" s="65" t="str">
        <f>IF(COUNTIF(Calculations!AS:AS,Subgroup_number)=1,INDEX(Calculations!AS:BS,MATCH(Subgroup_number,Calculations!AS:AS,0),10),IF(Subgroup_number=Calculations!BW$20,Calculations!BW$17,""))</f>
        <v/>
      </c>
      <c r="Q81" s="65" t="str">
        <f>IF(COUNTIF(Calculations!AS:AS,Subgroup_number)=1,INDEX(Calculations!AS:BS,MATCH(Subgroup_number,Calculations!AS:AS,0),18),IF(Subgroup_number=Calculations!BW$20,Calculations!BW$9,""))</f>
        <v/>
      </c>
      <c r="R81" s="67" t="str">
        <f>IF(COUNTIF(Calculations!AS:AS,Subgroup_number)=1,INDEX(Calculations!AS:BS,MATCH(Subgroup_number,Calculations!AS:AS,0),19),IF(Subgroup_number=Calculations!BW$20,Calculations!BW$10,""))</f>
        <v/>
      </c>
      <c r="S81" s="154"/>
      <c r="U81" s="154"/>
      <c r="W81" s="154"/>
    </row>
    <row r="82" spans="6:23" x14ac:dyDescent="0.2">
      <c r="F82" s="72">
        <v>81</v>
      </c>
      <c r="G82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82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82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82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82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82" s="65" t="str">
        <f>IF(COUNTIF(Calculations!AS:AS,Subgroup_number)=1,INDEX(Calculations!AS:BS,MATCH(Subgroup_number,Calculations!AS:AS,0),5),IF(Subgroup_number=Calculations!BW$20,Calculations!$BW$13,""))</f>
        <v/>
      </c>
      <c r="M82" s="65" t="str">
        <f>IF(COUNTIF(Calculations!AS:AS,Subgroup_number)=1,INDEX(Calculations!AS:BS,MATCH(Subgroup_number,Calculations!AS:AS,0),6),IF(Subgroup_number=Calculations!BW$20,Calculations!$BW$14,""))</f>
        <v/>
      </c>
      <c r="N82" s="136" t="str">
        <f>IF(COUNTIF(Calculations!AS:AS,Subgroup_number)=1,INDEX(Calculations!AS:BS,MATCH(Subgroup_number,Calculations!AS:AS,0),7),IF(Subgroup_number=Calculations!BW$20,Calculations!BW$15,""))</f>
        <v/>
      </c>
      <c r="O82" s="65" t="str">
        <f>IF(COUNTIF(Calculations!AS:AS,Subgroup_number)=1,INDEX(Calculations!AS:BS,MATCH(Subgroup_number,Calculations!AS:AS,0),9),IF(Subgroup_number=Calculations!BW$20,Calculations!BW$16,""))</f>
        <v/>
      </c>
      <c r="P82" s="65" t="str">
        <f>IF(COUNTIF(Calculations!AS:AS,Subgroup_number)=1,INDEX(Calculations!AS:BS,MATCH(Subgroup_number,Calculations!AS:AS,0),10),IF(Subgroup_number=Calculations!BW$20,Calculations!BW$17,""))</f>
        <v/>
      </c>
      <c r="Q82" s="65" t="str">
        <f>IF(COUNTIF(Calculations!AS:AS,Subgroup_number)=1,INDEX(Calculations!AS:BS,MATCH(Subgroup_number,Calculations!AS:AS,0),18),IF(Subgroup_number=Calculations!BW$20,Calculations!BW$9,""))</f>
        <v/>
      </c>
      <c r="R82" s="67" t="str">
        <f>IF(COUNTIF(Calculations!AS:AS,Subgroup_number)=1,INDEX(Calculations!AS:BS,MATCH(Subgroup_number,Calculations!AS:AS,0),19),IF(Subgroup_number=Calculations!BW$20,Calculations!BW$10,""))</f>
        <v/>
      </c>
      <c r="S82" s="154"/>
      <c r="U82" s="154"/>
      <c r="W82" s="154"/>
    </row>
    <row r="83" spans="6:23" x14ac:dyDescent="0.2">
      <c r="F83" s="72">
        <v>82</v>
      </c>
      <c r="G83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83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83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83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83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83" s="65" t="str">
        <f>IF(COUNTIF(Calculations!AS:AS,Subgroup_number)=1,INDEX(Calculations!AS:BS,MATCH(Subgroup_number,Calculations!AS:AS,0),5),IF(Subgroup_number=Calculations!BW$20,Calculations!$BW$13,""))</f>
        <v/>
      </c>
      <c r="M83" s="65" t="str">
        <f>IF(COUNTIF(Calculations!AS:AS,Subgroup_number)=1,INDEX(Calculations!AS:BS,MATCH(Subgroup_number,Calculations!AS:AS,0),6),IF(Subgroup_number=Calculations!BW$20,Calculations!$BW$14,""))</f>
        <v/>
      </c>
      <c r="N83" s="136" t="str">
        <f>IF(COUNTIF(Calculations!AS:AS,Subgroup_number)=1,INDEX(Calculations!AS:BS,MATCH(Subgroup_number,Calculations!AS:AS,0),7),IF(Subgroup_number=Calculations!BW$20,Calculations!BW$15,""))</f>
        <v/>
      </c>
      <c r="O83" s="65" t="str">
        <f>IF(COUNTIF(Calculations!AS:AS,Subgroup_number)=1,INDEX(Calculations!AS:BS,MATCH(Subgroup_number,Calculations!AS:AS,0),9),IF(Subgroup_number=Calculations!BW$20,Calculations!BW$16,""))</f>
        <v/>
      </c>
      <c r="P83" s="65" t="str">
        <f>IF(COUNTIF(Calculations!AS:AS,Subgroup_number)=1,INDEX(Calculations!AS:BS,MATCH(Subgroup_number,Calculations!AS:AS,0),10),IF(Subgroup_number=Calculations!BW$20,Calculations!BW$17,""))</f>
        <v/>
      </c>
      <c r="Q83" s="65" t="str">
        <f>IF(COUNTIF(Calculations!AS:AS,Subgroup_number)=1,INDEX(Calculations!AS:BS,MATCH(Subgroup_number,Calculations!AS:AS,0),18),IF(Subgroup_number=Calculations!BW$20,Calculations!BW$9,""))</f>
        <v/>
      </c>
      <c r="R83" s="67" t="str">
        <f>IF(COUNTIF(Calculations!AS:AS,Subgroup_number)=1,INDEX(Calculations!AS:BS,MATCH(Subgroup_number,Calculations!AS:AS,0),19),IF(Subgroup_number=Calculations!BW$20,Calculations!BW$10,""))</f>
        <v/>
      </c>
      <c r="S83" s="154"/>
      <c r="U83" s="154"/>
      <c r="W83" s="154"/>
    </row>
    <row r="84" spans="6:23" x14ac:dyDescent="0.2">
      <c r="F84" s="72">
        <v>83</v>
      </c>
      <c r="G84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84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84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84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84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84" s="65" t="str">
        <f>IF(COUNTIF(Calculations!AS:AS,Subgroup_number)=1,INDEX(Calculations!AS:BS,MATCH(Subgroup_number,Calculations!AS:AS,0),5),IF(Subgroup_number=Calculations!BW$20,Calculations!$BW$13,""))</f>
        <v/>
      </c>
      <c r="M84" s="65" t="str">
        <f>IF(COUNTIF(Calculations!AS:AS,Subgroup_number)=1,INDEX(Calculations!AS:BS,MATCH(Subgroup_number,Calculations!AS:AS,0),6),IF(Subgroup_number=Calculations!BW$20,Calculations!$BW$14,""))</f>
        <v/>
      </c>
      <c r="N84" s="136" t="str">
        <f>IF(COUNTIF(Calculations!AS:AS,Subgroup_number)=1,INDEX(Calculations!AS:BS,MATCH(Subgroup_number,Calculations!AS:AS,0),7),IF(Subgroup_number=Calculations!BW$20,Calculations!BW$15,""))</f>
        <v/>
      </c>
      <c r="O84" s="65" t="str">
        <f>IF(COUNTIF(Calculations!AS:AS,Subgroup_number)=1,INDEX(Calculations!AS:BS,MATCH(Subgroup_number,Calculations!AS:AS,0),9),IF(Subgroup_number=Calculations!BW$20,Calculations!BW$16,""))</f>
        <v/>
      </c>
      <c r="P84" s="65" t="str">
        <f>IF(COUNTIF(Calculations!AS:AS,Subgroup_number)=1,INDEX(Calculations!AS:BS,MATCH(Subgroup_number,Calculations!AS:AS,0),10),IF(Subgroup_number=Calculations!BW$20,Calculations!BW$17,""))</f>
        <v/>
      </c>
      <c r="Q84" s="65" t="str">
        <f>IF(COUNTIF(Calculations!AS:AS,Subgroup_number)=1,INDEX(Calculations!AS:BS,MATCH(Subgroup_number,Calculations!AS:AS,0),18),IF(Subgroup_number=Calculations!BW$20,Calculations!BW$9,""))</f>
        <v/>
      </c>
      <c r="R84" s="67" t="str">
        <f>IF(COUNTIF(Calculations!AS:AS,Subgroup_number)=1,INDEX(Calculations!AS:BS,MATCH(Subgroup_number,Calculations!AS:AS,0),19),IF(Subgroup_number=Calculations!BW$20,Calculations!BW$10,""))</f>
        <v/>
      </c>
      <c r="S84" s="154"/>
      <c r="U84" s="154"/>
      <c r="W84" s="154"/>
    </row>
    <row r="85" spans="6:23" x14ac:dyDescent="0.2">
      <c r="F85" s="72">
        <v>84</v>
      </c>
      <c r="G85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85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85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85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85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85" s="65" t="str">
        <f>IF(COUNTIF(Calculations!AS:AS,Subgroup_number)=1,INDEX(Calculations!AS:BS,MATCH(Subgroup_number,Calculations!AS:AS,0),5),IF(Subgroup_number=Calculations!BW$20,Calculations!$BW$13,""))</f>
        <v/>
      </c>
      <c r="M85" s="65" t="str">
        <f>IF(COUNTIF(Calculations!AS:AS,Subgroup_number)=1,INDEX(Calculations!AS:BS,MATCH(Subgroup_number,Calculations!AS:AS,0),6),IF(Subgroup_number=Calculations!BW$20,Calculations!$BW$14,""))</f>
        <v/>
      </c>
      <c r="N85" s="136" t="str">
        <f>IF(COUNTIF(Calculations!AS:AS,Subgroup_number)=1,INDEX(Calculations!AS:BS,MATCH(Subgroup_number,Calculations!AS:AS,0),7),IF(Subgroup_number=Calculations!BW$20,Calculations!BW$15,""))</f>
        <v/>
      </c>
      <c r="O85" s="65" t="str">
        <f>IF(COUNTIF(Calculations!AS:AS,Subgroup_number)=1,INDEX(Calculations!AS:BS,MATCH(Subgroup_number,Calculations!AS:AS,0),9),IF(Subgroup_number=Calculations!BW$20,Calculations!BW$16,""))</f>
        <v/>
      </c>
      <c r="P85" s="65" t="str">
        <f>IF(COUNTIF(Calculations!AS:AS,Subgroup_number)=1,INDEX(Calculations!AS:BS,MATCH(Subgroup_number,Calculations!AS:AS,0),10),IF(Subgroup_number=Calculations!BW$20,Calculations!BW$17,""))</f>
        <v/>
      </c>
      <c r="Q85" s="65" t="str">
        <f>IF(COUNTIF(Calculations!AS:AS,Subgroup_number)=1,INDEX(Calculations!AS:BS,MATCH(Subgroup_number,Calculations!AS:AS,0),18),IF(Subgroup_number=Calculations!BW$20,Calculations!BW$9,""))</f>
        <v/>
      </c>
      <c r="R85" s="67" t="str">
        <f>IF(COUNTIF(Calculations!AS:AS,Subgroup_number)=1,INDEX(Calculations!AS:BS,MATCH(Subgroup_number,Calculations!AS:AS,0),19),IF(Subgroup_number=Calculations!BW$20,Calculations!BW$10,""))</f>
        <v/>
      </c>
      <c r="S85" s="154"/>
      <c r="U85" s="154"/>
      <c r="W85" s="154"/>
    </row>
    <row r="86" spans="6:23" x14ac:dyDescent="0.2">
      <c r="F86" s="72">
        <v>85</v>
      </c>
      <c r="G86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86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86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86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86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86" s="65" t="str">
        <f>IF(COUNTIF(Calculations!AS:AS,Subgroup_number)=1,INDEX(Calculations!AS:BS,MATCH(Subgroup_number,Calculations!AS:AS,0),5),IF(Subgroup_number=Calculations!BW$20,Calculations!$BW$13,""))</f>
        <v/>
      </c>
      <c r="M86" s="65" t="str">
        <f>IF(COUNTIF(Calculations!AS:AS,Subgroup_number)=1,INDEX(Calculations!AS:BS,MATCH(Subgroup_number,Calculations!AS:AS,0),6),IF(Subgroup_number=Calculations!BW$20,Calculations!$BW$14,""))</f>
        <v/>
      </c>
      <c r="N86" s="136" t="str">
        <f>IF(COUNTIF(Calculations!AS:AS,Subgroup_number)=1,INDEX(Calculations!AS:BS,MATCH(Subgroup_number,Calculations!AS:AS,0),7),IF(Subgroup_number=Calculations!BW$20,Calculations!BW$15,""))</f>
        <v/>
      </c>
      <c r="O86" s="65" t="str">
        <f>IF(COUNTIF(Calculations!AS:AS,Subgroup_number)=1,INDEX(Calculations!AS:BS,MATCH(Subgroup_number,Calculations!AS:AS,0),9),IF(Subgroup_number=Calculations!BW$20,Calculations!BW$16,""))</f>
        <v/>
      </c>
      <c r="P86" s="65" t="str">
        <f>IF(COUNTIF(Calculations!AS:AS,Subgroup_number)=1,INDEX(Calculations!AS:BS,MATCH(Subgroup_number,Calculations!AS:AS,0),10),IF(Subgroup_number=Calculations!BW$20,Calculations!BW$17,""))</f>
        <v/>
      </c>
      <c r="Q86" s="65" t="str">
        <f>IF(COUNTIF(Calculations!AS:AS,Subgroup_number)=1,INDEX(Calculations!AS:BS,MATCH(Subgroup_number,Calculations!AS:AS,0),18),IF(Subgroup_number=Calculations!BW$20,Calculations!BW$9,""))</f>
        <v/>
      </c>
      <c r="R86" s="67" t="str">
        <f>IF(COUNTIF(Calculations!AS:AS,Subgroup_number)=1,INDEX(Calculations!AS:BS,MATCH(Subgroup_number,Calculations!AS:AS,0),19),IF(Subgroup_number=Calculations!BW$20,Calculations!BW$10,""))</f>
        <v/>
      </c>
      <c r="S86" s="154"/>
      <c r="U86" s="154"/>
      <c r="W86" s="154"/>
    </row>
    <row r="87" spans="6:23" x14ac:dyDescent="0.2">
      <c r="F87" s="72">
        <v>86</v>
      </c>
      <c r="G87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87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87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87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87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87" s="65" t="str">
        <f>IF(COUNTIF(Calculations!AS:AS,Subgroup_number)=1,INDEX(Calculations!AS:BS,MATCH(Subgroup_number,Calculations!AS:AS,0),5),IF(Subgroup_number=Calculations!BW$20,Calculations!$BW$13,""))</f>
        <v/>
      </c>
      <c r="M87" s="65" t="str">
        <f>IF(COUNTIF(Calculations!AS:AS,Subgroup_number)=1,INDEX(Calculations!AS:BS,MATCH(Subgroup_number,Calculations!AS:AS,0),6),IF(Subgroup_number=Calculations!BW$20,Calculations!$BW$14,""))</f>
        <v/>
      </c>
      <c r="N87" s="136" t="str">
        <f>IF(COUNTIF(Calculations!AS:AS,Subgroup_number)=1,INDEX(Calculations!AS:BS,MATCH(Subgroup_number,Calculations!AS:AS,0),7),IF(Subgroup_number=Calculations!BW$20,Calculations!BW$15,""))</f>
        <v/>
      </c>
      <c r="O87" s="65" t="str">
        <f>IF(COUNTIF(Calculations!AS:AS,Subgroup_number)=1,INDEX(Calculations!AS:BS,MATCH(Subgroup_number,Calculations!AS:AS,0),9),IF(Subgroup_number=Calculations!BW$20,Calculations!BW$16,""))</f>
        <v/>
      </c>
      <c r="P87" s="65" t="str">
        <f>IF(COUNTIF(Calculations!AS:AS,Subgroup_number)=1,INDEX(Calculations!AS:BS,MATCH(Subgroup_number,Calculations!AS:AS,0),10),IF(Subgroup_number=Calculations!BW$20,Calculations!BW$17,""))</f>
        <v/>
      </c>
      <c r="Q87" s="65" t="str">
        <f>IF(COUNTIF(Calculations!AS:AS,Subgroup_number)=1,INDEX(Calculations!AS:BS,MATCH(Subgroup_number,Calculations!AS:AS,0),18),IF(Subgroup_number=Calculations!BW$20,Calculations!BW$9,""))</f>
        <v/>
      </c>
      <c r="R87" s="67" t="str">
        <f>IF(COUNTIF(Calculations!AS:AS,Subgroup_number)=1,INDEX(Calculations!AS:BS,MATCH(Subgroup_number,Calculations!AS:AS,0),19),IF(Subgroup_number=Calculations!BW$20,Calculations!BW$10,""))</f>
        <v/>
      </c>
      <c r="S87" s="154"/>
      <c r="U87" s="154"/>
      <c r="W87" s="154"/>
    </row>
    <row r="88" spans="6:23" x14ac:dyDescent="0.2">
      <c r="F88" s="72">
        <v>87</v>
      </c>
      <c r="G88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88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88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88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88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88" s="65" t="str">
        <f>IF(COUNTIF(Calculations!AS:AS,Subgroup_number)=1,INDEX(Calculations!AS:BS,MATCH(Subgroup_number,Calculations!AS:AS,0),5),IF(Subgroup_number=Calculations!BW$20,Calculations!$BW$13,""))</f>
        <v/>
      </c>
      <c r="M88" s="65" t="str">
        <f>IF(COUNTIF(Calculations!AS:AS,Subgroup_number)=1,INDEX(Calculations!AS:BS,MATCH(Subgroup_number,Calculations!AS:AS,0),6),IF(Subgroup_number=Calculations!BW$20,Calculations!$BW$14,""))</f>
        <v/>
      </c>
      <c r="N88" s="136" t="str">
        <f>IF(COUNTIF(Calculations!AS:AS,Subgroup_number)=1,INDEX(Calculations!AS:BS,MATCH(Subgroup_number,Calculations!AS:AS,0),7),IF(Subgroup_number=Calculations!BW$20,Calculations!BW$15,""))</f>
        <v/>
      </c>
      <c r="O88" s="65" t="str">
        <f>IF(COUNTIF(Calculations!AS:AS,Subgroup_number)=1,INDEX(Calculations!AS:BS,MATCH(Subgroup_number,Calculations!AS:AS,0),9),IF(Subgroup_number=Calculations!BW$20,Calculations!BW$16,""))</f>
        <v/>
      </c>
      <c r="P88" s="65" t="str">
        <f>IF(COUNTIF(Calculations!AS:AS,Subgroup_number)=1,INDEX(Calculations!AS:BS,MATCH(Subgroup_number,Calculations!AS:AS,0),10),IF(Subgroup_number=Calculations!BW$20,Calculations!BW$17,""))</f>
        <v/>
      </c>
      <c r="Q88" s="65" t="str">
        <f>IF(COUNTIF(Calculations!AS:AS,Subgroup_number)=1,INDEX(Calculations!AS:BS,MATCH(Subgroup_number,Calculations!AS:AS,0),18),IF(Subgroup_number=Calculations!BW$20,Calculations!BW$9,""))</f>
        <v/>
      </c>
      <c r="R88" s="67" t="str">
        <f>IF(COUNTIF(Calculations!AS:AS,Subgroup_number)=1,INDEX(Calculations!AS:BS,MATCH(Subgroup_number,Calculations!AS:AS,0),19),IF(Subgroup_number=Calculations!BW$20,Calculations!BW$10,""))</f>
        <v/>
      </c>
      <c r="S88" s="154"/>
      <c r="U88" s="154"/>
      <c r="W88" s="154"/>
    </row>
    <row r="89" spans="6:23" x14ac:dyDescent="0.2">
      <c r="F89" s="72">
        <v>88</v>
      </c>
      <c r="G89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89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89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89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89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89" s="65" t="str">
        <f>IF(COUNTIF(Calculations!AS:AS,Subgroup_number)=1,INDEX(Calculations!AS:BS,MATCH(Subgroup_number,Calculations!AS:AS,0),5),IF(Subgroup_number=Calculations!BW$20,Calculations!$BW$13,""))</f>
        <v/>
      </c>
      <c r="M89" s="65" t="str">
        <f>IF(COUNTIF(Calculations!AS:AS,Subgroup_number)=1,INDEX(Calculations!AS:BS,MATCH(Subgroup_number,Calculations!AS:AS,0),6),IF(Subgroup_number=Calculations!BW$20,Calculations!$BW$14,""))</f>
        <v/>
      </c>
      <c r="N89" s="136" t="str">
        <f>IF(COUNTIF(Calculations!AS:AS,Subgroup_number)=1,INDEX(Calculations!AS:BS,MATCH(Subgroup_number,Calculations!AS:AS,0),7),IF(Subgroup_number=Calculations!BW$20,Calculations!BW$15,""))</f>
        <v/>
      </c>
      <c r="O89" s="65" t="str">
        <f>IF(COUNTIF(Calculations!AS:AS,Subgroup_number)=1,INDEX(Calculations!AS:BS,MATCH(Subgroup_number,Calculations!AS:AS,0),9),IF(Subgroup_number=Calculations!BW$20,Calculations!BW$16,""))</f>
        <v/>
      </c>
      <c r="P89" s="65" t="str">
        <f>IF(COUNTIF(Calculations!AS:AS,Subgroup_number)=1,INDEX(Calculations!AS:BS,MATCH(Subgroup_number,Calculations!AS:AS,0),10),IF(Subgroup_number=Calculations!BW$20,Calculations!BW$17,""))</f>
        <v/>
      </c>
      <c r="Q89" s="65" t="str">
        <f>IF(COUNTIF(Calculations!AS:AS,Subgroup_number)=1,INDEX(Calculations!AS:BS,MATCH(Subgroup_number,Calculations!AS:AS,0),18),IF(Subgroup_number=Calculations!BW$20,Calculations!BW$9,""))</f>
        <v/>
      </c>
      <c r="R89" s="67" t="str">
        <f>IF(COUNTIF(Calculations!AS:AS,Subgroup_number)=1,INDEX(Calculations!AS:BS,MATCH(Subgroup_number,Calculations!AS:AS,0),19),IF(Subgroup_number=Calculations!BW$20,Calculations!BW$10,""))</f>
        <v/>
      </c>
      <c r="S89" s="154"/>
      <c r="U89" s="154"/>
      <c r="W89" s="154"/>
    </row>
    <row r="90" spans="6:23" x14ac:dyDescent="0.2">
      <c r="F90" s="72">
        <v>89</v>
      </c>
      <c r="G90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90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90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90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90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90" s="65" t="str">
        <f>IF(COUNTIF(Calculations!AS:AS,Subgroup_number)=1,INDEX(Calculations!AS:BS,MATCH(Subgroup_number,Calculations!AS:AS,0),5),IF(Subgroup_number=Calculations!BW$20,Calculations!$BW$13,""))</f>
        <v/>
      </c>
      <c r="M90" s="65" t="str">
        <f>IF(COUNTIF(Calculations!AS:AS,Subgroup_number)=1,INDEX(Calculations!AS:BS,MATCH(Subgroup_number,Calculations!AS:AS,0),6),IF(Subgroup_number=Calculations!BW$20,Calculations!$BW$14,""))</f>
        <v/>
      </c>
      <c r="N90" s="136" t="str">
        <f>IF(COUNTIF(Calculations!AS:AS,Subgroup_number)=1,INDEX(Calculations!AS:BS,MATCH(Subgroup_number,Calculations!AS:AS,0),7),IF(Subgroup_number=Calculations!BW$20,Calculations!BW$15,""))</f>
        <v/>
      </c>
      <c r="O90" s="65" t="str">
        <f>IF(COUNTIF(Calculations!AS:AS,Subgroup_number)=1,INDEX(Calculations!AS:BS,MATCH(Subgroup_number,Calculations!AS:AS,0),9),IF(Subgroup_number=Calculations!BW$20,Calculations!BW$16,""))</f>
        <v/>
      </c>
      <c r="P90" s="65" t="str">
        <f>IF(COUNTIF(Calculations!AS:AS,Subgroup_number)=1,INDEX(Calculations!AS:BS,MATCH(Subgroup_number,Calculations!AS:AS,0),10),IF(Subgroup_number=Calculations!BW$20,Calculations!BW$17,""))</f>
        <v/>
      </c>
      <c r="Q90" s="65" t="str">
        <f>IF(COUNTIF(Calculations!AS:AS,Subgroup_number)=1,INDEX(Calculations!AS:BS,MATCH(Subgroup_number,Calculations!AS:AS,0),18),IF(Subgroup_number=Calculations!BW$20,Calculations!BW$9,""))</f>
        <v/>
      </c>
      <c r="R90" s="67" t="str">
        <f>IF(COUNTIF(Calculations!AS:AS,Subgroup_number)=1,INDEX(Calculations!AS:BS,MATCH(Subgroup_number,Calculations!AS:AS,0),19),IF(Subgroup_number=Calculations!BW$20,Calculations!BW$10,""))</f>
        <v/>
      </c>
      <c r="S90" s="154"/>
      <c r="U90" s="154"/>
      <c r="W90" s="154"/>
    </row>
    <row r="91" spans="6:23" x14ac:dyDescent="0.2">
      <c r="F91" s="72">
        <v>90</v>
      </c>
      <c r="G91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91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91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91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91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91" s="65" t="str">
        <f>IF(COUNTIF(Calculations!AS:AS,Subgroup_number)=1,INDEX(Calculations!AS:BS,MATCH(Subgroup_number,Calculations!AS:AS,0),5),IF(Subgroup_number=Calculations!BW$20,Calculations!$BW$13,""))</f>
        <v/>
      </c>
      <c r="M91" s="65" t="str">
        <f>IF(COUNTIF(Calculations!AS:AS,Subgroup_number)=1,INDEX(Calculations!AS:BS,MATCH(Subgroup_number,Calculations!AS:AS,0),6),IF(Subgroup_number=Calculations!BW$20,Calculations!$BW$14,""))</f>
        <v/>
      </c>
      <c r="N91" s="136" t="str">
        <f>IF(COUNTIF(Calculations!AS:AS,Subgroup_number)=1,INDEX(Calculations!AS:BS,MATCH(Subgroup_number,Calculations!AS:AS,0),7),IF(Subgroup_number=Calculations!BW$20,Calculations!BW$15,""))</f>
        <v/>
      </c>
      <c r="O91" s="65" t="str">
        <f>IF(COUNTIF(Calculations!AS:AS,Subgroup_number)=1,INDEX(Calculations!AS:BS,MATCH(Subgroup_number,Calculations!AS:AS,0),9),IF(Subgroup_number=Calculations!BW$20,Calculations!BW$16,""))</f>
        <v/>
      </c>
      <c r="P91" s="65" t="str">
        <f>IF(COUNTIF(Calculations!AS:AS,Subgroup_number)=1,INDEX(Calculations!AS:BS,MATCH(Subgroup_number,Calculations!AS:AS,0),10),IF(Subgroup_number=Calculations!BW$20,Calculations!BW$17,""))</f>
        <v/>
      </c>
      <c r="Q91" s="65" t="str">
        <f>IF(COUNTIF(Calculations!AS:AS,Subgroup_number)=1,INDEX(Calculations!AS:BS,MATCH(Subgroup_number,Calculations!AS:AS,0),18),IF(Subgroup_number=Calculations!BW$20,Calculations!BW$9,""))</f>
        <v/>
      </c>
      <c r="R91" s="67" t="str">
        <f>IF(COUNTIF(Calculations!AS:AS,Subgroup_number)=1,INDEX(Calculations!AS:BS,MATCH(Subgroup_number,Calculations!AS:AS,0),19),IF(Subgroup_number=Calculations!BW$20,Calculations!BW$10,""))</f>
        <v/>
      </c>
      <c r="S91" s="154"/>
      <c r="U91" s="154"/>
      <c r="W91" s="154"/>
    </row>
    <row r="92" spans="6:23" x14ac:dyDescent="0.2">
      <c r="F92" s="72">
        <v>91</v>
      </c>
      <c r="G92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92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92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92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92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92" s="65" t="str">
        <f>IF(COUNTIF(Calculations!AS:AS,Subgroup_number)=1,INDEX(Calculations!AS:BS,MATCH(Subgroup_number,Calculations!AS:AS,0),5),IF(Subgroup_number=Calculations!BW$20,Calculations!$BW$13,""))</f>
        <v/>
      </c>
      <c r="M92" s="65" t="str">
        <f>IF(COUNTIF(Calculations!AS:AS,Subgroup_number)=1,INDEX(Calculations!AS:BS,MATCH(Subgroup_number,Calculations!AS:AS,0),6),IF(Subgroup_number=Calculations!BW$20,Calculations!$BW$14,""))</f>
        <v/>
      </c>
      <c r="N92" s="136" t="str">
        <f>IF(COUNTIF(Calculations!AS:AS,Subgroup_number)=1,INDEX(Calculations!AS:BS,MATCH(Subgroup_number,Calculations!AS:AS,0),7),IF(Subgroup_number=Calculations!BW$20,Calculations!BW$15,""))</f>
        <v/>
      </c>
      <c r="O92" s="65" t="str">
        <f>IF(COUNTIF(Calculations!AS:AS,Subgroup_number)=1,INDEX(Calculations!AS:BS,MATCH(Subgroup_number,Calculations!AS:AS,0),9),IF(Subgroup_number=Calculations!BW$20,Calculations!BW$16,""))</f>
        <v/>
      </c>
      <c r="P92" s="65" t="str">
        <f>IF(COUNTIF(Calculations!AS:AS,Subgroup_number)=1,INDEX(Calculations!AS:BS,MATCH(Subgroup_number,Calculations!AS:AS,0),10),IF(Subgroup_number=Calculations!BW$20,Calculations!BW$17,""))</f>
        <v/>
      </c>
      <c r="Q92" s="65" t="str">
        <f>IF(COUNTIF(Calculations!AS:AS,Subgroup_number)=1,INDEX(Calculations!AS:BS,MATCH(Subgroup_number,Calculations!AS:AS,0),18),IF(Subgroup_number=Calculations!BW$20,Calculations!BW$9,""))</f>
        <v/>
      </c>
      <c r="R92" s="67" t="str">
        <f>IF(COUNTIF(Calculations!AS:AS,Subgroup_number)=1,INDEX(Calculations!AS:BS,MATCH(Subgroup_number,Calculations!AS:AS,0),19),IF(Subgroup_number=Calculations!BW$20,Calculations!BW$10,""))</f>
        <v/>
      </c>
      <c r="S92" s="154"/>
      <c r="U92" s="154"/>
      <c r="W92" s="154"/>
    </row>
    <row r="93" spans="6:23" x14ac:dyDescent="0.2">
      <c r="F93" s="72">
        <v>92</v>
      </c>
      <c r="G93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93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93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93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93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93" s="65" t="str">
        <f>IF(COUNTIF(Calculations!AS:AS,Subgroup_number)=1,INDEX(Calculations!AS:BS,MATCH(Subgroup_number,Calculations!AS:AS,0),5),IF(Subgroup_number=Calculations!BW$20,Calculations!$BW$13,""))</f>
        <v/>
      </c>
      <c r="M93" s="65" t="str">
        <f>IF(COUNTIF(Calculations!AS:AS,Subgroup_number)=1,INDEX(Calculations!AS:BS,MATCH(Subgroup_number,Calculations!AS:AS,0),6),IF(Subgroup_number=Calculations!BW$20,Calculations!$BW$14,""))</f>
        <v/>
      </c>
      <c r="N93" s="136" t="str">
        <f>IF(COUNTIF(Calculations!AS:AS,Subgroup_number)=1,INDEX(Calculations!AS:BS,MATCH(Subgroup_number,Calculations!AS:AS,0),7),IF(Subgroup_number=Calculations!BW$20,Calculations!BW$15,""))</f>
        <v/>
      </c>
      <c r="O93" s="65" t="str">
        <f>IF(COUNTIF(Calculations!AS:AS,Subgroup_number)=1,INDEX(Calculations!AS:BS,MATCH(Subgroup_number,Calculations!AS:AS,0),9),IF(Subgroup_number=Calculations!BW$20,Calculations!BW$16,""))</f>
        <v/>
      </c>
      <c r="P93" s="65" t="str">
        <f>IF(COUNTIF(Calculations!AS:AS,Subgroup_number)=1,INDEX(Calculations!AS:BS,MATCH(Subgroup_number,Calculations!AS:AS,0),10),IF(Subgroup_number=Calculations!BW$20,Calculations!BW$17,""))</f>
        <v/>
      </c>
      <c r="Q93" s="65" t="str">
        <f>IF(COUNTIF(Calculations!AS:AS,Subgroup_number)=1,INDEX(Calculations!AS:BS,MATCH(Subgroup_number,Calculations!AS:AS,0),18),IF(Subgroup_number=Calculations!BW$20,Calculations!BW$9,""))</f>
        <v/>
      </c>
      <c r="R93" s="67" t="str">
        <f>IF(COUNTIF(Calculations!AS:AS,Subgroup_number)=1,INDEX(Calculations!AS:BS,MATCH(Subgroup_number,Calculations!AS:AS,0),19),IF(Subgroup_number=Calculations!BW$20,Calculations!BW$10,""))</f>
        <v/>
      </c>
      <c r="S93" s="154"/>
      <c r="U93" s="154"/>
      <c r="W93" s="154"/>
    </row>
    <row r="94" spans="6:23" x14ac:dyDescent="0.2">
      <c r="F94" s="72">
        <v>93</v>
      </c>
      <c r="G94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94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94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94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94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94" s="65" t="str">
        <f>IF(COUNTIF(Calculations!AS:AS,Subgroup_number)=1,INDEX(Calculations!AS:BS,MATCH(Subgroup_number,Calculations!AS:AS,0),5),IF(Subgroup_number=Calculations!BW$20,Calculations!$BW$13,""))</f>
        <v/>
      </c>
      <c r="M94" s="65" t="str">
        <f>IF(COUNTIF(Calculations!AS:AS,Subgroup_number)=1,INDEX(Calculations!AS:BS,MATCH(Subgroup_number,Calculations!AS:AS,0),6),IF(Subgroup_number=Calculations!BW$20,Calculations!$BW$14,""))</f>
        <v/>
      </c>
      <c r="N94" s="136" t="str">
        <f>IF(COUNTIF(Calculations!AS:AS,Subgroup_number)=1,INDEX(Calculations!AS:BS,MATCH(Subgroup_number,Calculations!AS:AS,0),7),IF(Subgroup_number=Calculations!BW$20,Calculations!BW$15,""))</f>
        <v/>
      </c>
      <c r="O94" s="65" t="str">
        <f>IF(COUNTIF(Calculations!AS:AS,Subgroup_number)=1,INDEX(Calculations!AS:BS,MATCH(Subgroup_number,Calculations!AS:AS,0),9),IF(Subgroup_number=Calculations!BW$20,Calculations!BW$16,""))</f>
        <v/>
      </c>
      <c r="P94" s="65" t="str">
        <f>IF(COUNTIF(Calculations!AS:AS,Subgroup_number)=1,INDEX(Calculations!AS:BS,MATCH(Subgroup_number,Calculations!AS:AS,0),10),IF(Subgroup_number=Calculations!BW$20,Calculations!BW$17,""))</f>
        <v/>
      </c>
      <c r="Q94" s="65" t="str">
        <f>IF(COUNTIF(Calculations!AS:AS,Subgroup_number)=1,INDEX(Calculations!AS:BS,MATCH(Subgroup_number,Calculations!AS:AS,0),18),IF(Subgroup_number=Calculations!BW$20,Calculations!BW$9,""))</f>
        <v/>
      </c>
      <c r="R94" s="67" t="str">
        <f>IF(COUNTIF(Calculations!AS:AS,Subgroup_number)=1,INDEX(Calculations!AS:BS,MATCH(Subgroup_number,Calculations!AS:AS,0),19),IF(Subgroup_number=Calculations!BW$20,Calculations!BW$10,""))</f>
        <v/>
      </c>
      <c r="S94" s="154"/>
      <c r="U94" s="154"/>
      <c r="W94" s="154"/>
    </row>
    <row r="95" spans="6:23" x14ac:dyDescent="0.2">
      <c r="F95" s="72">
        <v>94</v>
      </c>
      <c r="G95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95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95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95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95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95" s="65" t="str">
        <f>IF(COUNTIF(Calculations!AS:AS,Subgroup_number)=1,INDEX(Calculations!AS:BS,MATCH(Subgroup_number,Calculations!AS:AS,0),5),IF(Subgroup_number=Calculations!BW$20,Calculations!$BW$13,""))</f>
        <v/>
      </c>
      <c r="M95" s="65" t="str">
        <f>IF(COUNTIF(Calculations!AS:AS,Subgroup_number)=1,INDEX(Calculations!AS:BS,MATCH(Subgroup_number,Calculations!AS:AS,0),6),IF(Subgroup_number=Calculations!BW$20,Calculations!$BW$14,""))</f>
        <v/>
      </c>
      <c r="N95" s="136" t="str">
        <f>IF(COUNTIF(Calculations!AS:AS,Subgroup_number)=1,INDEX(Calculations!AS:BS,MATCH(Subgroup_number,Calculations!AS:AS,0),7),IF(Subgroup_number=Calculations!BW$20,Calculations!BW$15,""))</f>
        <v/>
      </c>
      <c r="O95" s="65" t="str">
        <f>IF(COUNTIF(Calculations!AS:AS,Subgroup_number)=1,INDEX(Calculations!AS:BS,MATCH(Subgroup_number,Calculations!AS:AS,0),9),IF(Subgroup_number=Calculations!BW$20,Calculations!BW$16,""))</f>
        <v/>
      </c>
      <c r="P95" s="65" t="str">
        <f>IF(COUNTIF(Calculations!AS:AS,Subgroup_number)=1,INDEX(Calculations!AS:BS,MATCH(Subgroup_number,Calculations!AS:AS,0),10),IF(Subgroup_number=Calculations!BW$20,Calculations!BW$17,""))</f>
        <v/>
      </c>
      <c r="Q95" s="65" t="str">
        <f>IF(COUNTIF(Calculations!AS:AS,Subgroup_number)=1,INDEX(Calculations!AS:BS,MATCH(Subgroup_number,Calculations!AS:AS,0),18),IF(Subgroup_number=Calculations!BW$20,Calculations!BW$9,""))</f>
        <v/>
      </c>
      <c r="R95" s="67" t="str">
        <f>IF(COUNTIF(Calculations!AS:AS,Subgroup_number)=1,INDEX(Calculations!AS:BS,MATCH(Subgroup_number,Calculations!AS:AS,0),19),IF(Subgroup_number=Calculations!BW$20,Calculations!BW$10,""))</f>
        <v/>
      </c>
      <c r="S95" s="154"/>
      <c r="U95" s="154"/>
      <c r="W95" s="154"/>
    </row>
    <row r="96" spans="6:23" x14ac:dyDescent="0.2">
      <c r="F96" s="72">
        <v>95</v>
      </c>
      <c r="G96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96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96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96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96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96" s="65" t="str">
        <f>IF(COUNTIF(Calculations!AS:AS,Subgroup_number)=1,INDEX(Calculations!AS:BS,MATCH(Subgroup_number,Calculations!AS:AS,0),5),IF(Subgroup_number=Calculations!BW$20,Calculations!$BW$13,""))</f>
        <v/>
      </c>
      <c r="M96" s="65" t="str">
        <f>IF(COUNTIF(Calculations!AS:AS,Subgroup_number)=1,INDEX(Calculations!AS:BS,MATCH(Subgroup_number,Calculations!AS:AS,0),6),IF(Subgroup_number=Calculations!BW$20,Calculations!$BW$14,""))</f>
        <v/>
      </c>
      <c r="N96" s="136" t="str">
        <f>IF(COUNTIF(Calculations!AS:AS,Subgroup_number)=1,INDEX(Calculations!AS:BS,MATCH(Subgroup_number,Calculations!AS:AS,0),7),IF(Subgroup_number=Calculations!BW$20,Calculations!BW$15,""))</f>
        <v/>
      </c>
      <c r="O96" s="65" t="str">
        <f>IF(COUNTIF(Calculations!AS:AS,Subgroup_number)=1,INDEX(Calculations!AS:BS,MATCH(Subgroup_number,Calculations!AS:AS,0),9),IF(Subgroup_number=Calculations!BW$20,Calculations!BW$16,""))</f>
        <v/>
      </c>
      <c r="P96" s="65" t="str">
        <f>IF(COUNTIF(Calculations!AS:AS,Subgroup_number)=1,INDEX(Calculations!AS:BS,MATCH(Subgroup_number,Calculations!AS:AS,0),10),IF(Subgroup_number=Calculations!BW$20,Calculations!BW$17,""))</f>
        <v/>
      </c>
      <c r="Q96" s="65" t="str">
        <f>IF(COUNTIF(Calculations!AS:AS,Subgroup_number)=1,INDEX(Calculations!AS:BS,MATCH(Subgroup_number,Calculations!AS:AS,0),18),IF(Subgroup_number=Calculations!BW$20,Calculations!BW$9,""))</f>
        <v/>
      </c>
      <c r="R96" s="67" t="str">
        <f>IF(COUNTIF(Calculations!AS:AS,Subgroup_number)=1,INDEX(Calculations!AS:BS,MATCH(Subgroup_number,Calculations!AS:AS,0),19),IF(Subgroup_number=Calculations!BW$20,Calculations!BW$10,""))</f>
        <v/>
      </c>
      <c r="S96" s="154"/>
      <c r="U96" s="154"/>
      <c r="W96" s="154"/>
    </row>
    <row r="97" spans="6:23" x14ac:dyDescent="0.2">
      <c r="F97" s="72">
        <v>96</v>
      </c>
      <c r="G97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97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97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97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97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97" s="65" t="str">
        <f>IF(COUNTIF(Calculations!AS:AS,Subgroup_number)=1,INDEX(Calculations!AS:BS,MATCH(Subgroup_number,Calculations!AS:AS,0),5),IF(Subgroup_number=Calculations!BW$20,Calculations!$BW$13,""))</f>
        <v/>
      </c>
      <c r="M97" s="65" t="str">
        <f>IF(COUNTIF(Calculations!AS:AS,Subgroup_number)=1,INDEX(Calculations!AS:BS,MATCH(Subgroup_number,Calculations!AS:AS,0),6),IF(Subgroup_number=Calculations!BW$20,Calculations!$BW$14,""))</f>
        <v/>
      </c>
      <c r="N97" s="136" t="str">
        <f>IF(COUNTIF(Calculations!AS:AS,Subgroup_number)=1,INDEX(Calculations!AS:BS,MATCH(Subgroup_number,Calculations!AS:AS,0),7),IF(Subgroup_number=Calculations!BW$20,Calculations!BW$15,""))</f>
        <v/>
      </c>
      <c r="O97" s="65" t="str">
        <f>IF(COUNTIF(Calculations!AS:AS,Subgroup_number)=1,INDEX(Calculations!AS:BS,MATCH(Subgroup_number,Calculations!AS:AS,0),9),IF(Subgroup_number=Calculations!BW$20,Calculations!BW$16,""))</f>
        <v/>
      </c>
      <c r="P97" s="65" t="str">
        <f>IF(COUNTIF(Calculations!AS:AS,Subgroup_number)=1,INDEX(Calculations!AS:BS,MATCH(Subgroup_number,Calculations!AS:AS,0),10),IF(Subgroup_number=Calculations!BW$20,Calculations!BW$17,""))</f>
        <v/>
      </c>
      <c r="Q97" s="65" t="str">
        <f>IF(COUNTIF(Calculations!AS:AS,Subgroup_number)=1,INDEX(Calculations!AS:BS,MATCH(Subgroup_number,Calculations!AS:AS,0),18),IF(Subgroup_number=Calculations!BW$20,Calculations!BW$9,""))</f>
        <v/>
      </c>
      <c r="R97" s="67" t="str">
        <f>IF(COUNTIF(Calculations!AS:AS,Subgroup_number)=1,INDEX(Calculations!AS:BS,MATCH(Subgroup_number,Calculations!AS:AS,0),19),IF(Subgroup_number=Calculations!BW$20,Calculations!BW$10,""))</f>
        <v/>
      </c>
      <c r="S97" s="154"/>
      <c r="U97" s="154"/>
      <c r="W97" s="154"/>
    </row>
    <row r="98" spans="6:23" x14ac:dyDescent="0.2">
      <c r="F98" s="72">
        <v>97</v>
      </c>
      <c r="G98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98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98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98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98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98" s="65" t="str">
        <f>IF(COUNTIF(Calculations!AS:AS,Subgroup_number)=1,INDEX(Calculations!AS:BS,MATCH(Subgroup_number,Calculations!AS:AS,0),5),IF(Subgroup_number=Calculations!BW$20,Calculations!$BW$13,""))</f>
        <v/>
      </c>
      <c r="M98" s="65" t="str">
        <f>IF(COUNTIF(Calculations!AS:AS,Subgroup_number)=1,INDEX(Calculations!AS:BS,MATCH(Subgroup_number,Calculations!AS:AS,0),6),IF(Subgroup_number=Calculations!BW$20,Calculations!$BW$14,""))</f>
        <v/>
      </c>
      <c r="N98" s="136" t="str">
        <f>IF(COUNTIF(Calculations!AS:AS,Subgroup_number)=1,INDEX(Calculations!AS:BS,MATCH(Subgroup_number,Calculations!AS:AS,0),7),IF(Subgroup_number=Calculations!BW$20,Calculations!BW$15,""))</f>
        <v/>
      </c>
      <c r="O98" s="65" t="str">
        <f>IF(COUNTIF(Calculations!AS:AS,Subgroup_number)=1,INDEX(Calculations!AS:BS,MATCH(Subgroup_number,Calculations!AS:AS,0),9),IF(Subgroup_number=Calculations!BW$20,Calculations!BW$16,""))</f>
        <v/>
      </c>
      <c r="P98" s="65" t="str">
        <f>IF(COUNTIF(Calculations!AS:AS,Subgroup_number)=1,INDEX(Calculations!AS:BS,MATCH(Subgroup_number,Calculations!AS:AS,0),10),IF(Subgroup_number=Calculations!BW$20,Calculations!BW$17,""))</f>
        <v/>
      </c>
      <c r="Q98" s="65" t="str">
        <f>IF(COUNTIF(Calculations!AS:AS,Subgroup_number)=1,INDEX(Calculations!AS:BS,MATCH(Subgroup_number,Calculations!AS:AS,0),18),IF(Subgroup_number=Calculations!BW$20,Calculations!BW$9,""))</f>
        <v/>
      </c>
      <c r="R98" s="67" t="str">
        <f>IF(COUNTIF(Calculations!AS:AS,Subgroup_number)=1,INDEX(Calculations!AS:BS,MATCH(Subgroup_number,Calculations!AS:AS,0),19),IF(Subgroup_number=Calculations!BW$20,Calculations!BW$10,""))</f>
        <v/>
      </c>
      <c r="S98" s="154"/>
      <c r="U98" s="154"/>
      <c r="W98" s="154"/>
    </row>
    <row r="99" spans="6:23" x14ac:dyDescent="0.2">
      <c r="F99" s="72">
        <v>98</v>
      </c>
      <c r="G99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99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99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99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99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99" s="65" t="str">
        <f>IF(COUNTIF(Calculations!AS:AS,Subgroup_number)=1,INDEX(Calculations!AS:BS,MATCH(Subgroup_number,Calculations!AS:AS,0),5),IF(Subgroup_number=Calculations!BW$20,Calculations!$BW$13,""))</f>
        <v/>
      </c>
      <c r="M99" s="65" t="str">
        <f>IF(COUNTIF(Calculations!AS:AS,Subgroup_number)=1,INDEX(Calculations!AS:BS,MATCH(Subgroup_number,Calculations!AS:AS,0),6),IF(Subgroup_number=Calculations!BW$20,Calculations!$BW$14,""))</f>
        <v/>
      </c>
      <c r="N99" s="136" t="str">
        <f>IF(COUNTIF(Calculations!AS:AS,Subgroup_number)=1,INDEX(Calculations!AS:BS,MATCH(Subgroup_number,Calculations!AS:AS,0),7),IF(Subgroup_number=Calculations!BW$20,Calculations!BW$15,""))</f>
        <v/>
      </c>
      <c r="O99" s="65" t="str">
        <f>IF(COUNTIF(Calculations!AS:AS,Subgroup_number)=1,INDEX(Calculations!AS:BS,MATCH(Subgroup_number,Calculations!AS:AS,0),9),IF(Subgroup_number=Calculations!BW$20,Calculations!BW$16,""))</f>
        <v/>
      </c>
      <c r="P99" s="65" t="str">
        <f>IF(COUNTIF(Calculations!AS:AS,Subgroup_number)=1,INDEX(Calculations!AS:BS,MATCH(Subgroup_number,Calculations!AS:AS,0),10),IF(Subgroup_number=Calculations!BW$20,Calculations!BW$17,""))</f>
        <v/>
      </c>
      <c r="Q99" s="65" t="str">
        <f>IF(COUNTIF(Calculations!AS:AS,Subgroup_number)=1,INDEX(Calculations!AS:BS,MATCH(Subgroup_number,Calculations!AS:AS,0),18),IF(Subgroup_number=Calculations!BW$20,Calculations!BW$9,""))</f>
        <v/>
      </c>
      <c r="R99" s="67" t="str">
        <f>IF(COUNTIF(Calculations!AS:AS,Subgroup_number)=1,INDEX(Calculations!AS:BS,MATCH(Subgroup_number,Calculations!AS:AS,0),19),IF(Subgroup_number=Calculations!BW$20,Calculations!BW$10,""))</f>
        <v/>
      </c>
      <c r="S99" s="154"/>
      <c r="U99" s="154"/>
      <c r="W99" s="154"/>
    </row>
    <row r="100" spans="6:23" x14ac:dyDescent="0.2">
      <c r="F100" s="72">
        <v>99</v>
      </c>
      <c r="G100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00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00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00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00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00" s="65" t="str">
        <f>IF(COUNTIF(Calculations!AS:AS,Subgroup_number)=1,INDEX(Calculations!AS:BS,MATCH(Subgroup_number,Calculations!AS:AS,0),5),IF(Subgroup_number=Calculations!BW$20,Calculations!$BW$13,""))</f>
        <v/>
      </c>
      <c r="M100" s="65" t="str">
        <f>IF(COUNTIF(Calculations!AS:AS,Subgroup_number)=1,INDEX(Calculations!AS:BS,MATCH(Subgroup_number,Calculations!AS:AS,0),6),IF(Subgroup_number=Calculations!BW$20,Calculations!$BW$14,""))</f>
        <v/>
      </c>
      <c r="N100" s="136" t="str">
        <f>IF(COUNTIF(Calculations!AS:AS,Subgroup_number)=1,INDEX(Calculations!AS:BS,MATCH(Subgroup_number,Calculations!AS:AS,0),7),IF(Subgroup_number=Calculations!BW$20,Calculations!BW$15,""))</f>
        <v/>
      </c>
      <c r="O100" s="65" t="str">
        <f>IF(COUNTIF(Calculations!AS:AS,Subgroup_number)=1,INDEX(Calculations!AS:BS,MATCH(Subgroup_number,Calculations!AS:AS,0),9),IF(Subgroup_number=Calculations!BW$20,Calculations!BW$16,""))</f>
        <v/>
      </c>
      <c r="P100" s="65" t="str">
        <f>IF(COUNTIF(Calculations!AS:AS,Subgroup_number)=1,INDEX(Calculations!AS:BS,MATCH(Subgroup_number,Calculations!AS:AS,0),10),IF(Subgroup_number=Calculations!BW$20,Calculations!BW$17,""))</f>
        <v/>
      </c>
      <c r="Q100" s="65" t="str">
        <f>IF(COUNTIF(Calculations!AS:AS,Subgroup_number)=1,INDEX(Calculations!AS:BS,MATCH(Subgroup_number,Calculations!AS:AS,0),18),IF(Subgroup_number=Calculations!BW$20,Calculations!BW$9,""))</f>
        <v/>
      </c>
      <c r="R100" s="67" t="str">
        <f>IF(COUNTIF(Calculations!AS:AS,Subgroup_number)=1,INDEX(Calculations!AS:BS,MATCH(Subgroup_number,Calculations!AS:AS,0),19),IF(Subgroup_number=Calculations!BW$20,Calculations!BW$10,""))</f>
        <v/>
      </c>
      <c r="S100" s="154"/>
      <c r="U100" s="154"/>
      <c r="W100" s="154"/>
    </row>
    <row r="101" spans="6:23" x14ac:dyDescent="0.2">
      <c r="F101" s="72">
        <v>100</v>
      </c>
      <c r="G101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01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01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01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01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01" s="65" t="str">
        <f>IF(COUNTIF(Calculations!AS:AS,Subgroup_number)=1,INDEX(Calculations!AS:BS,MATCH(Subgroup_number,Calculations!AS:AS,0),5),IF(Subgroup_number=Calculations!BW$20,Calculations!$BW$13,""))</f>
        <v/>
      </c>
      <c r="M101" s="65" t="str">
        <f>IF(COUNTIF(Calculations!AS:AS,Subgroup_number)=1,INDEX(Calculations!AS:BS,MATCH(Subgroup_number,Calculations!AS:AS,0),6),IF(Subgroup_number=Calculations!BW$20,Calculations!$BW$14,""))</f>
        <v/>
      </c>
      <c r="N101" s="136" t="str">
        <f>IF(COUNTIF(Calculations!AS:AS,Subgroup_number)=1,INDEX(Calculations!AS:BS,MATCH(Subgroup_number,Calculations!AS:AS,0),7),IF(Subgroup_number=Calculations!BW$20,Calculations!BW$15,""))</f>
        <v/>
      </c>
      <c r="O101" s="65" t="str">
        <f>IF(COUNTIF(Calculations!AS:AS,Subgroup_number)=1,INDEX(Calculations!AS:BS,MATCH(Subgroup_number,Calculations!AS:AS,0),9),IF(Subgroup_number=Calculations!BW$20,Calculations!BW$16,""))</f>
        <v/>
      </c>
      <c r="P101" s="65" t="str">
        <f>IF(COUNTIF(Calculations!AS:AS,Subgroup_number)=1,INDEX(Calculations!AS:BS,MATCH(Subgroup_number,Calculations!AS:AS,0),10),IF(Subgroup_number=Calculations!BW$20,Calculations!BW$17,""))</f>
        <v/>
      </c>
      <c r="Q101" s="65" t="str">
        <f>IF(COUNTIF(Calculations!AS:AS,Subgroup_number)=1,INDEX(Calculations!AS:BS,MATCH(Subgroup_number,Calculations!AS:AS,0),18),IF(Subgroup_number=Calculations!BW$20,Calculations!BW$9,""))</f>
        <v/>
      </c>
      <c r="R101" s="67" t="str">
        <f>IF(COUNTIF(Calculations!AS:AS,Subgroup_number)=1,INDEX(Calculations!AS:BS,MATCH(Subgroup_number,Calculations!AS:AS,0),19),IF(Subgroup_number=Calculations!BW$20,Calculations!BW$10,""))</f>
        <v/>
      </c>
      <c r="S101" s="154"/>
      <c r="U101" s="154"/>
      <c r="W101" s="154"/>
    </row>
    <row r="102" spans="6:23" x14ac:dyDescent="0.2">
      <c r="F102" s="72">
        <v>101</v>
      </c>
      <c r="G102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02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02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02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02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02" s="65" t="str">
        <f>IF(COUNTIF(Calculations!AS:AS,Subgroup_number)=1,INDEX(Calculations!AS:BS,MATCH(Subgroup_number,Calculations!AS:AS,0),5),IF(Subgroup_number=Calculations!BW$20,Calculations!$BW$13,""))</f>
        <v/>
      </c>
      <c r="M102" s="65" t="str">
        <f>IF(COUNTIF(Calculations!AS:AS,Subgroup_number)=1,INDEX(Calculations!AS:BS,MATCH(Subgroup_number,Calculations!AS:AS,0),6),IF(Subgroup_number=Calculations!BW$20,Calculations!$BW$14,""))</f>
        <v/>
      </c>
      <c r="N102" s="136" t="str">
        <f>IF(COUNTIF(Calculations!AS:AS,Subgroup_number)=1,INDEX(Calculations!AS:BS,MATCH(Subgroup_number,Calculations!AS:AS,0),7),IF(Subgroup_number=Calculations!BW$20,Calculations!BW$15,""))</f>
        <v/>
      </c>
      <c r="O102" s="65" t="str">
        <f>IF(COUNTIF(Calculations!AS:AS,Subgroup_number)=1,INDEX(Calculations!AS:BS,MATCH(Subgroup_number,Calculations!AS:AS,0),9),IF(Subgroup_number=Calculations!BW$20,Calculations!BW$16,""))</f>
        <v/>
      </c>
      <c r="P102" s="65" t="str">
        <f>IF(COUNTIF(Calculations!AS:AS,Subgroup_number)=1,INDEX(Calculations!AS:BS,MATCH(Subgroup_number,Calculations!AS:AS,0),10),IF(Subgroup_number=Calculations!BW$20,Calculations!BW$17,""))</f>
        <v/>
      </c>
      <c r="Q102" s="65" t="str">
        <f>IF(COUNTIF(Calculations!AS:AS,Subgroup_number)=1,INDEX(Calculations!AS:BS,MATCH(Subgroup_number,Calculations!AS:AS,0),18),IF(Subgroup_number=Calculations!BW$20,Calculations!BW$9,""))</f>
        <v/>
      </c>
      <c r="R102" s="67" t="str">
        <f>IF(COUNTIF(Calculations!AS:AS,Subgroup_number)=1,INDEX(Calculations!AS:BS,MATCH(Subgroup_number,Calculations!AS:AS,0),19),IF(Subgroup_number=Calculations!BW$20,Calculations!BW$10,""))</f>
        <v/>
      </c>
      <c r="S102" s="154"/>
      <c r="U102" s="154"/>
      <c r="W102" s="154"/>
    </row>
    <row r="103" spans="6:23" x14ac:dyDescent="0.2">
      <c r="F103" s="72">
        <v>102</v>
      </c>
      <c r="G103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03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03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03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03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03" s="65" t="str">
        <f>IF(COUNTIF(Calculations!AS:AS,Subgroup_number)=1,INDEX(Calculations!AS:BS,MATCH(Subgroup_number,Calculations!AS:AS,0),5),IF(Subgroup_number=Calculations!BW$20,Calculations!$BW$13,""))</f>
        <v/>
      </c>
      <c r="M103" s="65" t="str">
        <f>IF(COUNTIF(Calculations!AS:AS,Subgroup_number)=1,INDEX(Calculations!AS:BS,MATCH(Subgroup_number,Calculations!AS:AS,0),6),IF(Subgroup_number=Calculations!BW$20,Calculations!$BW$14,""))</f>
        <v/>
      </c>
      <c r="N103" s="136" t="str">
        <f>IF(COUNTIF(Calculations!AS:AS,Subgroup_number)=1,INDEX(Calculations!AS:BS,MATCH(Subgroup_number,Calculations!AS:AS,0),7),IF(Subgroup_number=Calculations!BW$20,Calculations!BW$15,""))</f>
        <v/>
      </c>
      <c r="O103" s="65" t="str">
        <f>IF(COUNTIF(Calculations!AS:AS,Subgroup_number)=1,INDEX(Calculations!AS:BS,MATCH(Subgroup_number,Calculations!AS:AS,0),9),IF(Subgroup_number=Calculations!BW$20,Calculations!BW$16,""))</f>
        <v/>
      </c>
      <c r="P103" s="65" t="str">
        <f>IF(COUNTIF(Calculations!AS:AS,Subgroup_number)=1,INDEX(Calculations!AS:BS,MATCH(Subgroup_number,Calculations!AS:AS,0),10),IF(Subgroup_number=Calculations!BW$20,Calculations!BW$17,""))</f>
        <v/>
      </c>
      <c r="Q103" s="65" t="str">
        <f>IF(COUNTIF(Calculations!AS:AS,Subgroup_number)=1,INDEX(Calculations!AS:BS,MATCH(Subgroup_number,Calculations!AS:AS,0),18),IF(Subgroup_number=Calculations!BW$20,Calculations!BW$9,""))</f>
        <v/>
      </c>
      <c r="R103" s="67" t="str">
        <f>IF(COUNTIF(Calculations!AS:AS,Subgroup_number)=1,INDEX(Calculations!AS:BS,MATCH(Subgroup_number,Calculations!AS:AS,0),19),IF(Subgroup_number=Calculations!BW$20,Calculations!BW$10,""))</f>
        <v/>
      </c>
      <c r="S103" s="154"/>
      <c r="U103" s="154"/>
      <c r="W103" s="154"/>
    </row>
    <row r="104" spans="6:23" x14ac:dyDescent="0.2">
      <c r="F104" s="72">
        <v>103</v>
      </c>
      <c r="G104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04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04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04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04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04" s="65" t="str">
        <f>IF(COUNTIF(Calculations!AS:AS,Subgroup_number)=1,INDEX(Calculations!AS:BS,MATCH(Subgroup_number,Calculations!AS:AS,0),5),IF(Subgroup_number=Calculations!BW$20,Calculations!$BW$13,""))</f>
        <v/>
      </c>
      <c r="M104" s="65" t="str">
        <f>IF(COUNTIF(Calculations!AS:AS,Subgroup_number)=1,INDEX(Calculations!AS:BS,MATCH(Subgroup_number,Calculations!AS:AS,0),6),IF(Subgroup_number=Calculations!BW$20,Calculations!$BW$14,""))</f>
        <v/>
      </c>
      <c r="N104" s="136" t="str">
        <f>IF(COUNTIF(Calculations!AS:AS,Subgroup_number)=1,INDEX(Calculations!AS:BS,MATCH(Subgroup_number,Calculations!AS:AS,0),7),IF(Subgroup_number=Calculations!BW$20,Calculations!BW$15,""))</f>
        <v/>
      </c>
      <c r="O104" s="65" t="str">
        <f>IF(COUNTIF(Calculations!AS:AS,Subgroup_number)=1,INDEX(Calculations!AS:BS,MATCH(Subgroup_number,Calculations!AS:AS,0),9),IF(Subgroup_number=Calculations!BW$20,Calculations!BW$16,""))</f>
        <v/>
      </c>
      <c r="P104" s="65" t="str">
        <f>IF(COUNTIF(Calculations!AS:AS,Subgroup_number)=1,INDEX(Calculations!AS:BS,MATCH(Subgroup_number,Calculations!AS:AS,0),10),IF(Subgroup_number=Calculations!BW$20,Calculations!BW$17,""))</f>
        <v/>
      </c>
      <c r="Q104" s="65" t="str">
        <f>IF(COUNTIF(Calculations!AS:AS,Subgroup_number)=1,INDEX(Calculations!AS:BS,MATCH(Subgroup_number,Calculations!AS:AS,0),18),IF(Subgroup_number=Calculations!BW$20,Calculations!BW$9,""))</f>
        <v/>
      </c>
      <c r="R104" s="67" t="str">
        <f>IF(COUNTIF(Calculations!AS:AS,Subgroup_number)=1,INDEX(Calculations!AS:BS,MATCH(Subgroup_number,Calculations!AS:AS,0),19),IF(Subgroup_number=Calculations!BW$20,Calculations!BW$10,""))</f>
        <v/>
      </c>
      <c r="S104" s="154"/>
      <c r="U104" s="154"/>
      <c r="W104" s="154"/>
    </row>
    <row r="105" spans="6:23" x14ac:dyDescent="0.2">
      <c r="F105" s="72">
        <v>104</v>
      </c>
      <c r="G105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05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05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05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05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05" s="65" t="str">
        <f>IF(COUNTIF(Calculations!AS:AS,Subgroup_number)=1,INDEX(Calculations!AS:BS,MATCH(Subgroup_number,Calculations!AS:AS,0),5),IF(Subgroup_number=Calculations!BW$20,Calculations!$BW$13,""))</f>
        <v/>
      </c>
      <c r="M105" s="65" t="str">
        <f>IF(COUNTIF(Calculations!AS:AS,Subgroup_number)=1,INDEX(Calculations!AS:BS,MATCH(Subgroup_number,Calculations!AS:AS,0),6),IF(Subgroup_number=Calculations!BW$20,Calculations!$BW$14,""))</f>
        <v/>
      </c>
      <c r="N105" s="136" t="str">
        <f>IF(COUNTIF(Calculations!AS:AS,Subgroup_number)=1,INDEX(Calculations!AS:BS,MATCH(Subgroup_number,Calculations!AS:AS,0),7),IF(Subgroup_number=Calculations!BW$20,Calculations!BW$15,""))</f>
        <v/>
      </c>
      <c r="O105" s="65" t="str">
        <f>IF(COUNTIF(Calculations!AS:AS,Subgroup_number)=1,INDEX(Calculations!AS:BS,MATCH(Subgroup_number,Calculations!AS:AS,0),9),IF(Subgroup_number=Calculations!BW$20,Calculations!BW$16,""))</f>
        <v/>
      </c>
      <c r="P105" s="65" t="str">
        <f>IF(COUNTIF(Calculations!AS:AS,Subgroup_number)=1,INDEX(Calculations!AS:BS,MATCH(Subgroup_number,Calculations!AS:AS,0),10),IF(Subgroup_number=Calculations!BW$20,Calculations!BW$17,""))</f>
        <v/>
      </c>
      <c r="Q105" s="65" t="str">
        <f>IF(COUNTIF(Calculations!AS:AS,Subgroup_number)=1,INDEX(Calculations!AS:BS,MATCH(Subgroup_number,Calculations!AS:AS,0),18),IF(Subgroup_number=Calculations!BW$20,Calculations!BW$9,""))</f>
        <v/>
      </c>
      <c r="R105" s="67" t="str">
        <f>IF(COUNTIF(Calculations!AS:AS,Subgroup_number)=1,INDEX(Calculations!AS:BS,MATCH(Subgroup_number,Calculations!AS:AS,0),19),IF(Subgroup_number=Calculations!BW$20,Calculations!BW$10,""))</f>
        <v/>
      </c>
      <c r="S105" s="154"/>
      <c r="U105" s="154"/>
      <c r="W105" s="154"/>
    </row>
    <row r="106" spans="6:23" x14ac:dyDescent="0.2">
      <c r="F106" s="72">
        <v>105</v>
      </c>
      <c r="G106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06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06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06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06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06" s="65" t="str">
        <f>IF(COUNTIF(Calculations!AS:AS,Subgroup_number)=1,INDEX(Calculations!AS:BS,MATCH(Subgroup_number,Calculations!AS:AS,0),5),IF(Subgroup_number=Calculations!BW$20,Calculations!$BW$13,""))</f>
        <v/>
      </c>
      <c r="M106" s="65" t="str">
        <f>IF(COUNTIF(Calculations!AS:AS,Subgroup_number)=1,INDEX(Calculations!AS:BS,MATCH(Subgroup_number,Calculations!AS:AS,0),6),IF(Subgroup_number=Calculations!BW$20,Calculations!$BW$14,""))</f>
        <v/>
      </c>
      <c r="N106" s="136" t="str">
        <f>IF(COUNTIF(Calculations!AS:AS,Subgroup_number)=1,INDEX(Calculations!AS:BS,MATCH(Subgroup_number,Calculations!AS:AS,0),7),IF(Subgroup_number=Calculations!BW$20,Calculations!BW$15,""))</f>
        <v/>
      </c>
      <c r="O106" s="65" t="str">
        <f>IF(COUNTIF(Calculations!AS:AS,Subgroup_number)=1,INDEX(Calculations!AS:BS,MATCH(Subgroup_number,Calculations!AS:AS,0),9),IF(Subgroup_number=Calculations!BW$20,Calculations!BW$16,""))</f>
        <v/>
      </c>
      <c r="P106" s="65" t="str">
        <f>IF(COUNTIF(Calculations!AS:AS,Subgroup_number)=1,INDEX(Calculations!AS:BS,MATCH(Subgroup_number,Calculations!AS:AS,0),10),IF(Subgroup_number=Calculations!BW$20,Calculations!BW$17,""))</f>
        <v/>
      </c>
      <c r="Q106" s="65" t="str">
        <f>IF(COUNTIF(Calculations!AS:AS,Subgroup_number)=1,INDEX(Calculations!AS:BS,MATCH(Subgroup_number,Calculations!AS:AS,0),18),IF(Subgroup_number=Calculations!BW$20,Calculations!BW$9,""))</f>
        <v/>
      </c>
      <c r="R106" s="67" t="str">
        <f>IF(COUNTIF(Calculations!AS:AS,Subgroup_number)=1,INDEX(Calculations!AS:BS,MATCH(Subgroup_number,Calculations!AS:AS,0),19),IF(Subgroup_number=Calculations!BW$20,Calculations!BW$10,""))</f>
        <v/>
      </c>
      <c r="S106" s="154"/>
      <c r="U106" s="154"/>
      <c r="W106" s="154"/>
    </row>
    <row r="107" spans="6:23" x14ac:dyDescent="0.2">
      <c r="F107" s="72">
        <v>106</v>
      </c>
      <c r="G107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07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07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07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07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07" s="65" t="str">
        <f>IF(COUNTIF(Calculations!AS:AS,Subgroup_number)=1,INDEX(Calculations!AS:BS,MATCH(Subgroup_number,Calculations!AS:AS,0),5),IF(Subgroup_number=Calculations!BW$20,Calculations!$BW$13,""))</f>
        <v/>
      </c>
      <c r="M107" s="65" t="str">
        <f>IF(COUNTIF(Calculations!AS:AS,Subgroup_number)=1,INDEX(Calculations!AS:BS,MATCH(Subgroup_number,Calculations!AS:AS,0),6),IF(Subgroup_number=Calculations!BW$20,Calculations!$BW$14,""))</f>
        <v/>
      </c>
      <c r="N107" s="136" t="str">
        <f>IF(COUNTIF(Calculations!AS:AS,Subgroup_number)=1,INDEX(Calculations!AS:BS,MATCH(Subgroup_number,Calculations!AS:AS,0),7),IF(Subgroup_number=Calculations!BW$20,Calculations!BW$15,""))</f>
        <v/>
      </c>
      <c r="O107" s="65" t="str">
        <f>IF(COUNTIF(Calculations!AS:AS,Subgroup_number)=1,INDEX(Calculations!AS:BS,MATCH(Subgroup_number,Calculations!AS:AS,0),9),IF(Subgroup_number=Calculations!BW$20,Calculations!BW$16,""))</f>
        <v/>
      </c>
      <c r="P107" s="65" t="str">
        <f>IF(COUNTIF(Calculations!AS:AS,Subgroup_number)=1,INDEX(Calculations!AS:BS,MATCH(Subgroup_number,Calculations!AS:AS,0),10),IF(Subgroup_number=Calculations!BW$20,Calculations!BW$17,""))</f>
        <v/>
      </c>
      <c r="Q107" s="65" t="str">
        <f>IF(COUNTIF(Calculations!AS:AS,Subgroup_number)=1,INDEX(Calculations!AS:BS,MATCH(Subgroup_number,Calculations!AS:AS,0),18),IF(Subgroup_number=Calculations!BW$20,Calculations!BW$9,""))</f>
        <v/>
      </c>
      <c r="R107" s="67" t="str">
        <f>IF(COUNTIF(Calculations!AS:AS,Subgroup_number)=1,INDEX(Calculations!AS:BS,MATCH(Subgroup_number,Calculations!AS:AS,0),19),IF(Subgroup_number=Calculations!BW$20,Calculations!BW$10,""))</f>
        <v/>
      </c>
      <c r="S107" s="154"/>
      <c r="U107" s="154"/>
      <c r="W107" s="154"/>
    </row>
    <row r="108" spans="6:23" x14ac:dyDescent="0.2">
      <c r="F108" s="72">
        <v>107</v>
      </c>
      <c r="G108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08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08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08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08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08" s="65" t="str">
        <f>IF(COUNTIF(Calculations!AS:AS,Subgroup_number)=1,INDEX(Calculations!AS:BS,MATCH(Subgroup_number,Calculations!AS:AS,0),5),IF(Subgroup_number=Calculations!BW$20,Calculations!$BW$13,""))</f>
        <v/>
      </c>
      <c r="M108" s="65" t="str">
        <f>IF(COUNTIF(Calculations!AS:AS,Subgroup_number)=1,INDEX(Calculations!AS:BS,MATCH(Subgroup_number,Calculations!AS:AS,0),6),IF(Subgroup_number=Calculations!BW$20,Calculations!$BW$14,""))</f>
        <v/>
      </c>
      <c r="N108" s="136" t="str">
        <f>IF(COUNTIF(Calculations!AS:AS,Subgroup_number)=1,INDEX(Calculations!AS:BS,MATCH(Subgroup_number,Calculations!AS:AS,0),7),IF(Subgroup_number=Calculations!BW$20,Calculations!BW$15,""))</f>
        <v/>
      </c>
      <c r="O108" s="65" t="str">
        <f>IF(COUNTIF(Calculations!AS:AS,Subgroup_number)=1,INDEX(Calculations!AS:BS,MATCH(Subgroup_number,Calculations!AS:AS,0),9),IF(Subgroup_number=Calculations!BW$20,Calculations!BW$16,""))</f>
        <v/>
      </c>
      <c r="P108" s="65" t="str">
        <f>IF(COUNTIF(Calculations!AS:AS,Subgroup_number)=1,INDEX(Calculations!AS:BS,MATCH(Subgroup_number,Calculations!AS:AS,0),10),IF(Subgroup_number=Calculations!BW$20,Calculations!BW$17,""))</f>
        <v/>
      </c>
      <c r="Q108" s="65" t="str">
        <f>IF(COUNTIF(Calculations!AS:AS,Subgroup_number)=1,INDEX(Calculations!AS:BS,MATCH(Subgroup_number,Calculations!AS:AS,0),18),IF(Subgroup_number=Calculations!BW$20,Calculations!BW$9,""))</f>
        <v/>
      </c>
      <c r="R108" s="67" t="str">
        <f>IF(COUNTIF(Calculations!AS:AS,Subgroup_number)=1,INDEX(Calculations!AS:BS,MATCH(Subgroup_number,Calculations!AS:AS,0),19),IF(Subgroup_number=Calculations!BW$20,Calculations!BW$10,""))</f>
        <v/>
      </c>
      <c r="S108" s="154"/>
      <c r="U108" s="154"/>
      <c r="W108" s="154"/>
    </row>
    <row r="109" spans="6:23" x14ac:dyDescent="0.2">
      <c r="F109" s="72">
        <v>108</v>
      </c>
      <c r="G109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09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09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09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09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09" s="65" t="str">
        <f>IF(COUNTIF(Calculations!AS:AS,Subgroup_number)=1,INDEX(Calculations!AS:BS,MATCH(Subgroup_number,Calculations!AS:AS,0),5),IF(Subgroup_number=Calculations!BW$20,Calculations!$BW$13,""))</f>
        <v/>
      </c>
      <c r="M109" s="65" t="str">
        <f>IF(COUNTIF(Calculations!AS:AS,Subgroup_number)=1,INDEX(Calculations!AS:BS,MATCH(Subgroup_number,Calculations!AS:AS,0),6),IF(Subgroup_number=Calculations!BW$20,Calculations!$BW$14,""))</f>
        <v/>
      </c>
      <c r="N109" s="136" t="str">
        <f>IF(COUNTIF(Calculations!AS:AS,Subgroup_number)=1,INDEX(Calculations!AS:BS,MATCH(Subgroup_number,Calculations!AS:AS,0),7),IF(Subgroup_number=Calculations!BW$20,Calculations!BW$15,""))</f>
        <v/>
      </c>
      <c r="O109" s="65" t="str">
        <f>IF(COUNTIF(Calculations!AS:AS,Subgroup_number)=1,INDEX(Calculations!AS:BS,MATCH(Subgroup_number,Calculations!AS:AS,0),9),IF(Subgroup_number=Calculations!BW$20,Calculations!BW$16,""))</f>
        <v/>
      </c>
      <c r="P109" s="65" t="str">
        <f>IF(COUNTIF(Calculations!AS:AS,Subgroup_number)=1,INDEX(Calculations!AS:BS,MATCH(Subgroup_number,Calculations!AS:AS,0),10),IF(Subgroup_number=Calculations!BW$20,Calculations!BW$17,""))</f>
        <v/>
      </c>
      <c r="Q109" s="65" t="str">
        <f>IF(COUNTIF(Calculations!AS:AS,Subgroup_number)=1,INDEX(Calculations!AS:BS,MATCH(Subgroup_number,Calculations!AS:AS,0),18),IF(Subgroup_number=Calculations!BW$20,Calculations!BW$9,""))</f>
        <v/>
      </c>
      <c r="R109" s="67" t="str">
        <f>IF(COUNTIF(Calculations!AS:AS,Subgroup_number)=1,INDEX(Calculations!AS:BS,MATCH(Subgroup_number,Calculations!AS:AS,0),19),IF(Subgroup_number=Calculations!BW$20,Calculations!BW$10,""))</f>
        <v/>
      </c>
      <c r="S109" s="154"/>
      <c r="U109" s="154"/>
      <c r="W109" s="154"/>
    </row>
    <row r="110" spans="6:23" x14ac:dyDescent="0.2">
      <c r="F110" s="72">
        <v>109</v>
      </c>
      <c r="G110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10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10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10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10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10" s="65" t="str">
        <f>IF(COUNTIF(Calculations!AS:AS,Subgroup_number)=1,INDEX(Calculations!AS:BS,MATCH(Subgroup_number,Calculations!AS:AS,0),5),IF(Subgroup_number=Calculations!BW$20,Calculations!$BW$13,""))</f>
        <v/>
      </c>
      <c r="M110" s="65" t="str">
        <f>IF(COUNTIF(Calculations!AS:AS,Subgroup_number)=1,INDEX(Calculations!AS:BS,MATCH(Subgroup_number,Calculations!AS:AS,0),6),IF(Subgroup_number=Calculations!BW$20,Calculations!$BW$14,""))</f>
        <v/>
      </c>
      <c r="N110" s="136" t="str">
        <f>IF(COUNTIF(Calculations!AS:AS,Subgroup_number)=1,INDEX(Calculations!AS:BS,MATCH(Subgroup_number,Calculations!AS:AS,0),7),IF(Subgroup_number=Calculations!BW$20,Calculations!BW$15,""))</f>
        <v/>
      </c>
      <c r="O110" s="65" t="str">
        <f>IF(COUNTIF(Calculations!AS:AS,Subgroup_number)=1,INDEX(Calculations!AS:BS,MATCH(Subgroup_number,Calculations!AS:AS,0),9),IF(Subgroup_number=Calculations!BW$20,Calculations!BW$16,""))</f>
        <v/>
      </c>
      <c r="P110" s="65" t="str">
        <f>IF(COUNTIF(Calculations!AS:AS,Subgroup_number)=1,INDEX(Calculations!AS:BS,MATCH(Subgroup_number,Calculations!AS:AS,0),10),IF(Subgroup_number=Calculations!BW$20,Calculations!BW$17,""))</f>
        <v/>
      </c>
      <c r="Q110" s="65" t="str">
        <f>IF(COUNTIF(Calculations!AS:AS,Subgroup_number)=1,INDEX(Calculations!AS:BS,MATCH(Subgroup_number,Calculations!AS:AS,0),18),IF(Subgroup_number=Calculations!BW$20,Calculations!BW$9,""))</f>
        <v/>
      </c>
      <c r="R110" s="67" t="str">
        <f>IF(COUNTIF(Calculations!AS:AS,Subgroup_number)=1,INDEX(Calculations!AS:BS,MATCH(Subgroup_number,Calculations!AS:AS,0),19),IF(Subgroup_number=Calculations!BW$20,Calculations!BW$10,""))</f>
        <v/>
      </c>
      <c r="S110" s="154"/>
      <c r="U110" s="154"/>
      <c r="W110" s="154"/>
    </row>
    <row r="111" spans="6:23" x14ac:dyDescent="0.2">
      <c r="F111" s="72">
        <v>110</v>
      </c>
      <c r="G111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11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11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11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11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11" s="65" t="str">
        <f>IF(COUNTIF(Calculations!AS:AS,Subgroup_number)=1,INDEX(Calculations!AS:BS,MATCH(Subgroup_number,Calculations!AS:AS,0),5),IF(Subgroup_number=Calculations!BW$20,Calculations!$BW$13,""))</f>
        <v/>
      </c>
      <c r="M111" s="65" t="str">
        <f>IF(COUNTIF(Calculations!AS:AS,Subgroup_number)=1,INDEX(Calculations!AS:BS,MATCH(Subgroup_number,Calculations!AS:AS,0),6),IF(Subgroup_number=Calculations!BW$20,Calculations!$BW$14,""))</f>
        <v/>
      </c>
      <c r="N111" s="136" t="str">
        <f>IF(COUNTIF(Calculations!AS:AS,Subgroup_number)=1,INDEX(Calculations!AS:BS,MATCH(Subgroup_number,Calculations!AS:AS,0),7),IF(Subgroup_number=Calculations!BW$20,Calculations!BW$15,""))</f>
        <v/>
      </c>
      <c r="O111" s="65" t="str">
        <f>IF(COUNTIF(Calculations!AS:AS,Subgroup_number)=1,INDEX(Calculations!AS:BS,MATCH(Subgroup_number,Calculations!AS:AS,0),9),IF(Subgroup_number=Calculations!BW$20,Calculations!BW$16,""))</f>
        <v/>
      </c>
      <c r="P111" s="65" t="str">
        <f>IF(COUNTIF(Calculations!AS:AS,Subgroup_number)=1,INDEX(Calculations!AS:BS,MATCH(Subgroup_number,Calculations!AS:AS,0),10),IF(Subgroup_number=Calculations!BW$20,Calculations!BW$17,""))</f>
        <v/>
      </c>
      <c r="Q111" s="65" t="str">
        <f>IF(COUNTIF(Calculations!AS:AS,Subgroup_number)=1,INDEX(Calculations!AS:BS,MATCH(Subgroup_number,Calculations!AS:AS,0),18),IF(Subgroup_number=Calculations!BW$20,Calculations!BW$9,""))</f>
        <v/>
      </c>
      <c r="R111" s="67" t="str">
        <f>IF(COUNTIF(Calculations!AS:AS,Subgroup_number)=1,INDEX(Calculations!AS:BS,MATCH(Subgroup_number,Calculations!AS:AS,0),19),IF(Subgroup_number=Calculations!BW$20,Calculations!BW$10,""))</f>
        <v/>
      </c>
      <c r="S111" s="154"/>
      <c r="U111" s="154"/>
      <c r="W111" s="154"/>
    </row>
    <row r="112" spans="6:23" x14ac:dyDescent="0.2">
      <c r="F112" s="72">
        <v>111</v>
      </c>
      <c r="G112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12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12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12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12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12" s="65" t="str">
        <f>IF(COUNTIF(Calculations!AS:AS,Subgroup_number)=1,INDEX(Calculations!AS:BS,MATCH(Subgroup_number,Calculations!AS:AS,0),5),IF(Subgroup_number=Calculations!BW$20,Calculations!$BW$13,""))</f>
        <v/>
      </c>
      <c r="M112" s="65" t="str">
        <f>IF(COUNTIF(Calculations!AS:AS,Subgroup_number)=1,INDEX(Calculations!AS:BS,MATCH(Subgroup_number,Calculations!AS:AS,0),6),IF(Subgroup_number=Calculations!BW$20,Calculations!$BW$14,""))</f>
        <v/>
      </c>
      <c r="N112" s="136" t="str">
        <f>IF(COUNTIF(Calculations!AS:AS,Subgroup_number)=1,INDEX(Calculations!AS:BS,MATCH(Subgroup_number,Calculations!AS:AS,0),7),IF(Subgroup_number=Calculations!BW$20,Calculations!BW$15,""))</f>
        <v/>
      </c>
      <c r="O112" s="65" t="str">
        <f>IF(COUNTIF(Calculations!AS:AS,Subgroup_number)=1,INDEX(Calculations!AS:BS,MATCH(Subgroup_number,Calculations!AS:AS,0),9),IF(Subgroup_number=Calculations!BW$20,Calculations!BW$16,""))</f>
        <v/>
      </c>
      <c r="P112" s="65" t="str">
        <f>IF(COUNTIF(Calculations!AS:AS,Subgroup_number)=1,INDEX(Calculations!AS:BS,MATCH(Subgroup_number,Calculations!AS:AS,0),10),IF(Subgroup_number=Calculations!BW$20,Calculations!BW$17,""))</f>
        <v/>
      </c>
      <c r="Q112" s="65" t="str">
        <f>IF(COUNTIF(Calculations!AS:AS,Subgroup_number)=1,INDEX(Calculations!AS:BS,MATCH(Subgroup_number,Calculations!AS:AS,0),18),IF(Subgroup_number=Calculations!BW$20,Calculations!BW$9,""))</f>
        <v/>
      </c>
      <c r="R112" s="67" t="str">
        <f>IF(COUNTIF(Calculations!AS:AS,Subgroup_number)=1,INDEX(Calculations!AS:BS,MATCH(Subgroup_number,Calculations!AS:AS,0),19),IF(Subgroup_number=Calculations!BW$20,Calculations!BW$10,""))</f>
        <v/>
      </c>
      <c r="S112" s="154"/>
      <c r="U112" s="154"/>
      <c r="W112" s="154"/>
    </row>
    <row r="113" spans="6:23" x14ac:dyDescent="0.2">
      <c r="F113" s="72">
        <v>112</v>
      </c>
      <c r="G113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13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13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13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13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13" s="65" t="str">
        <f>IF(COUNTIF(Calculations!AS:AS,Subgroup_number)=1,INDEX(Calculations!AS:BS,MATCH(Subgroup_number,Calculations!AS:AS,0),5),IF(Subgroup_number=Calculations!BW$20,Calculations!$BW$13,""))</f>
        <v/>
      </c>
      <c r="M113" s="65" t="str">
        <f>IF(COUNTIF(Calculations!AS:AS,Subgroup_number)=1,INDEX(Calculations!AS:BS,MATCH(Subgroup_number,Calculations!AS:AS,0),6),IF(Subgroup_number=Calculations!BW$20,Calculations!$BW$14,""))</f>
        <v/>
      </c>
      <c r="N113" s="136" t="str">
        <f>IF(COUNTIF(Calculations!AS:AS,Subgroup_number)=1,INDEX(Calculations!AS:BS,MATCH(Subgroup_number,Calculations!AS:AS,0),7),IF(Subgroup_number=Calculations!BW$20,Calculations!BW$15,""))</f>
        <v/>
      </c>
      <c r="O113" s="65" t="str">
        <f>IF(COUNTIF(Calculations!AS:AS,Subgroup_number)=1,INDEX(Calculations!AS:BS,MATCH(Subgroup_number,Calculations!AS:AS,0),9),IF(Subgroup_number=Calculations!BW$20,Calculations!BW$16,""))</f>
        <v/>
      </c>
      <c r="P113" s="65" t="str">
        <f>IF(COUNTIF(Calculations!AS:AS,Subgroup_number)=1,INDEX(Calculations!AS:BS,MATCH(Subgroup_number,Calculations!AS:AS,0),10),IF(Subgroup_number=Calculations!BW$20,Calculations!BW$17,""))</f>
        <v/>
      </c>
      <c r="Q113" s="65" t="str">
        <f>IF(COUNTIF(Calculations!AS:AS,Subgroup_number)=1,INDEX(Calculations!AS:BS,MATCH(Subgroup_number,Calculations!AS:AS,0),18),IF(Subgroup_number=Calculations!BW$20,Calculations!BW$9,""))</f>
        <v/>
      </c>
      <c r="R113" s="67" t="str">
        <f>IF(COUNTIF(Calculations!AS:AS,Subgroup_number)=1,INDEX(Calculations!AS:BS,MATCH(Subgroup_number,Calculations!AS:AS,0),19),IF(Subgroup_number=Calculations!BW$20,Calculations!BW$10,""))</f>
        <v/>
      </c>
      <c r="S113" s="154"/>
      <c r="U113" s="154"/>
      <c r="W113" s="154"/>
    </row>
    <row r="114" spans="6:23" x14ac:dyDescent="0.2">
      <c r="F114" s="72">
        <v>113</v>
      </c>
      <c r="G114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14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14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14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14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14" s="65" t="str">
        <f>IF(COUNTIF(Calculations!AS:AS,Subgroup_number)=1,INDEX(Calculations!AS:BS,MATCH(Subgroup_number,Calculations!AS:AS,0),5),IF(Subgroup_number=Calculations!BW$20,Calculations!$BW$13,""))</f>
        <v/>
      </c>
      <c r="M114" s="65" t="str">
        <f>IF(COUNTIF(Calculations!AS:AS,Subgroup_number)=1,INDEX(Calculations!AS:BS,MATCH(Subgroup_number,Calculations!AS:AS,0),6),IF(Subgroup_number=Calculations!BW$20,Calculations!$BW$14,""))</f>
        <v/>
      </c>
      <c r="N114" s="136" t="str">
        <f>IF(COUNTIF(Calculations!AS:AS,Subgroup_number)=1,INDEX(Calculations!AS:BS,MATCH(Subgroup_number,Calculations!AS:AS,0),7),IF(Subgroup_number=Calculations!BW$20,Calculations!BW$15,""))</f>
        <v/>
      </c>
      <c r="O114" s="65" t="str">
        <f>IF(COUNTIF(Calculations!AS:AS,Subgroup_number)=1,INDEX(Calculations!AS:BS,MATCH(Subgroup_number,Calculations!AS:AS,0),9),IF(Subgroup_number=Calculations!BW$20,Calculations!BW$16,""))</f>
        <v/>
      </c>
      <c r="P114" s="65" t="str">
        <f>IF(COUNTIF(Calculations!AS:AS,Subgroup_number)=1,INDEX(Calculations!AS:BS,MATCH(Subgroup_number,Calculations!AS:AS,0),10),IF(Subgroup_number=Calculations!BW$20,Calculations!BW$17,""))</f>
        <v/>
      </c>
      <c r="Q114" s="65" t="str">
        <f>IF(COUNTIF(Calculations!AS:AS,Subgroup_number)=1,INDEX(Calculations!AS:BS,MATCH(Subgroup_number,Calculations!AS:AS,0),18),IF(Subgroup_number=Calculations!BW$20,Calculations!BW$9,""))</f>
        <v/>
      </c>
      <c r="R114" s="67" t="str">
        <f>IF(COUNTIF(Calculations!AS:AS,Subgroup_number)=1,INDEX(Calculations!AS:BS,MATCH(Subgroup_number,Calculations!AS:AS,0),19),IF(Subgroup_number=Calculations!BW$20,Calculations!BW$10,""))</f>
        <v/>
      </c>
      <c r="S114" s="154"/>
      <c r="U114" s="154"/>
      <c r="W114" s="154"/>
    </row>
    <row r="115" spans="6:23" x14ac:dyDescent="0.2">
      <c r="F115" s="72">
        <v>114</v>
      </c>
      <c r="G115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15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15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15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15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15" s="65" t="str">
        <f>IF(COUNTIF(Calculations!AS:AS,Subgroup_number)=1,INDEX(Calculations!AS:BS,MATCH(Subgroup_number,Calculations!AS:AS,0),5),IF(Subgroup_number=Calculations!BW$20,Calculations!$BW$13,""))</f>
        <v/>
      </c>
      <c r="M115" s="65" t="str">
        <f>IF(COUNTIF(Calculations!AS:AS,Subgroup_number)=1,INDEX(Calculations!AS:BS,MATCH(Subgroup_number,Calculations!AS:AS,0),6),IF(Subgroup_number=Calculations!BW$20,Calculations!$BW$14,""))</f>
        <v/>
      </c>
      <c r="N115" s="136" t="str">
        <f>IF(COUNTIF(Calculations!AS:AS,Subgroup_number)=1,INDEX(Calculations!AS:BS,MATCH(Subgroup_number,Calculations!AS:AS,0),7),IF(Subgroup_number=Calculations!BW$20,Calculations!BW$15,""))</f>
        <v/>
      </c>
      <c r="O115" s="65" t="str">
        <f>IF(COUNTIF(Calculations!AS:AS,Subgroup_number)=1,INDEX(Calculations!AS:BS,MATCH(Subgroup_number,Calculations!AS:AS,0),9),IF(Subgroup_number=Calculations!BW$20,Calculations!BW$16,""))</f>
        <v/>
      </c>
      <c r="P115" s="65" t="str">
        <f>IF(COUNTIF(Calculations!AS:AS,Subgroup_number)=1,INDEX(Calculations!AS:BS,MATCH(Subgroup_number,Calculations!AS:AS,0),10),IF(Subgroup_number=Calculations!BW$20,Calculations!BW$17,""))</f>
        <v/>
      </c>
      <c r="Q115" s="65" t="str">
        <f>IF(COUNTIF(Calculations!AS:AS,Subgroup_number)=1,INDEX(Calculations!AS:BS,MATCH(Subgroup_number,Calculations!AS:AS,0),18),IF(Subgroup_number=Calculations!BW$20,Calculations!BW$9,""))</f>
        <v/>
      </c>
      <c r="R115" s="67" t="str">
        <f>IF(COUNTIF(Calculations!AS:AS,Subgroup_number)=1,INDEX(Calculations!AS:BS,MATCH(Subgroup_number,Calculations!AS:AS,0),19),IF(Subgroup_number=Calculations!BW$20,Calculations!BW$10,""))</f>
        <v/>
      </c>
      <c r="S115" s="154"/>
      <c r="U115" s="154"/>
      <c r="W115" s="154"/>
    </row>
    <row r="116" spans="6:23" x14ac:dyDescent="0.2">
      <c r="F116" s="72">
        <v>115</v>
      </c>
      <c r="G116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16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16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16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16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16" s="65" t="str">
        <f>IF(COUNTIF(Calculations!AS:AS,Subgroup_number)=1,INDEX(Calculations!AS:BS,MATCH(Subgroup_number,Calculations!AS:AS,0),5),IF(Subgroup_number=Calculations!BW$20,Calculations!$BW$13,""))</f>
        <v/>
      </c>
      <c r="M116" s="65" t="str">
        <f>IF(COUNTIF(Calculations!AS:AS,Subgroup_number)=1,INDEX(Calculations!AS:BS,MATCH(Subgroup_number,Calculations!AS:AS,0),6),IF(Subgroup_number=Calculations!BW$20,Calculations!$BW$14,""))</f>
        <v/>
      </c>
      <c r="N116" s="136" t="str">
        <f>IF(COUNTIF(Calculations!AS:AS,Subgroup_number)=1,INDEX(Calculations!AS:BS,MATCH(Subgroup_number,Calculations!AS:AS,0),7),IF(Subgroup_number=Calculations!BW$20,Calculations!BW$15,""))</f>
        <v/>
      </c>
      <c r="O116" s="65" t="str">
        <f>IF(COUNTIF(Calculations!AS:AS,Subgroup_number)=1,INDEX(Calculations!AS:BS,MATCH(Subgroup_number,Calculations!AS:AS,0),9),IF(Subgroup_number=Calculations!BW$20,Calculations!BW$16,""))</f>
        <v/>
      </c>
      <c r="P116" s="65" t="str">
        <f>IF(COUNTIF(Calculations!AS:AS,Subgroup_number)=1,INDEX(Calculations!AS:BS,MATCH(Subgroup_number,Calculations!AS:AS,0),10),IF(Subgroup_number=Calculations!BW$20,Calculations!BW$17,""))</f>
        <v/>
      </c>
      <c r="Q116" s="65" t="str">
        <f>IF(COUNTIF(Calculations!AS:AS,Subgroup_number)=1,INDEX(Calculations!AS:BS,MATCH(Subgroup_number,Calculations!AS:AS,0),18),IF(Subgroup_number=Calculations!BW$20,Calculations!BW$9,""))</f>
        <v/>
      </c>
      <c r="R116" s="67" t="str">
        <f>IF(COUNTIF(Calculations!AS:AS,Subgroup_number)=1,INDEX(Calculations!AS:BS,MATCH(Subgroup_number,Calculations!AS:AS,0),19),IF(Subgroup_number=Calculations!BW$20,Calculations!BW$10,""))</f>
        <v/>
      </c>
      <c r="S116" s="154"/>
      <c r="U116" s="154"/>
      <c r="W116" s="154"/>
    </row>
    <row r="117" spans="6:23" x14ac:dyDescent="0.2">
      <c r="F117" s="72">
        <v>116</v>
      </c>
      <c r="G117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17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17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17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17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17" s="65" t="str">
        <f>IF(COUNTIF(Calculations!AS:AS,Subgroup_number)=1,INDEX(Calculations!AS:BS,MATCH(Subgroup_number,Calculations!AS:AS,0),5),IF(Subgroup_number=Calculations!BW$20,Calculations!$BW$13,""))</f>
        <v/>
      </c>
      <c r="M117" s="65" t="str">
        <f>IF(COUNTIF(Calculations!AS:AS,Subgroup_number)=1,INDEX(Calculations!AS:BS,MATCH(Subgroup_number,Calculations!AS:AS,0),6),IF(Subgroup_number=Calculations!BW$20,Calculations!$BW$14,""))</f>
        <v/>
      </c>
      <c r="N117" s="136" t="str">
        <f>IF(COUNTIF(Calculations!AS:AS,Subgroup_number)=1,INDEX(Calculations!AS:BS,MATCH(Subgroup_number,Calculations!AS:AS,0),7),IF(Subgroup_number=Calculations!BW$20,Calculations!BW$15,""))</f>
        <v/>
      </c>
      <c r="O117" s="65" t="str">
        <f>IF(COUNTIF(Calculations!AS:AS,Subgroup_number)=1,INDEX(Calculations!AS:BS,MATCH(Subgroup_number,Calculations!AS:AS,0),9),IF(Subgroup_number=Calculations!BW$20,Calculations!BW$16,""))</f>
        <v/>
      </c>
      <c r="P117" s="65" t="str">
        <f>IF(COUNTIF(Calculations!AS:AS,Subgroup_number)=1,INDEX(Calculations!AS:BS,MATCH(Subgroup_number,Calculations!AS:AS,0),10),IF(Subgroup_number=Calculations!BW$20,Calculations!BW$17,""))</f>
        <v/>
      </c>
      <c r="Q117" s="65" t="str">
        <f>IF(COUNTIF(Calculations!AS:AS,Subgroup_number)=1,INDEX(Calculations!AS:BS,MATCH(Subgroup_number,Calculations!AS:AS,0),18),IF(Subgroup_number=Calculations!BW$20,Calculations!BW$9,""))</f>
        <v/>
      </c>
      <c r="R117" s="67" t="str">
        <f>IF(COUNTIF(Calculations!AS:AS,Subgroup_number)=1,INDEX(Calculations!AS:BS,MATCH(Subgroup_number,Calculations!AS:AS,0),19),IF(Subgroup_number=Calculations!BW$20,Calculations!BW$10,""))</f>
        <v/>
      </c>
      <c r="S117" s="154"/>
      <c r="U117" s="154"/>
      <c r="W117" s="154"/>
    </row>
    <row r="118" spans="6:23" x14ac:dyDescent="0.2">
      <c r="F118" s="72">
        <v>117</v>
      </c>
      <c r="G118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18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18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18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18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18" s="65" t="str">
        <f>IF(COUNTIF(Calculations!AS:AS,Subgroup_number)=1,INDEX(Calculations!AS:BS,MATCH(Subgroup_number,Calculations!AS:AS,0),5),IF(Subgroup_number=Calculations!BW$20,Calculations!$BW$13,""))</f>
        <v/>
      </c>
      <c r="M118" s="65" t="str">
        <f>IF(COUNTIF(Calculations!AS:AS,Subgroup_number)=1,INDEX(Calculations!AS:BS,MATCH(Subgroup_number,Calculations!AS:AS,0),6),IF(Subgroup_number=Calculations!BW$20,Calculations!$BW$14,""))</f>
        <v/>
      </c>
      <c r="N118" s="136" t="str">
        <f>IF(COUNTIF(Calculations!AS:AS,Subgroup_number)=1,INDEX(Calculations!AS:BS,MATCH(Subgroup_number,Calculations!AS:AS,0),7),IF(Subgroup_number=Calculations!BW$20,Calculations!BW$15,""))</f>
        <v/>
      </c>
      <c r="O118" s="65" t="str">
        <f>IF(COUNTIF(Calculations!AS:AS,Subgroup_number)=1,INDEX(Calculations!AS:BS,MATCH(Subgroup_number,Calculations!AS:AS,0),9),IF(Subgroup_number=Calculations!BW$20,Calculations!BW$16,""))</f>
        <v/>
      </c>
      <c r="P118" s="65" t="str">
        <f>IF(COUNTIF(Calculations!AS:AS,Subgroup_number)=1,INDEX(Calculations!AS:BS,MATCH(Subgroup_number,Calculations!AS:AS,0),10),IF(Subgroup_number=Calculations!BW$20,Calculations!BW$17,""))</f>
        <v/>
      </c>
      <c r="Q118" s="65" t="str">
        <f>IF(COUNTIF(Calculations!AS:AS,Subgroup_number)=1,INDEX(Calculations!AS:BS,MATCH(Subgroup_number,Calculations!AS:AS,0),18),IF(Subgroup_number=Calculations!BW$20,Calculations!BW$9,""))</f>
        <v/>
      </c>
      <c r="R118" s="67" t="str">
        <f>IF(COUNTIF(Calculations!AS:AS,Subgroup_number)=1,INDEX(Calculations!AS:BS,MATCH(Subgroup_number,Calculations!AS:AS,0),19),IF(Subgroup_number=Calculations!BW$20,Calculations!BW$10,""))</f>
        <v/>
      </c>
      <c r="S118" s="154"/>
      <c r="U118" s="154"/>
      <c r="W118" s="154"/>
    </row>
    <row r="119" spans="6:23" x14ac:dyDescent="0.2">
      <c r="F119" s="72">
        <v>118</v>
      </c>
      <c r="G119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19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19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19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19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19" s="65" t="str">
        <f>IF(COUNTIF(Calculations!AS:AS,Subgroup_number)=1,INDEX(Calculations!AS:BS,MATCH(Subgroup_number,Calculations!AS:AS,0),5),IF(Subgroup_number=Calculations!BW$20,Calculations!$BW$13,""))</f>
        <v/>
      </c>
      <c r="M119" s="65" t="str">
        <f>IF(COUNTIF(Calculations!AS:AS,Subgroup_number)=1,INDEX(Calculations!AS:BS,MATCH(Subgroup_number,Calculations!AS:AS,0),6),IF(Subgroup_number=Calculations!BW$20,Calculations!$BW$14,""))</f>
        <v/>
      </c>
      <c r="N119" s="136" t="str">
        <f>IF(COUNTIF(Calculations!AS:AS,Subgroup_number)=1,INDEX(Calculations!AS:BS,MATCH(Subgroup_number,Calculations!AS:AS,0),7),IF(Subgroup_number=Calculations!BW$20,Calculations!BW$15,""))</f>
        <v/>
      </c>
      <c r="O119" s="65" t="str">
        <f>IF(COUNTIF(Calculations!AS:AS,Subgroup_number)=1,INDEX(Calculations!AS:BS,MATCH(Subgroup_number,Calculations!AS:AS,0),9),IF(Subgroup_number=Calculations!BW$20,Calculations!BW$16,""))</f>
        <v/>
      </c>
      <c r="P119" s="65" t="str">
        <f>IF(COUNTIF(Calculations!AS:AS,Subgroup_number)=1,INDEX(Calculations!AS:BS,MATCH(Subgroup_number,Calculations!AS:AS,0),10),IF(Subgroup_number=Calculations!BW$20,Calculations!BW$17,""))</f>
        <v/>
      </c>
      <c r="Q119" s="65" t="str">
        <f>IF(COUNTIF(Calculations!AS:AS,Subgroup_number)=1,INDEX(Calculations!AS:BS,MATCH(Subgroup_number,Calculations!AS:AS,0),18),IF(Subgroup_number=Calculations!BW$20,Calculations!BW$9,""))</f>
        <v/>
      </c>
      <c r="R119" s="67" t="str">
        <f>IF(COUNTIF(Calculations!AS:AS,Subgroup_number)=1,INDEX(Calculations!AS:BS,MATCH(Subgroup_number,Calculations!AS:AS,0),19),IF(Subgroup_number=Calculations!BW$20,Calculations!BW$10,""))</f>
        <v/>
      </c>
      <c r="S119" s="154"/>
      <c r="U119" s="154"/>
      <c r="W119" s="154"/>
    </row>
    <row r="120" spans="6:23" x14ac:dyDescent="0.2">
      <c r="F120" s="72">
        <v>119</v>
      </c>
      <c r="G120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20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20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20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20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20" s="65" t="str">
        <f>IF(COUNTIF(Calculations!AS:AS,Subgroup_number)=1,INDEX(Calculations!AS:BS,MATCH(Subgroup_number,Calculations!AS:AS,0),5),IF(Subgroup_number=Calculations!BW$20,Calculations!$BW$13,""))</f>
        <v/>
      </c>
      <c r="M120" s="65" t="str">
        <f>IF(COUNTIF(Calculations!AS:AS,Subgroup_number)=1,INDEX(Calculations!AS:BS,MATCH(Subgroup_number,Calculations!AS:AS,0),6),IF(Subgroup_number=Calculations!BW$20,Calculations!$BW$14,""))</f>
        <v/>
      </c>
      <c r="N120" s="136" t="str">
        <f>IF(COUNTIF(Calculations!AS:AS,Subgroup_number)=1,INDEX(Calculations!AS:BS,MATCH(Subgroup_number,Calculations!AS:AS,0),7),IF(Subgroup_number=Calculations!BW$20,Calculations!BW$15,""))</f>
        <v/>
      </c>
      <c r="O120" s="65" t="str">
        <f>IF(COUNTIF(Calculations!AS:AS,Subgroup_number)=1,INDEX(Calculations!AS:BS,MATCH(Subgroup_number,Calculations!AS:AS,0),9),IF(Subgroup_number=Calculations!BW$20,Calculations!BW$16,""))</f>
        <v/>
      </c>
      <c r="P120" s="65" t="str">
        <f>IF(COUNTIF(Calculations!AS:AS,Subgroup_number)=1,INDEX(Calculations!AS:BS,MATCH(Subgroup_number,Calculations!AS:AS,0),10),IF(Subgroup_number=Calculations!BW$20,Calculations!BW$17,""))</f>
        <v/>
      </c>
      <c r="Q120" s="65" t="str">
        <f>IF(COUNTIF(Calculations!AS:AS,Subgroup_number)=1,INDEX(Calculations!AS:BS,MATCH(Subgroup_number,Calculations!AS:AS,0),18),IF(Subgroup_number=Calculations!BW$20,Calculations!BW$9,""))</f>
        <v/>
      </c>
      <c r="R120" s="67" t="str">
        <f>IF(COUNTIF(Calculations!AS:AS,Subgroup_number)=1,INDEX(Calculations!AS:BS,MATCH(Subgroup_number,Calculations!AS:AS,0),19),IF(Subgroup_number=Calculations!BW$20,Calculations!BW$10,""))</f>
        <v/>
      </c>
      <c r="S120" s="154"/>
      <c r="U120" s="154"/>
      <c r="W120" s="154"/>
    </row>
    <row r="121" spans="6:23" x14ac:dyDescent="0.2">
      <c r="F121" s="72">
        <v>120</v>
      </c>
      <c r="G121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21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21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21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21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21" s="65" t="str">
        <f>IF(COUNTIF(Calculations!AS:AS,Subgroup_number)=1,INDEX(Calculations!AS:BS,MATCH(Subgroup_number,Calculations!AS:AS,0),5),IF(Subgroup_number=Calculations!BW$20,Calculations!$BW$13,""))</f>
        <v/>
      </c>
      <c r="M121" s="65" t="str">
        <f>IF(COUNTIF(Calculations!AS:AS,Subgroup_number)=1,INDEX(Calculations!AS:BS,MATCH(Subgroup_number,Calculations!AS:AS,0),6),IF(Subgroup_number=Calculations!BW$20,Calculations!$BW$14,""))</f>
        <v/>
      </c>
      <c r="N121" s="136" t="str">
        <f>IF(COUNTIF(Calculations!AS:AS,Subgroup_number)=1,INDEX(Calculations!AS:BS,MATCH(Subgroup_number,Calculations!AS:AS,0),7),IF(Subgroup_number=Calculations!BW$20,Calculations!BW$15,""))</f>
        <v/>
      </c>
      <c r="O121" s="65" t="str">
        <f>IF(COUNTIF(Calculations!AS:AS,Subgroup_number)=1,INDEX(Calculations!AS:BS,MATCH(Subgroup_number,Calculations!AS:AS,0),9),IF(Subgroup_number=Calculations!BW$20,Calculations!BW$16,""))</f>
        <v/>
      </c>
      <c r="P121" s="65" t="str">
        <f>IF(COUNTIF(Calculations!AS:AS,Subgroup_number)=1,INDEX(Calculations!AS:BS,MATCH(Subgroup_number,Calculations!AS:AS,0),10),IF(Subgroup_number=Calculations!BW$20,Calculations!BW$17,""))</f>
        <v/>
      </c>
      <c r="Q121" s="65" t="str">
        <f>IF(COUNTIF(Calculations!AS:AS,Subgroup_number)=1,INDEX(Calculations!AS:BS,MATCH(Subgroup_number,Calculations!AS:AS,0),18),IF(Subgroup_number=Calculations!BW$20,Calculations!BW$9,""))</f>
        <v/>
      </c>
      <c r="R121" s="67" t="str">
        <f>IF(COUNTIF(Calculations!AS:AS,Subgroup_number)=1,INDEX(Calculations!AS:BS,MATCH(Subgroup_number,Calculations!AS:AS,0),19),IF(Subgroup_number=Calculations!BW$20,Calculations!BW$10,""))</f>
        <v/>
      </c>
      <c r="S121" s="154"/>
      <c r="U121" s="154"/>
      <c r="W121" s="154"/>
    </row>
    <row r="122" spans="6:23" x14ac:dyDescent="0.2">
      <c r="F122" s="72">
        <v>121</v>
      </c>
      <c r="G122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22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22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22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22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22" s="65" t="str">
        <f>IF(COUNTIF(Calculations!AS:AS,Subgroup_number)=1,INDEX(Calculations!AS:BS,MATCH(Subgroup_number,Calculations!AS:AS,0),5),IF(Subgroup_number=Calculations!BW$20,Calculations!$BW$13,""))</f>
        <v/>
      </c>
      <c r="M122" s="65" t="str">
        <f>IF(COUNTIF(Calculations!AS:AS,Subgroup_number)=1,INDEX(Calculations!AS:BS,MATCH(Subgroup_number,Calculations!AS:AS,0),6),IF(Subgroup_number=Calculations!BW$20,Calculations!$BW$14,""))</f>
        <v/>
      </c>
      <c r="N122" s="136" t="str">
        <f>IF(COUNTIF(Calculations!AS:AS,Subgroup_number)=1,INDEX(Calculations!AS:BS,MATCH(Subgroup_number,Calculations!AS:AS,0),7),IF(Subgroup_number=Calculations!BW$20,Calculations!BW$15,""))</f>
        <v/>
      </c>
      <c r="O122" s="65" t="str">
        <f>IF(COUNTIF(Calculations!AS:AS,Subgroup_number)=1,INDEX(Calculations!AS:BS,MATCH(Subgroup_number,Calculations!AS:AS,0),9),IF(Subgroup_number=Calculations!BW$20,Calculations!BW$16,""))</f>
        <v/>
      </c>
      <c r="P122" s="65" t="str">
        <f>IF(COUNTIF(Calculations!AS:AS,Subgroup_number)=1,INDEX(Calculations!AS:BS,MATCH(Subgroup_number,Calculations!AS:AS,0),10),IF(Subgroup_number=Calculations!BW$20,Calculations!BW$17,""))</f>
        <v/>
      </c>
      <c r="Q122" s="65" t="str">
        <f>IF(COUNTIF(Calculations!AS:AS,Subgroup_number)=1,INDEX(Calculations!AS:BS,MATCH(Subgroup_number,Calculations!AS:AS,0),18),IF(Subgroup_number=Calculations!BW$20,Calculations!BW$9,""))</f>
        <v/>
      </c>
      <c r="R122" s="67" t="str">
        <f>IF(COUNTIF(Calculations!AS:AS,Subgroup_number)=1,INDEX(Calculations!AS:BS,MATCH(Subgroup_number,Calculations!AS:AS,0),19),IF(Subgroup_number=Calculations!BW$20,Calculations!BW$10,""))</f>
        <v/>
      </c>
      <c r="S122" s="154"/>
      <c r="U122" s="154"/>
      <c r="W122" s="154"/>
    </row>
    <row r="123" spans="6:23" x14ac:dyDescent="0.2">
      <c r="F123" s="72">
        <v>122</v>
      </c>
      <c r="G123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23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23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23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23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23" s="65" t="str">
        <f>IF(COUNTIF(Calculations!AS:AS,Subgroup_number)=1,INDEX(Calculations!AS:BS,MATCH(Subgroup_number,Calculations!AS:AS,0),5),IF(Subgroup_number=Calculations!BW$20,Calculations!$BW$13,""))</f>
        <v/>
      </c>
      <c r="M123" s="65" t="str">
        <f>IF(COUNTIF(Calculations!AS:AS,Subgroup_number)=1,INDEX(Calculations!AS:BS,MATCH(Subgroup_number,Calculations!AS:AS,0),6),IF(Subgroup_number=Calculations!BW$20,Calculations!$BW$14,""))</f>
        <v/>
      </c>
      <c r="N123" s="136" t="str">
        <f>IF(COUNTIF(Calculations!AS:AS,Subgroup_number)=1,INDEX(Calculations!AS:BS,MATCH(Subgroup_number,Calculations!AS:AS,0),7),IF(Subgroup_number=Calculations!BW$20,Calculations!BW$15,""))</f>
        <v/>
      </c>
      <c r="O123" s="65" t="str">
        <f>IF(COUNTIF(Calculations!AS:AS,Subgroup_number)=1,INDEX(Calculations!AS:BS,MATCH(Subgroup_number,Calculations!AS:AS,0),9),IF(Subgroup_number=Calculations!BW$20,Calculations!BW$16,""))</f>
        <v/>
      </c>
      <c r="P123" s="65" t="str">
        <f>IF(COUNTIF(Calculations!AS:AS,Subgroup_number)=1,INDEX(Calculations!AS:BS,MATCH(Subgroup_number,Calculations!AS:AS,0),10),IF(Subgroup_number=Calculations!BW$20,Calculations!BW$17,""))</f>
        <v/>
      </c>
      <c r="Q123" s="65" t="str">
        <f>IF(COUNTIF(Calculations!AS:AS,Subgroup_number)=1,INDEX(Calculations!AS:BS,MATCH(Subgroup_number,Calculations!AS:AS,0),18),IF(Subgroup_number=Calculations!BW$20,Calculations!BW$9,""))</f>
        <v/>
      </c>
      <c r="R123" s="67" t="str">
        <f>IF(COUNTIF(Calculations!AS:AS,Subgroup_number)=1,INDEX(Calculations!AS:BS,MATCH(Subgroup_number,Calculations!AS:AS,0),19),IF(Subgroup_number=Calculations!BW$20,Calculations!BW$10,""))</f>
        <v/>
      </c>
      <c r="S123" s="154"/>
      <c r="U123" s="154"/>
      <c r="W123" s="154"/>
    </row>
    <row r="124" spans="6:23" x14ac:dyDescent="0.2">
      <c r="F124" s="72">
        <v>123</v>
      </c>
      <c r="G124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24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24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24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24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24" s="65" t="str">
        <f>IF(COUNTIF(Calculations!AS:AS,Subgroup_number)=1,INDEX(Calculations!AS:BS,MATCH(Subgroup_number,Calculations!AS:AS,0),5),IF(Subgroup_number=Calculations!BW$20,Calculations!$BW$13,""))</f>
        <v/>
      </c>
      <c r="M124" s="65" t="str">
        <f>IF(COUNTIF(Calculations!AS:AS,Subgroup_number)=1,INDEX(Calculations!AS:BS,MATCH(Subgroup_number,Calculations!AS:AS,0),6),IF(Subgroup_number=Calculations!BW$20,Calculations!$BW$14,""))</f>
        <v/>
      </c>
      <c r="N124" s="136" t="str">
        <f>IF(COUNTIF(Calculations!AS:AS,Subgroup_number)=1,INDEX(Calculations!AS:BS,MATCH(Subgroup_number,Calculations!AS:AS,0),7),IF(Subgroup_number=Calculations!BW$20,Calculations!BW$15,""))</f>
        <v/>
      </c>
      <c r="O124" s="65" t="str">
        <f>IF(COUNTIF(Calculations!AS:AS,Subgroup_number)=1,INDEX(Calculations!AS:BS,MATCH(Subgroup_number,Calculations!AS:AS,0),9),IF(Subgroup_number=Calculations!BW$20,Calculations!BW$16,""))</f>
        <v/>
      </c>
      <c r="P124" s="65" t="str">
        <f>IF(COUNTIF(Calculations!AS:AS,Subgroup_number)=1,INDEX(Calculations!AS:BS,MATCH(Subgroup_number,Calculations!AS:AS,0),10),IF(Subgroup_number=Calculations!BW$20,Calculations!BW$17,""))</f>
        <v/>
      </c>
      <c r="Q124" s="65" t="str">
        <f>IF(COUNTIF(Calculations!AS:AS,Subgroup_number)=1,INDEX(Calculations!AS:BS,MATCH(Subgroup_number,Calculations!AS:AS,0),18),IF(Subgroup_number=Calculations!BW$20,Calculations!BW$9,""))</f>
        <v/>
      </c>
      <c r="R124" s="67" t="str">
        <f>IF(COUNTIF(Calculations!AS:AS,Subgroup_number)=1,INDEX(Calculations!AS:BS,MATCH(Subgroup_number,Calculations!AS:AS,0),19),IF(Subgroup_number=Calculations!BW$20,Calculations!BW$10,""))</f>
        <v/>
      </c>
      <c r="S124" s="154"/>
      <c r="U124" s="154"/>
      <c r="W124" s="154"/>
    </row>
    <row r="125" spans="6:23" x14ac:dyDescent="0.2">
      <c r="F125" s="72">
        <v>124</v>
      </c>
      <c r="G125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25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25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25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25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25" s="65" t="str">
        <f>IF(COUNTIF(Calculations!AS:AS,Subgroup_number)=1,INDEX(Calculations!AS:BS,MATCH(Subgroup_number,Calculations!AS:AS,0),5),IF(Subgroup_number=Calculations!BW$20,Calculations!$BW$13,""))</f>
        <v/>
      </c>
      <c r="M125" s="65" t="str">
        <f>IF(COUNTIF(Calculations!AS:AS,Subgroup_number)=1,INDEX(Calculations!AS:BS,MATCH(Subgroup_number,Calculations!AS:AS,0),6),IF(Subgroup_number=Calculations!BW$20,Calculations!$BW$14,""))</f>
        <v/>
      </c>
      <c r="N125" s="136" t="str">
        <f>IF(COUNTIF(Calculations!AS:AS,Subgroup_number)=1,INDEX(Calculations!AS:BS,MATCH(Subgroup_number,Calculations!AS:AS,0),7),IF(Subgroup_number=Calculations!BW$20,Calculations!BW$15,""))</f>
        <v/>
      </c>
      <c r="O125" s="65" t="str">
        <f>IF(COUNTIF(Calculations!AS:AS,Subgroup_number)=1,INDEX(Calculations!AS:BS,MATCH(Subgroup_number,Calculations!AS:AS,0),9),IF(Subgroup_number=Calculations!BW$20,Calculations!BW$16,""))</f>
        <v/>
      </c>
      <c r="P125" s="65" t="str">
        <f>IF(COUNTIF(Calculations!AS:AS,Subgroup_number)=1,INDEX(Calculations!AS:BS,MATCH(Subgroup_number,Calculations!AS:AS,0),10),IF(Subgroup_number=Calculations!BW$20,Calculations!BW$17,""))</f>
        <v/>
      </c>
      <c r="Q125" s="65" t="str">
        <f>IF(COUNTIF(Calculations!AS:AS,Subgroup_number)=1,INDEX(Calculations!AS:BS,MATCH(Subgroup_number,Calculations!AS:AS,0),18),IF(Subgroup_number=Calculations!BW$20,Calculations!BW$9,""))</f>
        <v/>
      </c>
      <c r="R125" s="67" t="str">
        <f>IF(COUNTIF(Calculations!AS:AS,Subgroup_number)=1,INDEX(Calculations!AS:BS,MATCH(Subgroup_number,Calculations!AS:AS,0),19),IF(Subgroup_number=Calculations!BW$20,Calculations!BW$10,""))</f>
        <v/>
      </c>
      <c r="S125" s="154"/>
      <c r="U125" s="154"/>
      <c r="W125" s="154"/>
    </row>
    <row r="126" spans="6:23" x14ac:dyDescent="0.2">
      <c r="F126" s="72">
        <v>125</v>
      </c>
      <c r="G126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26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26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26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26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26" s="65" t="str">
        <f>IF(COUNTIF(Calculations!AS:AS,Subgroup_number)=1,INDEX(Calculations!AS:BS,MATCH(Subgroup_number,Calculations!AS:AS,0),5),IF(Subgroup_number=Calculations!BW$20,Calculations!$BW$13,""))</f>
        <v/>
      </c>
      <c r="M126" s="65" t="str">
        <f>IF(COUNTIF(Calculations!AS:AS,Subgroup_number)=1,INDEX(Calculations!AS:BS,MATCH(Subgroup_number,Calculations!AS:AS,0),6),IF(Subgroup_number=Calculations!BW$20,Calculations!$BW$14,""))</f>
        <v/>
      </c>
      <c r="N126" s="136" t="str">
        <f>IF(COUNTIF(Calculations!AS:AS,Subgroup_number)=1,INDEX(Calculations!AS:BS,MATCH(Subgroup_number,Calculations!AS:AS,0),7),IF(Subgroup_number=Calculations!BW$20,Calculations!BW$15,""))</f>
        <v/>
      </c>
      <c r="O126" s="65" t="str">
        <f>IF(COUNTIF(Calculations!AS:AS,Subgroup_number)=1,INDEX(Calculations!AS:BS,MATCH(Subgroup_number,Calculations!AS:AS,0),9),IF(Subgroup_number=Calculations!BW$20,Calculations!BW$16,""))</f>
        <v/>
      </c>
      <c r="P126" s="65" t="str">
        <f>IF(COUNTIF(Calculations!AS:AS,Subgroup_number)=1,INDEX(Calculations!AS:BS,MATCH(Subgroup_number,Calculations!AS:AS,0),10),IF(Subgroup_number=Calculations!BW$20,Calculations!BW$17,""))</f>
        <v/>
      </c>
      <c r="Q126" s="65" t="str">
        <f>IF(COUNTIF(Calculations!AS:AS,Subgroup_number)=1,INDEX(Calculations!AS:BS,MATCH(Subgroup_number,Calculations!AS:AS,0),18),IF(Subgroup_number=Calculations!BW$20,Calculations!BW$9,""))</f>
        <v/>
      </c>
      <c r="R126" s="67" t="str">
        <f>IF(COUNTIF(Calculations!AS:AS,Subgroup_number)=1,INDEX(Calculations!AS:BS,MATCH(Subgroup_number,Calculations!AS:AS,0),19),IF(Subgroup_number=Calculations!BW$20,Calculations!BW$10,""))</f>
        <v/>
      </c>
      <c r="S126" s="154"/>
      <c r="U126" s="154"/>
      <c r="W126" s="154"/>
    </row>
    <row r="127" spans="6:23" x14ac:dyDescent="0.2">
      <c r="F127" s="72">
        <v>126</v>
      </c>
      <c r="G127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27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27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27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27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27" s="65" t="str">
        <f>IF(COUNTIF(Calculations!AS:AS,Subgroup_number)=1,INDEX(Calculations!AS:BS,MATCH(Subgroup_number,Calculations!AS:AS,0),5),IF(Subgroup_number=Calculations!BW$20,Calculations!$BW$13,""))</f>
        <v/>
      </c>
      <c r="M127" s="65" t="str">
        <f>IF(COUNTIF(Calculations!AS:AS,Subgroup_number)=1,INDEX(Calculations!AS:BS,MATCH(Subgroup_number,Calculations!AS:AS,0),6),IF(Subgroup_number=Calculations!BW$20,Calculations!$BW$14,""))</f>
        <v/>
      </c>
      <c r="N127" s="136" t="str">
        <f>IF(COUNTIF(Calculations!AS:AS,Subgroup_number)=1,INDEX(Calculations!AS:BS,MATCH(Subgroup_number,Calculations!AS:AS,0),7),IF(Subgroup_number=Calculations!BW$20,Calculations!BW$15,""))</f>
        <v/>
      </c>
      <c r="O127" s="65" t="str">
        <f>IF(COUNTIF(Calculations!AS:AS,Subgroup_number)=1,INDEX(Calculations!AS:BS,MATCH(Subgroup_number,Calculations!AS:AS,0),9),IF(Subgroup_number=Calculations!BW$20,Calculations!BW$16,""))</f>
        <v/>
      </c>
      <c r="P127" s="65" t="str">
        <f>IF(COUNTIF(Calculations!AS:AS,Subgroup_number)=1,INDEX(Calculations!AS:BS,MATCH(Subgroup_number,Calculations!AS:AS,0),10),IF(Subgroup_number=Calculations!BW$20,Calculations!BW$17,""))</f>
        <v/>
      </c>
      <c r="Q127" s="65" t="str">
        <f>IF(COUNTIF(Calculations!AS:AS,Subgroup_number)=1,INDEX(Calculations!AS:BS,MATCH(Subgroup_number,Calculations!AS:AS,0),18),IF(Subgroup_number=Calculations!BW$20,Calculations!BW$9,""))</f>
        <v/>
      </c>
      <c r="R127" s="67" t="str">
        <f>IF(COUNTIF(Calculations!AS:AS,Subgroup_number)=1,INDEX(Calculations!AS:BS,MATCH(Subgroup_number,Calculations!AS:AS,0),19),IF(Subgroup_number=Calculations!BW$20,Calculations!BW$10,""))</f>
        <v/>
      </c>
      <c r="S127" s="154"/>
      <c r="U127" s="154"/>
      <c r="W127" s="154"/>
    </row>
    <row r="128" spans="6:23" x14ac:dyDescent="0.2">
      <c r="F128" s="72">
        <v>127</v>
      </c>
      <c r="G128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28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28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28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28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28" s="65" t="str">
        <f>IF(COUNTIF(Calculations!AS:AS,Subgroup_number)=1,INDEX(Calculations!AS:BS,MATCH(Subgroup_number,Calculations!AS:AS,0),5),IF(Subgroup_number=Calculations!BW$20,Calculations!$BW$13,""))</f>
        <v/>
      </c>
      <c r="M128" s="65" t="str">
        <f>IF(COUNTIF(Calculations!AS:AS,Subgroup_number)=1,INDEX(Calculations!AS:BS,MATCH(Subgroup_number,Calculations!AS:AS,0),6),IF(Subgroup_number=Calculations!BW$20,Calculations!$BW$14,""))</f>
        <v/>
      </c>
      <c r="N128" s="136" t="str">
        <f>IF(COUNTIF(Calculations!AS:AS,Subgroup_number)=1,INDEX(Calculations!AS:BS,MATCH(Subgroup_number,Calculations!AS:AS,0),7),IF(Subgroup_number=Calculations!BW$20,Calculations!BW$15,""))</f>
        <v/>
      </c>
      <c r="O128" s="65" t="str">
        <f>IF(COUNTIF(Calculations!AS:AS,Subgroup_number)=1,INDEX(Calculations!AS:BS,MATCH(Subgroup_number,Calculations!AS:AS,0),9),IF(Subgroup_number=Calculations!BW$20,Calculations!BW$16,""))</f>
        <v/>
      </c>
      <c r="P128" s="65" t="str">
        <f>IF(COUNTIF(Calculations!AS:AS,Subgroup_number)=1,INDEX(Calculations!AS:BS,MATCH(Subgroup_number,Calculations!AS:AS,0),10),IF(Subgroup_number=Calculations!BW$20,Calculations!BW$17,""))</f>
        <v/>
      </c>
      <c r="Q128" s="65" t="str">
        <f>IF(COUNTIF(Calculations!AS:AS,Subgroup_number)=1,INDEX(Calculations!AS:BS,MATCH(Subgroup_number,Calculations!AS:AS,0),18),IF(Subgroup_number=Calculations!BW$20,Calculations!BW$9,""))</f>
        <v/>
      </c>
      <c r="R128" s="67" t="str">
        <f>IF(COUNTIF(Calculations!AS:AS,Subgroup_number)=1,INDEX(Calculations!AS:BS,MATCH(Subgroup_number,Calculations!AS:AS,0),19),IF(Subgroup_number=Calculations!BW$20,Calculations!BW$10,""))</f>
        <v/>
      </c>
      <c r="S128" s="154"/>
      <c r="U128" s="154"/>
      <c r="W128" s="154"/>
    </row>
    <row r="129" spans="6:23" x14ac:dyDescent="0.2">
      <c r="F129" s="72">
        <v>128</v>
      </c>
      <c r="G129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29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29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29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29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29" s="65" t="str">
        <f>IF(COUNTIF(Calculations!AS:AS,Subgroup_number)=1,INDEX(Calculations!AS:BS,MATCH(Subgroup_number,Calculations!AS:AS,0),5),IF(Subgroup_number=Calculations!BW$20,Calculations!$BW$13,""))</f>
        <v/>
      </c>
      <c r="M129" s="65" t="str">
        <f>IF(COUNTIF(Calculations!AS:AS,Subgroup_number)=1,INDEX(Calculations!AS:BS,MATCH(Subgroup_number,Calculations!AS:AS,0),6),IF(Subgroup_number=Calculations!BW$20,Calculations!$BW$14,""))</f>
        <v/>
      </c>
      <c r="N129" s="136" t="str">
        <f>IF(COUNTIF(Calculations!AS:AS,Subgroup_number)=1,INDEX(Calculations!AS:BS,MATCH(Subgroup_number,Calculations!AS:AS,0),7),IF(Subgroup_number=Calculations!BW$20,Calculations!BW$15,""))</f>
        <v/>
      </c>
      <c r="O129" s="65" t="str">
        <f>IF(COUNTIF(Calculations!AS:AS,Subgroup_number)=1,INDEX(Calculations!AS:BS,MATCH(Subgroup_number,Calculations!AS:AS,0),9),IF(Subgroup_number=Calculations!BW$20,Calculations!BW$16,""))</f>
        <v/>
      </c>
      <c r="P129" s="65" t="str">
        <f>IF(COUNTIF(Calculations!AS:AS,Subgroup_number)=1,INDEX(Calculations!AS:BS,MATCH(Subgroup_number,Calculations!AS:AS,0),10),IF(Subgroup_number=Calculations!BW$20,Calculations!BW$17,""))</f>
        <v/>
      </c>
      <c r="Q129" s="65" t="str">
        <f>IF(COUNTIF(Calculations!AS:AS,Subgroup_number)=1,INDEX(Calculations!AS:BS,MATCH(Subgroup_number,Calculations!AS:AS,0),18),IF(Subgroup_number=Calculations!BW$20,Calculations!BW$9,""))</f>
        <v/>
      </c>
      <c r="R129" s="67" t="str">
        <f>IF(COUNTIF(Calculations!AS:AS,Subgroup_number)=1,INDEX(Calculations!AS:BS,MATCH(Subgroup_number,Calculations!AS:AS,0),19),IF(Subgroup_number=Calculations!BW$20,Calculations!BW$10,""))</f>
        <v/>
      </c>
      <c r="S129" s="154"/>
      <c r="U129" s="154"/>
      <c r="W129" s="154"/>
    </row>
    <row r="130" spans="6:23" x14ac:dyDescent="0.2">
      <c r="F130" s="72">
        <v>129</v>
      </c>
      <c r="G130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30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30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30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30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30" s="65" t="str">
        <f>IF(COUNTIF(Calculations!AS:AS,Subgroup_number)=1,INDEX(Calculations!AS:BS,MATCH(Subgroup_number,Calculations!AS:AS,0),5),IF(Subgroup_number=Calculations!BW$20,Calculations!$BW$13,""))</f>
        <v/>
      </c>
      <c r="M130" s="65" t="str">
        <f>IF(COUNTIF(Calculations!AS:AS,Subgroup_number)=1,INDEX(Calculations!AS:BS,MATCH(Subgroup_number,Calculations!AS:AS,0),6),IF(Subgroup_number=Calculations!BW$20,Calculations!$BW$14,""))</f>
        <v/>
      </c>
      <c r="N130" s="136" t="str">
        <f>IF(COUNTIF(Calculations!AS:AS,Subgroup_number)=1,INDEX(Calculations!AS:BS,MATCH(Subgroup_number,Calculations!AS:AS,0),7),IF(Subgroup_number=Calculations!BW$20,Calculations!BW$15,""))</f>
        <v/>
      </c>
      <c r="O130" s="65" t="str">
        <f>IF(COUNTIF(Calculations!AS:AS,Subgroup_number)=1,INDEX(Calculations!AS:BS,MATCH(Subgroup_number,Calculations!AS:AS,0),9),IF(Subgroup_number=Calculations!BW$20,Calculations!BW$16,""))</f>
        <v/>
      </c>
      <c r="P130" s="65" t="str">
        <f>IF(COUNTIF(Calculations!AS:AS,Subgroup_number)=1,INDEX(Calculations!AS:BS,MATCH(Subgroup_number,Calculations!AS:AS,0),10),IF(Subgroup_number=Calculations!BW$20,Calculations!BW$17,""))</f>
        <v/>
      </c>
      <c r="Q130" s="65" t="str">
        <f>IF(COUNTIF(Calculations!AS:AS,Subgroup_number)=1,INDEX(Calculations!AS:BS,MATCH(Subgroup_number,Calculations!AS:AS,0),18),IF(Subgroup_number=Calculations!BW$20,Calculations!BW$9,""))</f>
        <v/>
      </c>
      <c r="R130" s="67" t="str">
        <f>IF(COUNTIF(Calculations!AS:AS,Subgroup_number)=1,INDEX(Calculations!AS:BS,MATCH(Subgroup_number,Calculations!AS:AS,0),19),IF(Subgroup_number=Calculations!BW$20,Calculations!BW$10,""))</f>
        <v/>
      </c>
      <c r="S130" s="154"/>
      <c r="U130" s="154"/>
      <c r="W130" s="154"/>
    </row>
    <row r="131" spans="6:23" x14ac:dyDescent="0.2">
      <c r="F131" s="72">
        <v>130</v>
      </c>
      <c r="G131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31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31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31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31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31" s="65" t="str">
        <f>IF(COUNTIF(Calculations!AS:AS,Subgroup_number)=1,INDEX(Calculations!AS:BS,MATCH(Subgroup_number,Calculations!AS:AS,0),5),IF(Subgroup_number=Calculations!BW$20,Calculations!$BW$13,""))</f>
        <v/>
      </c>
      <c r="M131" s="65" t="str">
        <f>IF(COUNTIF(Calculations!AS:AS,Subgroup_number)=1,INDEX(Calculations!AS:BS,MATCH(Subgroup_number,Calculations!AS:AS,0),6),IF(Subgroup_number=Calculations!BW$20,Calculations!$BW$14,""))</f>
        <v/>
      </c>
      <c r="N131" s="136" t="str">
        <f>IF(COUNTIF(Calculations!AS:AS,Subgroup_number)=1,INDEX(Calculations!AS:BS,MATCH(Subgroup_number,Calculations!AS:AS,0),7),IF(Subgroup_number=Calculations!BW$20,Calculations!BW$15,""))</f>
        <v/>
      </c>
      <c r="O131" s="65" t="str">
        <f>IF(COUNTIF(Calculations!AS:AS,Subgroup_number)=1,INDEX(Calculations!AS:BS,MATCH(Subgroup_number,Calculations!AS:AS,0),9),IF(Subgroup_number=Calculations!BW$20,Calculations!BW$16,""))</f>
        <v/>
      </c>
      <c r="P131" s="65" t="str">
        <f>IF(COUNTIF(Calculations!AS:AS,Subgroup_number)=1,INDEX(Calculations!AS:BS,MATCH(Subgroup_number,Calculations!AS:AS,0),10),IF(Subgroup_number=Calculations!BW$20,Calculations!BW$17,""))</f>
        <v/>
      </c>
      <c r="Q131" s="65" t="str">
        <f>IF(COUNTIF(Calculations!AS:AS,Subgroup_number)=1,INDEX(Calculations!AS:BS,MATCH(Subgroup_number,Calculations!AS:AS,0),18),IF(Subgroup_number=Calculations!BW$20,Calculations!BW$9,""))</f>
        <v/>
      </c>
      <c r="R131" s="67" t="str">
        <f>IF(COUNTIF(Calculations!AS:AS,Subgroup_number)=1,INDEX(Calculations!AS:BS,MATCH(Subgroup_number,Calculations!AS:AS,0),19),IF(Subgroup_number=Calculations!BW$20,Calculations!BW$10,""))</f>
        <v/>
      </c>
      <c r="S131" s="154"/>
      <c r="U131" s="154"/>
      <c r="W131" s="154"/>
    </row>
    <row r="132" spans="6:23" x14ac:dyDescent="0.2">
      <c r="F132" s="72">
        <v>131</v>
      </c>
      <c r="G132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32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32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32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32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32" s="65" t="str">
        <f>IF(COUNTIF(Calculations!AS:AS,Subgroup_number)=1,INDEX(Calculations!AS:BS,MATCH(Subgroup_number,Calculations!AS:AS,0),5),IF(Subgroup_number=Calculations!BW$20,Calculations!$BW$13,""))</f>
        <v/>
      </c>
      <c r="M132" s="65" t="str">
        <f>IF(COUNTIF(Calculations!AS:AS,Subgroup_number)=1,INDEX(Calculations!AS:BS,MATCH(Subgroup_number,Calculations!AS:AS,0),6),IF(Subgroup_number=Calculations!BW$20,Calculations!$BW$14,""))</f>
        <v/>
      </c>
      <c r="N132" s="136" t="str">
        <f>IF(COUNTIF(Calculations!AS:AS,Subgroup_number)=1,INDEX(Calculations!AS:BS,MATCH(Subgroup_number,Calculations!AS:AS,0),7),IF(Subgroup_number=Calculations!BW$20,Calculations!BW$15,""))</f>
        <v/>
      </c>
      <c r="O132" s="65" t="str">
        <f>IF(COUNTIF(Calculations!AS:AS,Subgroup_number)=1,INDEX(Calculations!AS:BS,MATCH(Subgroup_number,Calculations!AS:AS,0),9),IF(Subgroup_number=Calculations!BW$20,Calculations!BW$16,""))</f>
        <v/>
      </c>
      <c r="P132" s="65" t="str">
        <f>IF(COUNTIF(Calculations!AS:AS,Subgroup_number)=1,INDEX(Calculations!AS:BS,MATCH(Subgroup_number,Calculations!AS:AS,0),10),IF(Subgroup_number=Calculations!BW$20,Calculations!BW$17,""))</f>
        <v/>
      </c>
      <c r="Q132" s="65" t="str">
        <f>IF(COUNTIF(Calculations!AS:AS,Subgroup_number)=1,INDEX(Calculations!AS:BS,MATCH(Subgroup_number,Calculations!AS:AS,0),18),IF(Subgroup_number=Calculations!BW$20,Calculations!BW$9,""))</f>
        <v/>
      </c>
      <c r="R132" s="67" t="str">
        <f>IF(COUNTIF(Calculations!AS:AS,Subgroup_number)=1,INDEX(Calculations!AS:BS,MATCH(Subgroup_number,Calculations!AS:AS,0),19),IF(Subgroup_number=Calculations!BW$20,Calculations!BW$10,""))</f>
        <v/>
      </c>
      <c r="S132" s="154"/>
      <c r="U132" s="154"/>
      <c r="W132" s="154"/>
    </row>
    <row r="133" spans="6:23" x14ac:dyDescent="0.2">
      <c r="F133" s="72">
        <v>132</v>
      </c>
      <c r="G133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33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33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33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33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33" s="65" t="str">
        <f>IF(COUNTIF(Calculations!AS:AS,Subgroup_number)=1,INDEX(Calculations!AS:BS,MATCH(Subgroup_number,Calculations!AS:AS,0),5),IF(Subgroup_number=Calculations!BW$20,Calculations!$BW$13,""))</f>
        <v/>
      </c>
      <c r="M133" s="65" t="str">
        <f>IF(COUNTIF(Calculations!AS:AS,Subgroup_number)=1,INDEX(Calculations!AS:BS,MATCH(Subgroup_number,Calculations!AS:AS,0),6),IF(Subgroup_number=Calculations!BW$20,Calculations!$BW$14,""))</f>
        <v/>
      </c>
      <c r="N133" s="136" t="str">
        <f>IF(COUNTIF(Calculations!AS:AS,Subgroup_number)=1,INDEX(Calculations!AS:BS,MATCH(Subgroup_number,Calculations!AS:AS,0),7),IF(Subgroup_number=Calculations!BW$20,Calculations!BW$15,""))</f>
        <v/>
      </c>
      <c r="O133" s="65" t="str">
        <f>IF(COUNTIF(Calculations!AS:AS,Subgroup_number)=1,INDEX(Calculations!AS:BS,MATCH(Subgroup_number,Calculations!AS:AS,0),9),IF(Subgroup_number=Calculations!BW$20,Calculations!BW$16,""))</f>
        <v/>
      </c>
      <c r="P133" s="65" t="str">
        <f>IF(COUNTIF(Calculations!AS:AS,Subgroup_number)=1,INDEX(Calculations!AS:BS,MATCH(Subgroup_number,Calculations!AS:AS,0),10),IF(Subgroup_number=Calculations!BW$20,Calculations!BW$17,""))</f>
        <v/>
      </c>
      <c r="Q133" s="65" t="str">
        <f>IF(COUNTIF(Calculations!AS:AS,Subgroup_number)=1,INDEX(Calculations!AS:BS,MATCH(Subgroup_number,Calculations!AS:AS,0),18),IF(Subgroup_number=Calculations!BW$20,Calculations!BW$9,""))</f>
        <v/>
      </c>
      <c r="R133" s="67" t="str">
        <f>IF(COUNTIF(Calculations!AS:AS,Subgroup_number)=1,INDEX(Calculations!AS:BS,MATCH(Subgroup_number,Calculations!AS:AS,0),19),IF(Subgroup_number=Calculations!BW$20,Calculations!BW$10,""))</f>
        <v/>
      </c>
      <c r="S133" s="154"/>
      <c r="U133" s="154"/>
      <c r="W133" s="154"/>
    </row>
    <row r="134" spans="6:23" x14ac:dyDescent="0.2">
      <c r="F134" s="72">
        <v>133</v>
      </c>
      <c r="G134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34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34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34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34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34" s="65" t="str">
        <f>IF(COUNTIF(Calculations!AS:AS,Subgroup_number)=1,INDEX(Calculations!AS:BS,MATCH(Subgroup_number,Calculations!AS:AS,0),5),IF(Subgroup_number=Calculations!BW$20,Calculations!$BW$13,""))</f>
        <v/>
      </c>
      <c r="M134" s="65" t="str">
        <f>IF(COUNTIF(Calculations!AS:AS,Subgroup_number)=1,INDEX(Calculations!AS:BS,MATCH(Subgroup_number,Calculations!AS:AS,0),6),IF(Subgroup_number=Calculations!BW$20,Calculations!$BW$14,""))</f>
        <v/>
      </c>
      <c r="N134" s="136" t="str">
        <f>IF(COUNTIF(Calculations!AS:AS,Subgroup_number)=1,INDEX(Calculations!AS:BS,MATCH(Subgroup_number,Calculations!AS:AS,0),7),IF(Subgroup_number=Calculations!BW$20,Calculations!BW$15,""))</f>
        <v/>
      </c>
      <c r="O134" s="65" t="str">
        <f>IF(COUNTIF(Calculations!AS:AS,Subgroup_number)=1,INDEX(Calculations!AS:BS,MATCH(Subgroup_number,Calculations!AS:AS,0),9),IF(Subgroup_number=Calculations!BW$20,Calculations!BW$16,""))</f>
        <v/>
      </c>
      <c r="P134" s="65" t="str">
        <f>IF(COUNTIF(Calculations!AS:AS,Subgroup_number)=1,INDEX(Calculations!AS:BS,MATCH(Subgroup_number,Calculations!AS:AS,0),10),IF(Subgroup_number=Calculations!BW$20,Calculations!BW$17,""))</f>
        <v/>
      </c>
      <c r="Q134" s="65" t="str">
        <f>IF(COUNTIF(Calculations!AS:AS,Subgroup_number)=1,INDEX(Calculations!AS:BS,MATCH(Subgroup_number,Calculations!AS:AS,0),18),IF(Subgroup_number=Calculations!BW$20,Calculations!BW$9,""))</f>
        <v/>
      </c>
      <c r="R134" s="67" t="str">
        <f>IF(COUNTIF(Calculations!AS:AS,Subgroup_number)=1,INDEX(Calculations!AS:BS,MATCH(Subgroup_number,Calculations!AS:AS,0),19),IF(Subgroup_number=Calculations!BW$20,Calculations!BW$10,""))</f>
        <v/>
      </c>
      <c r="S134" s="154"/>
      <c r="U134" s="154"/>
      <c r="W134" s="154"/>
    </row>
    <row r="135" spans="6:23" x14ac:dyDescent="0.2">
      <c r="F135" s="72">
        <v>134</v>
      </c>
      <c r="G135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35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35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35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35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35" s="65" t="str">
        <f>IF(COUNTIF(Calculations!AS:AS,Subgroup_number)=1,INDEX(Calculations!AS:BS,MATCH(Subgroup_number,Calculations!AS:AS,0),5),IF(Subgroup_number=Calculations!BW$20,Calculations!$BW$13,""))</f>
        <v/>
      </c>
      <c r="M135" s="65" t="str">
        <f>IF(COUNTIF(Calculations!AS:AS,Subgroup_number)=1,INDEX(Calculations!AS:BS,MATCH(Subgroup_number,Calculations!AS:AS,0),6),IF(Subgroup_number=Calculations!BW$20,Calculations!$BW$14,""))</f>
        <v/>
      </c>
      <c r="N135" s="136" t="str">
        <f>IF(COUNTIF(Calculations!AS:AS,Subgroup_number)=1,INDEX(Calculations!AS:BS,MATCH(Subgroup_number,Calculations!AS:AS,0),7),IF(Subgroup_number=Calculations!BW$20,Calculations!BW$15,""))</f>
        <v/>
      </c>
      <c r="O135" s="65" t="str">
        <f>IF(COUNTIF(Calculations!AS:AS,Subgroup_number)=1,INDEX(Calculations!AS:BS,MATCH(Subgroup_number,Calculations!AS:AS,0),9),IF(Subgroup_number=Calculations!BW$20,Calculations!BW$16,""))</f>
        <v/>
      </c>
      <c r="P135" s="65" t="str">
        <f>IF(COUNTIF(Calculations!AS:AS,Subgroup_number)=1,INDEX(Calculations!AS:BS,MATCH(Subgroup_number,Calculations!AS:AS,0),10),IF(Subgroup_number=Calculations!BW$20,Calculations!BW$17,""))</f>
        <v/>
      </c>
      <c r="Q135" s="65" t="str">
        <f>IF(COUNTIF(Calculations!AS:AS,Subgroup_number)=1,INDEX(Calculations!AS:BS,MATCH(Subgroup_number,Calculations!AS:AS,0),18),IF(Subgroup_number=Calculations!BW$20,Calculations!BW$9,""))</f>
        <v/>
      </c>
      <c r="R135" s="67" t="str">
        <f>IF(COUNTIF(Calculations!AS:AS,Subgroup_number)=1,INDEX(Calculations!AS:BS,MATCH(Subgroup_number,Calculations!AS:AS,0),19),IF(Subgroup_number=Calculations!BW$20,Calculations!BW$10,""))</f>
        <v/>
      </c>
      <c r="S135" s="154"/>
      <c r="U135" s="154"/>
      <c r="W135" s="154"/>
    </row>
    <row r="136" spans="6:23" x14ac:dyDescent="0.2">
      <c r="F136" s="72">
        <v>135</v>
      </c>
      <c r="G136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36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36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36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36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36" s="65" t="str">
        <f>IF(COUNTIF(Calculations!AS:AS,Subgroup_number)=1,INDEX(Calculations!AS:BS,MATCH(Subgroup_number,Calculations!AS:AS,0),5),IF(Subgroup_number=Calculations!BW$20,Calculations!$BW$13,""))</f>
        <v/>
      </c>
      <c r="M136" s="65" t="str">
        <f>IF(COUNTIF(Calculations!AS:AS,Subgroup_number)=1,INDEX(Calculations!AS:BS,MATCH(Subgroup_number,Calculations!AS:AS,0),6),IF(Subgroup_number=Calculations!BW$20,Calculations!$BW$14,""))</f>
        <v/>
      </c>
      <c r="N136" s="136" t="str">
        <f>IF(COUNTIF(Calculations!AS:AS,Subgroup_number)=1,INDEX(Calculations!AS:BS,MATCH(Subgroup_number,Calculations!AS:AS,0),7),IF(Subgroup_number=Calculations!BW$20,Calculations!BW$15,""))</f>
        <v/>
      </c>
      <c r="O136" s="65" t="str">
        <f>IF(COUNTIF(Calculations!AS:AS,Subgroup_number)=1,INDEX(Calculations!AS:BS,MATCH(Subgroup_number,Calculations!AS:AS,0),9),IF(Subgroup_number=Calculations!BW$20,Calculations!BW$16,""))</f>
        <v/>
      </c>
      <c r="P136" s="65" t="str">
        <f>IF(COUNTIF(Calculations!AS:AS,Subgroup_number)=1,INDEX(Calculations!AS:BS,MATCH(Subgroup_number,Calculations!AS:AS,0),10),IF(Subgroup_number=Calculations!BW$20,Calculations!BW$17,""))</f>
        <v/>
      </c>
      <c r="Q136" s="65" t="str">
        <f>IF(COUNTIF(Calculations!AS:AS,Subgroup_number)=1,INDEX(Calculations!AS:BS,MATCH(Subgroup_number,Calculations!AS:AS,0),18),IF(Subgroup_number=Calculations!BW$20,Calculations!BW$9,""))</f>
        <v/>
      </c>
      <c r="R136" s="67" t="str">
        <f>IF(COUNTIF(Calculations!AS:AS,Subgroup_number)=1,INDEX(Calculations!AS:BS,MATCH(Subgroup_number,Calculations!AS:AS,0),19),IF(Subgroup_number=Calculations!BW$20,Calculations!BW$10,""))</f>
        <v/>
      </c>
      <c r="S136" s="154"/>
      <c r="U136" s="154"/>
      <c r="W136" s="154"/>
    </row>
    <row r="137" spans="6:23" x14ac:dyDescent="0.2">
      <c r="F137" s="72">
        <v>136</v>
      </c>
      <c r="G137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37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37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37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37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37" s="65" t="str">
        <f>IF(COUNTIF(Calculations!AS:AS,Subgroup_number)=1,INDEX(Calculations!AS:BS,MATCH(Subgroup_number,Calculations!AS:AS,0),5),IF(Subgroup_number=Calculations!BW$20,Calculations!$BW$13,""))</f>
        <v/>
      </c>
      <c r="M137" s="65" t="str">
        <f>IF(COUNTIF(Calculations!AS:AS,Subgroup_number)=1,INDEX(Calculations!AS:BS,MATCH(Subgroup_number,Calculations!AS:AS,0),6),IF(Subgroup_number=Calculations!BW$20,Calculations!$BW$14,""))</f>
        <v/>
      </c>
      <c r="N137" s="136" t="str">
        <f>IF(COUNTIF(Calculations!AS:AS,Subgroup_number)=1,INDEX(Calculations!AS:BS,MATCH(Subgroup_number,Calculations!AS:AS,0),7),IF(Subgroup_number=Calculations!BW$20,Calculations!BW$15,""))</f>
        <v/>
      </c>
      <c r="O137" s="65" t="str">
        <f>IF(COUNTIF(Calculations!AS:AS,Subgroup_number)=1,INDEX(Calculations!AS:BS,MATCH(Subgroup_number,Calculations!AS:AS,0),9),IF(Subgroup_number=Calculations!BW$20,Calculations!BW$16,""))</f>
        <v/>
      </c>
      <c r="P137" s="65" t="str">
        <f>IF(COUNTIF(Calculations!AS:AS,Subgroup_number)=1,INDEX(Calculations!AS:BS,MATCH(Subgroup_number,Calculations!AS:AS,0),10),IF(Subgroup_number=Calculations!BW$20,Calculations!BW$17,""))</f>
        <v/>
      </c>
      <c r="Q137" s="65" t="str">
        <f>IF(COUNTIF(Calculations!AS:AS,Subgroup_number)=1,INDEX(Calculations!AS:BS,MATCH(Subgroup_number,Calculations!AS:AS,0),18),IF(Subgroup_number=Calculations!BW$20,Calculations!BW$9,""))</f>
        <v/>
      </c>
      <c r="R137" s="67" t="str">
        <f>IF(COUNTIF(Calculations!AS:AS,Subgroup_number)=1,INDEX(Calculations!AS:BS,MATCH(Subgroup_number,Calculations!AS:AS,0),19),IF(Subgroup_number=Calculations!BW$20,Calculations!BW$10,""))</f>
        <v/>
      </c>
      <c r="S137" s="154"/>
      <c r="U137" s="154"/>
      <c r="W137" s="154"/>
    </row>
    <row r="138" spans="6:23" x14ac:dyDescent="0.2">
      <c r="F138" s="72">
        <v>137</v>
      </c>
      <c r="G138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38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38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38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38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38" s="65" t="str">
        <f>IF(COUNTIF(Calculations!AS:AS,Subgroup_number)=1,INDEX(Calculations!AS:BS,MATCH(Subgroup_number,Calculations!AS:AS,0),5),IF(Subgroup_number=Calculations!BW$20,Calculations!$BW$13,""))</f>
        <v/>
      </c>
      <c r="M138" s="65" t="str">
        <f>IF(COUNTIF(Calculations!AS:AS,Subgroup_number)=1,INDEX(Calculations!AS:BS,MATCH(Subgroup_number,Calculations!AS:AS,0),6),IF(Subgroup_number=Calculations!BW$20,Calculations!$BW$14,""))</f>
        <v/>
      </c>
      <c r="N138" s="136" t="str">
        <f>IF(COUNTIF(Calculations!AS:AS,Subgroup_number)=1,INDEX(Calculations!AS:BS,MATCH(Subgroup_number,Calculations!AS:AS,0),7),IF(Subgroup_number=Calculations!BW$20,Calculations!BW$15,""))</f>
        <v/>
      </c>
      <c r="O138" s="65" t="str">
        <f>IF(COUNTIF(Calculations!AS:AS,Subgroup_number)=1,INDEX(Calculations!AS:BS,MATCH(Subgroup_number,Calculations!AS:AS,0),9),IF(Subgroup_number=Calculations!BW$20,Calculations!BW$16,""))</f>
        <v/>
      </c>
      <c r="P138" s="65" t="str">
        <f>IF(COUNTIF(Calculations!AS:AS,Subgroup_number)=1,INDEX(Calculations!AS:BS,MATCH(Subgroup_number,Calculations!AS:AS,0),10),IF(Subgroup_number=Calculations!BW$20,Calculations!BW$17,""))</f>
        <v/>
      </c>
      <c r="Q138" s="65" t="str">
        <f>IF(COUNTIF(Calculations!AS:AS,Subgroup_number)=1,INDEX(Calculations!AS:BS,MATCH(Subgroup_number,Calculations!AS:AS,0),18),IF(Subgroup_number=Calculations!BW$20,Calculations!BW$9,""))</f>
        <v/>
      </c>
      <c r="R138" s="67" t="str">
        <f>IF(COUNTIF(Calculations!AS:AS,Subgroup_number)=1,INDEX(Calculations!AS:BS,MATCH(Subgroup_number,Calculations!AS:AS,0),19),IF(Subgroup_number=Calculations!BW$20,Calculations!BW$10,""))</f>
        <v/>
      </c>
      <c r="S138" s="154"/>
      <c r="U138" s="154"/>
      <c r="W138" s="154"/>
    </row>
    <row r="139" spans="6:23" x14ac:dyDescent="0.2">
      <c r="F139" s="72">
        <v>138</v>
      </c>
      <c r="G139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39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39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39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39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39" s="65" t="str">
        <f>IF(COUNTIF(Calculations!AS:AS,Subgroup_number)=1,INDEX(Calculations!AS:BS,MATCH(Subgroup_number,Calculations!AS:AS,0),5),IF(Subgroup_number=Calculations!BW$20,Calculations!$BW$13,""))</f>
        <v/>
      </c>
      <c r="M139" s="65" t="str">
        <f>IF(COUNTIF(Calculations!AS:AS,Subgroup_number)=1,INDEX(Calculations!AS:BS,MATCH(Subgroup_number,Calculations!AS:AS,0),6),IF(Subgroup_number=Calculations!BW$20,Calculations!$BW$14,""))</f>
        <v/>
      </c>
      <c r="N139" s="136" t="str">
        <f>IF(COUNTIF(Calculations!AS:AS,Subgroup_number)=1,INDEX(Calculations!AS:BS,MATCH(Subgroup_number,Calculations!AS:AS,0),7),IF(Subgroup_number=Calculations!BW$20,Calculations!BW$15,""))</f>
        <v/>
      </c>
      <c r="O139" s="65" t="str">
        <f>IF(COUNTIF(Calculations!AS:AS,Subgroup_number)=1,INDEX(Calculations!AS:BS,MATCH(Subgroup_number,Calculations!AS:AS,0),9),IF(Subgroup_number=Calculations!BW$20,Calculations!BW$16,""))</f>
        <v/>
      </c>
      <c r="P139" s="65" t="str">
        <f>IF(COUNTIF(Calculations!AS:AS,Subgroup_number)=1,INDEX(Calculations!AS:BS,MATCH(Subgroup_number,Calculations!AS:AS,0),10),IF(Subgroup_number=Calculations!BW$20,Calculations!BW$17,""))</f>
        <v/>
      </c>
      <c r="Q139" s="65" t="str">
        <f>IF(COUNTIF(Calculations!AS:AS,Subgroup_number)=1,INDEX(Calculations!AS:BS,MATCH(Subgroup_number,Calculations!AS:AS,0),18),IF(Subgroup_number=Calculations!BW$20,Calculations!BW$9,""))</f>
        <v/>
      </c>
      <c r="R139" s="67" t="str">
        <f>IF(COUNTIF(Calculations!AS:AS,Subgroup_number)=1,INDEX(Calculations!AS:BS,MATCH(Subgroup_number,Calculations!AS:AS,0),19),IF(Subgroup_number=Calculations!BW$20,Calculations!BW$10,""))</f>
        <v/>
      </c>
      <c r="S139" s="154"/>
      <c r="U139" s="154"/>
      <c r="W139" s="154"/>
    </row>
    <row r="140" spans="6:23" x14ac:dyDescent="0.2">
      <c r="F140" s="72">
        <v>139</v>
      </c>
      <c r="G140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40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40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40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40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40" s="65" t="str">
        <f>IF(COUNTIF(Calculations!AS:AS,Subgroup_number)=1,INDEX(Calculations!AS:BS,MATCH(Subgroup_number,Calculations!AS:AS,0),5),IF(Subgroup_number=Calculations!BW$20,Calculations!$BW$13,""))</f>
        <v/>
      </c>
      <c r="M140" s="65" t="str">
        <f>IF(COUNTIF(Calculations!AS:AS,Subgroup_number)=1,INDEX(Calculations!AS:BS,MATCH(Subgroup_number,Calculations!AS:AS,0),6),IF(Subgroup_number=Calculations!BW$20,Calculations!$BW$14,""))</f>
        <v/>
      </c>
      <c r="N140" s="136" t="str">
        <f>IF(COUNTIF(Calculations!AS:AS,Subgroup_number)=1,INDEX(Calculations!AS:BS,MATCH(Subgroup_number,Calculations!AS:AS,0),7),IF(Subgroup_number=Calculations!BW$20,Calculations!BW$15,""))</f>
        <v/>
      </c>
      <c r="O140" s="65" t="str">
        <f>IF(COUNTIF(Calculations!AS:AS,Subgroup_number)=1,INDEX(Calculations!AS:BS,MATCH(Subgroup_number,Calculations!AS:AS,0),9),IF(Subgroup_number=Calculations!BW$20,Calculations!BW$16,""))</f>
        <v/>
      </c>
      <c r="P140" s="65" t="str">
        <f>IF(COUNTIF(Calculations!AS:AS,Subgroup_number)=1,INDEX(Calculations!AS:BS,MATCH(Subgroup_number,Calculations!AS:AS,0),10),IF(Subgroup_number=Calculations!BW$20,Calculations!BW$17,""))</f>
        <v/>
      </c>
      <c r="Q140" s="65" t="str">
        <f>IF(COUNTIF(Calculations!AS:AS,Subgroup_number)=1,INDEX(Calculations!AS:BS,MATCH(Subgroup_number,Calculations!AS:AS,0),18),IF(Subgroup_number=Calculations!BW$20,Calculations!BW$9,""))</f>
        <v/>
      </c>
      <c r="R140" s="67" t="str">
        <f>IF(COUNTIF(Calculations!AS:AS,Subgroup_number)=1,INDEX(Calculations!AS:BS,MATCH(Subgroup_number,Calculations!AS:AS,0),19),IF(Subgroup_number=Calculations!BW$20,Calculations!BW$10,""))</f>
        <v/>
      </c>
      <c r="S140" s="154"/>
      <c r="U140" s="154"/>
      <c r="W140" s="154"/>
    </row>
    <row r="141" spans="6:23" x14ac:dyDescent="0.2">
      <c r="F141" s="72">
        <v>140</v>
      </c>
      <c r="G141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41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41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41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41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41" s="65" t="str">
        <f>IF(COUNTIF(Calculations!AS:AS,Subgroup_number)=1,INDEX(Calculations!AS:BS,MATCH(Subgroup_number,Calculations!AS:AS,0),5),IF(Subgroup_number=Calculations!BW$20,Calculations!$BW$13,""))</f>
        <v/>
      </c>
      <c r="M141" s="65" t="str">
        <f>IF(COUNTIF(Calculations!AS:AS,Subgroup_number)=1,INDEX(Calculations!AS:BS,MATCH(Subgroup_number,Calculations!AS:AS,0),6),IF(Subgroup_number=Calculations!BW$20,Calculations!$BW$14,""))</f>
        <v/>
      </c>
      <c r="N141" s="136" t="str">
        <f>IF(COUNTIF(Calculations!AS:AS,Subgroup_number)=1,INDEX(Calculations!AS:BS,MATCH(Subgroup_number,Calculations!AS:AS,0),7),IF(Subgroup_number=Calculations!BW$20,Calculations!BW$15,""))</f>
        <v/>
      </c>
      <c r="O141" s="65" t="str">
        <f>IF(COUNTIF(Calculations!AS:AS,Subgroup_number)=1,INDEX(Calculations!AS:BS,MATCH(Subgroup_number,Calculations!AS:AS,0),9),IF(Subgroup_number=Calculations!BW$20,Calculations!BW$16,""))</f>
        <v/>
      </c>
      <c r="P141" s="65" t="str">
        <f>IF(COUNTIF(Calculations!AS:AS,Subgroup_number)=1,INDEX(Calculations!AS:BS,MATCH(Subgroup_number,Calculations!AS:AS,0),10),IF(Subgroup_number=Calculations!BW$20,Calculations!BW$17,""))</f>
        <v/>
      </c>
      <c r="Q141" s="65" t="str">
        <f>IF(COUNTIF(Calculations!AS:AS,Subgroup_number)=1,INDEX(Calculations!AS:BS,MATCH(Subgroup_number,Calculations!AS:AS,0),18),IF(Subgroup_number=Calculations!BW$20,Calculations!BW$9,""))</f>
        <v/>
      </c>
      <c r="R141" s="67" t="str">
        <f>IF(COUNTIF(Calculations!AS:AS,Subgroup_number)=1,INDEX(Calculations!AS:BS,MATCH(Subgroup_number,Calculations!AS:AS,0),19),IF(Subgroup_number=Calculations!BW$20,Calculations!BW$10,""))</f>
        <v/>
      </c>
      <c r="S141" s="154"/>
      <c r="U141" s="154"/>
      <c r="W141" s="154"/>
    </row>
    <row r="142" spans="6:23" x14ac:dyDescent="0.2">
      <c r="F142" s="72">
        <v>141</v>
      </c>
      <c r="G142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42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42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42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42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42" s="65" t="str">
        <f>IF(COUNTIF(Calculations!AS:AS,Subgroup_number)=1,INDEX(Calculations!AS:BS,MATCH(Subgroup_number,Calculations!AS:AS,0),5),IF(Subgroup_number=Calculations!BW$20,Calculations!$BW$13,""))</f>
        <v/>
      </c>
      <c r="M142" s="65" t="str">
        <f>IF(COUNTIF(Calculations!AS:AS,Subgroup_number)=1,INDEX(Calculations!AS:BS,MATCH(Subgroup_number,Calculations!AS:AS,0),6),IF(Subgroup_number=Calculations!BW$20,Calculations!$BW$14,""))</f>
        <v/>
      </c>
      <c r="N142" s="136" t="str">
        <f>IF(COUNTIF(Calculations!AS:AS,Subgroup_number)=1,INDEX(Calculations!AS:BS,MATCH(Subgroup_number,Calculations!AS:AS,0),7),IF(Subgroup_number=Calculations!BW$20,Calculations!BW$15,""))</f>
        <v/>
      </c>
      <c r="O142" s="65" t="str">
        <f>IF(COUNTIF(Calculations!AS:AS,Subgroup_number)=1,INDEX(Calculations!AS:BS,MATCH(Subgroup_number,Calculations!AS:AS,0),9),IF(Subgroup_number=Calculations!BW$20,Calculations!BW$16,""))</f>
        <v/>
      </c>
      <c r="P142" s="65" t="str">
        <f>IF(COUNTIF(Calculations!AS:AS,Subgroup_number)=1,INDEX(Calculations!AS:BS,MATCH(Subgroup_number,Calculations!AS:AS,0),10),IF(Subgroup_number=Calculations!BW$20,Calculations!BW$17,""))</f>
        <v/>
      </c>
      <c r="Q142" s="65" t="str">
        <f>IF(COUNTIF(Calculations!AS:AS,Subgroup_number)=1,INDEX(Calculations!AS:BS,MATCH(Subgroup_number,Calculations!AS:AS,0),18),IF(Subgroup_number=Calculations!BW$20,Calculations!BW$9,""))</f>
        <v/>
      </c>
      <c r="R142" s="67" t="str">
        <f>IF(COUNTIF(Calculations!AS:AS,Subgroup_number)=1,INDEX(Calculations!AS:BS,MATCH(Subgroup_number,Calculations!AS:AS,0),19),IF(Subgroup_number=Calculations!BW$20,Calculations!BW$10,""))</f>
        <v/>
      </c>
      <c r="S142" s="154"/>
      <c r="U142" s="154"/>
      <c r="W142" s="154"/>
    </row>
    <row r="143" spans="6:23" x14ac:dyDescent="0.2">
      <c r="F143" s="72">
        <v>142</v>
      </c>
      <c r="G143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43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43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43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43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43" s="65" t="str">
        <f>IF(COUNTIF(Calculations!AS:AS,Subgroup_number)=1,INDEX(Calculations!AS:BS,MATCH(Subgroup_number,Calculations!AS:AS,0),5),IF(Subgroup_number=Calculations!BW$20,Calculations!$BW$13,""))</f>
        <v/>
      </c>
      <c r="M143" s="65" t="str">
        <f>IF(COUNTIF(Calculations!AS:AS,Subgroup_number)=1,INDEX(Calculations!AS:BS,MATCH(Subgroup_number,Calculations!AS:AS,0),6),IF(Subgroup_number=Calculations!BW$20,Calculations!$BW$14,""))</f>
        <v/>
      </c>
      <c r="N143" s="136" t="str">
        <f>IF(COUNTIF(Calculations!AS:AS,Subgroup_number)=1,INDEX(Calculations!AS:BS,MATCH(Subgroup_number,Calculations!AS:AS,0),7),IF(Subgroup_number=Calculations!BW$20,Calculations!BW$15,""))</f>
        <v/>
      </c>
      <c r="O143" s="65" t="str">
        <f>IF(COUNTIF(Calculations!AS:AS,Subgroup_number)=1,INDEX(Calculations!AS:BS,MATCH(Subgroup_number,Calculations!AS:AS,0),9),IF(Subgroup_number=Calculations!BW$20,Calculations!BW$16,""))</f>
        <v/>
      </c>
      <c r="P143" s="65" t="str">
        <f>IF(COUNTIF(Calculations!AS:AS,Subgroup_number)=1,INDEX(Calculations!AS:BS,MATCH(Subgroup_number,Calculations!AS:AS,0),10),IF(Subgroup_number=Calculations!BW$20,Calculations!BW$17,""))</f>
        <v/>
      </c>
      <c r="Q143" s="65" t="str">
        <f>IF(COUNTIF(Calculations!AS:AS,Subgroup_number)=1,INDEX(Calculations!AS:BS,MATCH(Subgroup_number,Calculations!AS:AS,0),18),IF(Subgroup_number=Calculations!BW$20,Calculations!BW$9,""))</f>
        <v/>
      </c>
      <c r="R143" s="67" t="str">
        <f>IF(COUNTIF(Calculations!AS:AS,Subgroup_number)=1,INDEX(Calculations!AS:BS,MATCH(Subgroup_number,Calculations!AS:AS,0),19),IF(Subgroup_number=Calculations!BW$20,Calculations!BW$10,""))</f>
        <v/>
      </c>
      <c r="S143" s="154"/>
      <c r="U143" s="154"/>
      <c r="W143" s="154"/>
    </row>
    <row r="144" spans="6:23" x14ac:dyDescent="0.2">
      <c r="F144" s="72">
        <v>143</v>
      </c>
      <c r="G144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44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44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44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44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44" s="65" t="str">
        <f>IF(COUNTIF(Calculations!AS:AS,Subgroup_number)=1,INDEX(Calculations!AS:BS,MATCH(Subgroup_number,Calculations!AS:AS,0),5),IF(Subgroup_number=Calculations!BW$20,Calculations!$BW$13,""))</f>
        <v/>
      </c>
      <c r="M144" s="65" t="str">
        <f>IF(COUNTIF(Calculations!AS:AS,Subgroup_number)=1,INDEX(Calculations!AS:BS,MATCH(Subgroup_number,Calculations!AS:AS,0),6),IF(Subgroup_number=Calculations!BW$20,Calculations!$BW$14,""))</f>
        <v/>
      </c>
      <c r="N144" s="136" t="str">
        <f>IF(COUNTIF(Calculations!AS:AS,Subgroup_number)=1,INDEX(Calculations!AS:BS,MATCH(Subgroup_number,Calculations!AS:AS,0),7),IF(Subgroup_number=Calculations!BW$20,Calculations!BW$15,""))</f>
        <v/>
      </c>
      <c r="O144" s="65" t="str">
        <f>IF(COUNTIF(Calculations!AS:AS,Subgroup_number)=1,INDEX(Calculations!AS:BS,MATCH(Subgroup_number,Calculations!AS:AS,0),9),IF(Subgroup_number=Calculations!BW$20,Calculations!BW$16,""))</f>
        <v/>
      </c>
      <c r="P144" s="65" t="str">
        <f>IF(COUNTIF(Calculations!AS:AS,Subgroup_number)=1,INDEX(Calculations!AS:BS,MATCH(Subgroup_number,Calculations!AS:AS,0),10),IF(Subgroup_number=Calculations!BW$20,Calculations!BW$17,""))</f>
        <v/>
      </c>
      <c r="Q144" s="65" t="str">
        <f>IF(COUNTIF(Calculations!AS:AS,Subgroup_number)=1,INDEX(Calculations!AS:BS,MATCH(Subgroup_number,Calculations!AS:AS,0),18),IF(Subgroup_number=Calculations!BW$20,Calculations!BW$9,""))</f>
        <v/>
      </c>
      <c r="R144" s="67" t="str">
        <f>IF(COUNTIF(Calculations!AS:AS,Subgroup_number)=1,INDEX(Calculations!AS:BS,MATCH(Subgroup_number,Calculations!AS:AS,0),19),IF(Subgroup_number=Calculations!BW$20,Calculations!BW$10,""))</f>
        <v/>
      </c>
      <c r="S144" s="154"/>
      <c r="U144" s="154"/>
      <c r="W144" s="154"/>
    </row>
    <row r="145" spans="6:23" x14ac:dyDescent="0.2">
      <c r="F145" s="72">
        <v>144</v>
      </c>
      <c r="G145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45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45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45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45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45" s="65" t="str">
        <f>IF(COUNTIF(Calculations!AS:AS,Subgroup_number)=1,INDEX(Calculations!AS:BS,MATCH(Subgroup_number,Calculations!AS:AS,0),5),IF(Subgroup_number=Calculations!BW$20,Calculations!$BW$13,""))</f>
        <v/>
      </c>
      <c r="M145" s="65" t="str">
        <f>IF(COUNTIF(Calculations!AS:AS,Subgroup_number)=1,INDEX(Calculations!AS:BS,MATCH(Subgroup_number,Calculations!AS:AS,0),6),IF(Subgroup_number=Calculations!BW$20,Calculations!$BW$14,""))</f>
        <v/>
      </c>
      <c r="N145" s="136" t="str">
        <f>IF(COUNTIF(Calculations!AS:AS,Subgroup_number)=1,INDEX(Calculations!AS:BS,MATCH(Subgroup_number,Calculations!AS:AS,0),7),IF(Subgroup_number=Calculations!BW$20,Calculations!BW$15,""))</f>
        <v/>
      </c>
      <c r="O145" s="65" t="str">
        <f>IF(COUNTIF(Calculations!AS:AS,Subgroup_number)=1,INDEX(Calculations!AS:BS,MATCH(Subgroup_number,Calculations!AS:AS,0),9),IF(Subgroup_number=Calculations!BW$20,Calculations!BW$16,""))</f>
        <v/>
      </c>
      <c r="P145" s="65" t="str">
        <f>IF(COUNTIF(Calculations!AS:AS,Subgroup_number)=1,INDEX(Calculations!AS:BS,MATCH(Subgroup_number,Calculations!AS:AS,0),10),IF(Subgroup_number=Calculations!BW$20,Calculations!BW$17,""))</f>
        <v/>
      </c>
      <c r="Q145" s="65" t="str">
        <f>IF(COUNTIF(Calculations!AS:AS,Subgroup_number)=1,INDEX(Calculations!AS:BS,MATCH(Subgroup_number,Calculations!AS:AS,0),18),IF(Subgroup_number=Calculations!BW$20,Calculations!BW$9,""))</f>
        <v/>
      </c>
      <c r="R145" s="67" t="str">
        <f>IF(COUNTIF(Calculations!AS:AS,Subgroup_number)=1,INDEX(Calculations!AS:BS,MATCH(Subgroup_number,Calculations!AS:AS,0),19),IF(Subgroup_number=Calculations!BW$20,Calculations!BW$10,""))</f>
        <v/>
      </c>
      <c r="S145" s="154"/>
      <c r="U145" s="154"/>
      <c r="W145" s="154"/>
    </row>
    <row r="146" spans="6:23" x14ac:dyDescent="0.2">
      <c r="F146" s="72">
        <v>145</v>
      </c>
      <c r="G146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46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46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46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46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46" s="65" t="str">
        <f>IF(COUNTIF(Calculations!AS:AS,Subgroup_number)=1,INDEX(Calculations!AS:BS,MATCH(Subgroup_number,Calculations!AS:AS,0),5),IF(Subgroup_number=Calculations!BW$20,Calculations!$BW$13,""))</f>
        <v/>
      </c>
      <c r="M146" s="65" t="str">
        <f>IF(COUNTIF(Calculations!AS:AS,Subgroup_number)=1,INDEX(Calculations!AS:BS,MATCH(Subgroup_number,Calculations!AS:AS,0),6),IF(Subgroup_number=Calculations!BW$20,Calculations!$BW$14,""))</f>
        <v/>
      </c>
      <c r="N146" s="136" t="str">
        <f>IF(COUNTIF(Calculations!AS:AS,Subgroup_number)=1,INDEX(Calculations!AS:BS,MATCH(Subgroup_number,Calculations!AS:AS,0),7),IF(Subgroup_number=Calculations!BW$20,Calculations!BW$15,""))</f>
        <v/>
      </c>
      <c r="O146" s="65" t="str">
        <f>IF(COUNTIF(Calculations!AS:AS,Subgroup_number)=1,INDEX(Calculations!AS:BS,MATCH(Subgroup_number,Calculations!AS:AS,0),9),IF(Subgroup_number=Calculations!BW$20,Calculations!BW$16,""))</f>
        <v/>
      </c>
      <c r="P146" s="65" t="str">
        <f>IF(COUNTIF(Calculations!AS:AS,Subgroup_number)=1,INDEX(Calculations!AS:BS,MATCH(Subgroup_number,Calculations!AS:AS,0),10),IF(Subgroup_number=Calculations!BW$20,Calculations!BW$17,""))</f>
        <v/>
      </c>
      <c r="Q146" s="65" t="str">
        <f>IF(COUNTIF(Calculations!AS:AS,Subgroup_number)=1,INDEX(Calculations!AS:BS,MATCH(Subgroup_number,Calculations!AS:AS,0),18),IF(Subgroup_number=Calculations!BW$20,Calculations!BW$9,""))</f>
        <v/>
      </c>
      <c r="R146" s="67" t="str">
        <f>IF(COUNTIF(Calculations!AS:AS,Subgroup_number)=1,INDEX(Calculations!AS:BS,MATCH(Subgroup_number,Calculations!AS:AS,0),19),IF(Subgroup_number=Calculations!BW$20,Calculations!BW$10,""))</f>
        <v/>
      </c>
      <c r="S146" s="154"/>
      <c r="U146" s="154"/>
      <c r="W146" s="154"/>
    </row>
    <row r="147" spans="6:23" x14ac:dyDescent="0.2">
      <c r="F147" s="72">
        <v>146</v>
      </c>
      <c r="G147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47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47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47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47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47" s="65" t="str">
        <f>IF(COUNTIF(Calculations!AS:AS,Subgroup_number)=1,INDEX(Calculations!AS:BS,MATCH(Subgroup_number,Calculations!AS:AS,0),5),IF(Subgroup_number=Calculations!BW$20,Calculations!$BW$13,""))</f>
        <v/>
      </c>
      <c r="M147" s="65" t="str">
        <f>IF(COUNTIF(Calculations!AS:AS,Subgroup_number)=1,INDEX(Calculations!AS:BS,MATCH(Subgroup_number,Calculations!AS:AS,0),6),IF(Subgroup_number=Calculations!BW$20,Calculations!$BW$14,""))</f>
        <v/>
      </c>
      <c r="N147" s="136" t="str">
        <f>IF(COUNTIF(Calculations!AS:AS,Subgroup_number)=1,INDEX(Calculations!AS:BS,MATCH(Subgroup_number,Calculations!AS:AS,0),7),IF(Subgroup_number=Calculations!BW$20,Calculations!BW$15,""))</f>
        <v/>
      </c>
      <c r="O147" s="65" t="str">
        <f>IF(COUNTIF(Calculations!AS:AS,Subgroup_number)=1,INDEX(Calculations!AS:BS,MATCH(Subgroup_number,Calculations!AS:AS,0),9),IF(Subgroup_number=Calculations!BW$20,Calculations!BW$16,""))</f>
        <v/>
      </c>
      <c r="P147" s="65" t="str">
        <f>IF(COUNTIF(Calculations!AS:AS,Subgroup_number)=1,INDEX(Calculations!AS:BS,MATCH(Subgroup_number,Calculations!AS:AS,0),10),IF(Subgroup_number=Calculations!BW$20,Calculations!BW$17,""))</f>
        <v/>
      </c>
      <c r="Q147" s="65" t="str">
        <f>IF(COUNTIF(Calculations!AS:AS,Subgroup_number)=1,INDEX(Calculations!AS:BS,MATCH(Subgroup_number,Calculations!AS:AS,0),18),IF(Subgroup_number=Calculations!BW$20,Calculations!BW$9,""))</f>
        <v/>
      </c>
      <c r="R147" s="67" t="str">
        <f>IF(COUNTIF(Calculations!AS:AS,Subgroup_number)=1,INDEX(Calculations!AS:BS,MATCH(Subgroup_number,Calculations!AS:AS,0),19),IF(Subgroup_number=Calculations!BW$20,Calculations!BW$10,""))</f>
        <v/>
      </c>
      <c r="S147" s="154"/>
      <c r="U147" s="154"/>
      <c r="W147" s="154"/>
    </row>
    <row r="148" spans="6:23" x14ac:dyDescent="0.2">
      <c r="F148" s="72">
        <v>147</v>
      </c>
      <c r="G148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48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48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48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48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48" s="65" t="str">
        <f>IF(COUNTIF(Calculations!AS:AS,Subgroup_number)=1,INDEX(Calculations!AS:BS,MATCH(Subgroup_number,Calculations!AS:AS,0),5),IF(Subgroup_number=Calculations!BW$20,Calculations!$BW$13,""))</f>
        <v/>
      </c>
      <c r="M148" s="65" t="str">
        <f>IF(COUNTIF(Calculations!AS:AS,Subgroup_number)=1,INDEX(Calculations!AS:BS,MATCH(Subgroup_number,Calculations!AS:AS,0),6),IF(Subgroup_number=Calculations!BW$20,Calculations!$BW$14,""))</f>
        <v/>
      </c>
      <c r="N148" s="136" t="str">
        <f>IF(COUNTIF(Calculations!AS:AS,Subgroup_number)=1,INDEX(Calculations!AS:BS,MATCH(Subgroup_number,Calculations!AS:AS,0),7),IF(Subgroup_number=Calculations!BW$20,Calculations!BW$15,""))</f>
        <v/>
      </c>
      <c r="O148" s="65" t="str">
        <f>IF(COUNTIF(Calculations!AS:AS,Subgroup_number)=1,INDEX(Calculations!AS:BS,MATCH(Subgroup_number,Calculations!AS:AS,0),9),IF(Subgroup_number=Calculations!BW$20,Calculations!BW$16,""))</f>
        <v/>
      </c>
      <c r="P148" s="65" t="str">
        <f>IF(COUNTIF(Calculations!AS:AS,Subgroup_number)=1,INDEX(Calculations!AS:BS,MATCH(Subgroup_number,Calculations!AS:AS,0),10),IF(Subgroup_number=Calculations!BW$20,Calculations!BW$17,""))</f>
        <v/>
      </c>
      <c r="Q148" s="65" t="str">
        <f>IF(COUNTIF(Calculations!AS:AS,Subgroup_number)=1,INDEX(Calculations!AS:BS,MATCH(Subgroup_number,Calculations!AS:AS,0),18),IF(Subgroup_number=Calculations!BW$20,Calculations!BW$9,""))</f>
        <v/>
      </c>
      <c r="R148" s="67" t="str">
        <f>IF(COUNTIF(Calculations!AS:AS,Subgroup_number)=1,INDEX(Calculations!AS:BS,MATCH(Subgroup_number,Calculations!AS:AS,0),19),IF(Subgroup_number=Calculations!BW$20,Calculations!BW$10,""))</f>
        <v/>
      </c>
      <c r="S148" s="154"/>
      <c r="U148" s="154"/>
      <c r="W148" s="154"/>
    </row>
    <row r="149" spans="6:23" x14ac:dyDescent="0.2">
      <c r="F149" s="72">
        <v>148</v>
      </c>
      <c r="G149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49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49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49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49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49" s="65" t="str">
        <f>IF(COUNTIF(Calculations!AS:AS,Subgroup_number)=1,INDEX(Calculations!AS:BS,MATCH(Subgroup_number,Calculations!AS:AS,0),5),IF(Subgroup_number=Calculations!BW$20,Calculations!$BW$13,""))</f>
        <v/>
      </c>
      <c r="M149" s="65" t="str">
        <f>IF(COUNTIF(Calculations!AS:AS,Subgroup_number)=1,INDEX(Calculations!AS:BS,MATCH(Subgroup_number,Calculations!AS:AS,0),6),IF(Subgroup_number=Calculations!BW$20,Calculations!$BW$14,""))</f>
        <v/>
      </c>
      <c r="N149" s="136" t="str">
        <f>IF(COUNTIF(Calculations!AS:AS,Subgroup_number)=1,INDEX(Calculations!AS:BS,MATCH(Subgroup_number,Calculations!AS:AS,0),7),IF(Subgroup_number=Calculations!BW$20,Calculations!BW$15,""))</f>
        <v/>
      </c>
      <c r="O149" s="65" t="str">
        <f>IF(COUNTIF(Calculations!AS:AS,Subgroup_number)=1,INDEX(Calculations!AS:BS,MATCH(Subgroup_number,Calculations!AS:AS,0),9),IF(Subgroup_number=Calculations!BW$20,Calculations!BW$16,""))</f>
        <v/>
      </c>
      <c r="P149" s="65" t="str">
        <f>IF(COUNTIF(Calculations!AS:AS,Subgroup_number)=1,INDEX(Calculations!AS:BS,MATCH(Subgroup_number,Calculations!AS:AS,0),10),IF(Subgroup_number=Calculations!BW$20,Calculations!BW$17,""))</f>
        <v/>
      </c>
      <c r="Q149" s="65" t="str">
        <f>IF(COUNTIF(Calculations!AS:AS,Subgroup_number)=1,INDEX(Calculations!AS:BS,MATCH(Subgroup_number,Calculations!AS:AS,0),18),IF(Subgroup_number=Calculations!BW$20,Calculations!BW$9,""))</f>
        <v/>
      </c>
      <c r="R149" s="67" t="str">
        <f>IF(COUNTIF(Calculations!AS:AS,Subgroup_number)=1,INDEX(Calculations!AS:BS,MATCH(Subgroup_number,Calculations!AS:AS,0),19),IF(Subgroup_number=Calculations!BW$20,Calculations!BW$10,""))</f>
        <v/>
      </c>
      <c r="S149" s="154"/>
      <c r="U149" s="154"/>
      <c r="W149" s="154"/>
    </row>
    <row r="150" spans="6:23" x14ac:dyDescent="0.2">
      <c r="F150" s="72">
        <v>149</v>
      </c>
      <c r="G150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50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50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50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50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50" s="65" t="str">
        <f>IF(COUNTIF(Calculations!AS:AS,Subgroup_number)=1,INDEX(Calculations!AS:BS,MATCH(Subgroup_number,Calculations!AS:AS,0),5),IF(Subgroup_number=Calculations!BW$20,Calculations!$BW$13,""))</f>
        <v/>
      </c>
      <c r="M150" s="65" t="str">
        <f>IF(COUNTIF(Calculations!AS:AS,Subgroup_number)=1,INDEX(Calculations!AS:BS,MATCH(Subgroup_number,Calculations!AS:AS,0),6),IF(Subgroup_number=Calculations!BW$20,Calculations!$BW$14,""))</f>
        <v/>
      </c>
      <c r="N150" s="136" t="str">
        <f>IF(COUNTIF(Calculations!AS:AS,Subgroup_number)=1,INDEX(Calculations!AS:BS,MATCH(Subgroup_number,Calculations!AS:AS,0),7),IF(Subgroup_number=Calculations!BW$20,Calculations!BW$15,""))</f>
        <v/>
      </c>
      <c r="O150" s="65" t="str">
        <f>IF(COUNTIF(Calculations!AS:AS,Subgroup_number)=1,INDEX(Calculations!AS:BS,MATCH(Subgroup_number,Calculations!AS:AS,0),9),IF(Subgroup_number=Calculations!BW$20,Calculations!BW$16,""))</f>
        <v/>
      </c>
      <c r="P150" s="65" t="str">
        <f>IF(COUNTIF(Calculations!AS:AS,Subgroup_number)=1,INDEX(Calculations!AS:BS,MATCH(Subgroup_number,Calculations!AS:AS,0),10),IF(Subgroup_number=Calculations!BW$20,Calculations!BW$17,""))</f>
        <v/>
      </c>
      <c r="Q150" s="65" t="str">
        <f>IF(COUNTIF(Calculations!AS:AS,Subgroup_number)=1,INDEX(Calculations!AS:BS,MATCH(Subgroup_number,Calculations!AS:AS,0),18),IF(Subgroup_number=Calculations!BW$20,Calculations!BW$9,""))</f>
        <v/>
      </c>
      <c r="R150" s="67" t="str">
        <f>IF(COUNTIF(Calculations!AS:AS,Subgroup_number)=1,INDEX(Calculations!AS:BS,MATCH(Subgroup_number,Calculations!AS:AS,0),19),IF(Subgroup_number=Calculations!BW$20,Calculations!BW$10,""))</f>
        <v/>
      </c>
      <c r="S150" s="154"/>
      <c r="U150" s="154"/>
      <c r="W150" s="154"/>
    </row>
    <row r="151" spans="6:23" x14ac:dyDescent="0.2">
      <c r="F151" s="72">
        <v>150</v>
      </c>
      <c r="G151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51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51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51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51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51" s="65" t="str">
        <f>IF(COUNTIF(Calculations!AS:AS,Subgroup_number)=1,INDEX(Calculations!AS:BS,MATCH(Subgroup_number,Calculations!AS:AS,0),5),IF(Subgroup_number=Calculations!BW$20,Calculations!$BW$13,""))</f>
        <v/>
      </c>
      <c r="M151" s="65" t="str">
        <f>IF(COUNTIF(Calculations!AS:AS,Subgroup_number)=1,INDEX(Calculations!AS:BS,MATCH(Subgroup_number,Calculations!AS:AS,0),6),IF(Subgroup_number=Calculations!BW$20,Calculations!$BW$14,""))</f>
        <v/>
      </c>
      <c r="N151" s="136" t="str">
        <f>IF(COUNTIF(Calculations!AS:AS,Subgroup_number)=1,INDEX(Calculations!AS:BS,MATCH(Subgroup_number,Calculations!AS:AS,0),7),IF(Subgroup_number=Calculations!BW$20,Calculations!BW$15,""))</f>
        <v/>
      </c>
      <c r="O151" s="65" t="str">
        <f>IF(COUNTIF(Calculations!AS:AS,Subgroup_number)=1,INDEX(Calculations!AS:BS,MATCH(Subgroup_number,Calculations!AS:AS,0),9),IF(Subgroup_number=Calculations!BW$20,Calculations!BW$16,""))</f>
        <v/>
      </c>
      <c r="P151" s="65" t="str">
        <f>IF(COUNTIF(Calculations!AS:AS,Subgroup_number)=1,INDEX(Calculations!AS:BS,MATCH(Subgroup_number,Calculations!AS:AS,0),10),IF(Subgroup_number=Calculations!BW$20,Calculations!BW$17,""))</f>
        <v/>
      </c>
      <c r="Q151" s="65" t="str">
        <f>IF(COUNTIF(Calculations!AS:AS,Subgroup_number)=1,INDEX(Calculations!AS:BS,MATCH(Subgroup_number,Calculations!AS:AS,0),18),IF(Subgroup_number=Calculations!BW$20,Calculations!BW$9,""))</f>
        <v/>
      </c>
      <c r="R151" s="67" t="str">
        <f>IF(COUNTIF(Calculations!AS:AS,Subgroup_number)=1,INDEX(Calculations!AS:BS,MATCH(Subgroup_number,Calculations!AS:AS,0),19),IF(Subgroup_number=Calculations!BW$20,Calculations!BW$10,""))</f>
        <v/>
      </c>
      <c r="S151" s="154"/>
      <c r="U151" s="154"/>
      <c r="W151" s="154"/>
    </row>
    <row r="152" spans="6:23" x14ac:dyDescent="0.2">
      <c r="F152" s="72">
        <v>151</v>
      </c>
      <c r="G152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52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52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52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52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52" s="65" t="str">
        <f>IF(COUNTIF(Calculations!AS:AS,Subgroup_number)=1,INDEX(Calculations!AS:BS,MATCH(Subgroup_number,Calculations!AS:AS,0),5),IF(Subgroup_number=Calculations!BW$20,Calculations!$BW$13,""))</f>
        <v/>
      </c>
      <c r="M152" s="65" t="str">
        <f>IF(COUNTIF(Calculations!AS:AS,Subgroup_number)=1,INDEX(Calculations!AS:BS,MATCH(Subgroup_number,Calculations!AS:AS,0),6),IF(Subgroup_number=Calculations!BW$20,Calculations!$BW$14,""))</f>
        <v/>
      </c>
      <c r="N152" s="136" t="str">
        <f>IF(COUNTIF(Calculations!AS:AS,Subgroup_number)=1,INDEX(Calculations!AS:BS,MATCH(Subgroup_number,Calculations!AS:AS,0),7),IF(Subgroup_number=Calculations!BW$20,Calculations!BW$15,""))</f>
        <v/>
      </c>
      <c r="O152" s="65" t="str">
        <f>IF(COUNTIF(Calculations!AS:AS,Subgroup_number)=1,INDEX(Calculations!AS:BS,MATCH(Subgroup_number,Calculations!AS:AS,0),9),IF(Subgroup_number=Calculations!BW$20,Calculations!BW$16,""))</f>
        <v/>
      </c>
      <c r="P152" s="65" t="str">
        <f>IF(COUNTIF(Calculations!AS:AS,Subgroup_number)=1,INDEX(Calculations!AS:BS,MATCH(Subgroup_number,Calculations!AS:AS,0),10),IF(Subgroup_number=Calculations!BW$20,Calculations!BW$17,""))</f>
        <v/>
      </c>
      <c r="Q152" s="65" t="str">
        <f>IF(COUNTIF(Calculations!AS:AS,Subgroup_number)=1,INDEX(Calculations!AS:BS,MATCH(Subgroup_number,Calculations!AS:AS,0),18),IF(Subgroup_number=Calculations!BW$20,Calculations!BW$9,""))</f>
        <v/>
      </c>
      <c r="R152" s="67" t="str">
        <f>IF(COUNTIF(Calculations!AS:AS,Subgroup_number)=1,INDEX(Calculations!AS:BS,MATCH(Subgroup_number,Calculations!AS:AS,0),19),IF(Subgroup_number=Calculations!BW$20,Calculations!BW$10,""))</f>
        <v/>
      </c>
      <c r="S152" s="154"/>
      <c r="U152" s="154"/>
      <c r="W152" s="154"/>
    </row>
    <row r="153" spans="6:23" x14ac:dyDescent="0.2">
      <c r="F153" s="72">
        <v>152</v>
      </c>
      <c r="G153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53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53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53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53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53" s="65" t="str">
        <f>IF(COUNTIF(Calculations!AS:AS,Subgroup_number)=1,INDEX(Calculations!AS:BS,MATCH(Subgroup_number,Calculations!AS:AS,0),5),IF(Subgroup_number=Calculations!BW$20,Calculations!$BW$13,""))</f>
        <v/>
      </c>
      <c r="M153" s="65" t="str">
        <f>IF(COUNTIF(Calculations!AS:AS,Subgroup_number)=1,INDEX(Calculations!AS:BS,MATCH(Subgroup_number,Calculations!AS:AS,0),6),IF(Subgroup_number=Calculations!BW$20,Calculations!$BW$14,""))</f>
        <v/>
      </c>
      <c r="N153" s="136" t="str">
        <f>IF(COUNTIF(Calculations!AS:AS,Subgroup_number)=1,INDEX(Calculations!AS:BS,MATCH(Subgroup_number,Calculations!AS:AS,0),7),IF(Subgroup_number=Calculations!BW$20,Calculations!BW$15,""))</f>
        <v/>
      </c>
      <c r="O153" s="65" t="str">
        <f>IF(COUNTIF(Calculations!AS:AS,Subgroup_number)=1,INDEX(Calculations!AS:BS,MATCH(Subgroup_number,Calculations!AS:AS,0),9),IF(Subgroup_number=Calculations!BW$20,Calculations!BW$16,""))</f>
        <v/>
      </c>
      <c r="P153" s="65" t="str">
        <f>IF(COUNTIF(Calculations!AS:AS,Subgroup_number)=1,INDEX(Calculations!AS:BS,MATCH(Subgroup_number,Calculations!AS:AS,0),10),IF(Subgroup_number=Calculations!BW$20,Calculations!BW$17,""))</f>
        <v/>
      </c>
      <c r="Q153" s="65" t="str">
        <f>IF(COUNTIF(Calculations!AS:AS,Subgroup_number)=1,INDEX(Calculations!AS:BS,MATCH(Subgroup_number,Calculations!AS:AS,0),18),IF(Subgroup_number=Calculations!BW$20,Calculations!BW$9,""))</f>
        <v/>
      </c>
      <c r="R153" s="67" t="str">
        <f>IF(COUNTIF(Calculations!AS:AS,Subgroup_number)=1,INDEX(Calculations!AS:BS,MATCH(Subgroup_number,Calculations!AS:AS,0),19),IF(Subgroup_number=Calculations!BW$20,Calculations!BW$10,""))</f>
        <v/>
      </c>
      <c r="S153" s="154"/>
      <c r="U153" s="154"/>
      <c r="W153" s="154"/>
    </row>
    <row r="154" spans="6:23" x14ac:dyDescent="0.2">
      <c r="F154" s="72">
        <v>153</v>
      </c>
      <c r="G154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54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54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54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54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54" s="65" t="str">
        <f>IF(COUNTIF(Calculations!AS:AS,Subgroup_number)=1,INDEX(Calculations!AS:BS,MATCH(Subgroup_number,Calculations!AS:AS,0),5),IF(Subgroup_number=Calculations!BW$20,Calculations!$BW$13,""))</f>
        <v/>
      </c>
      <c r="M154" s="65" t="str">
        <f>IF(COUNTIF(Calculations!AS:AS,Subgroup_number)=1,INDEX(Calculations!AS:BS,MATCH(Subgroup_number,Calculations!AS:AS,0),6),IF(Subgroup_number=Calculations!BW$20,Calculations!$BW$14,""))</f>
        <v/>
      </c>
      <c r="N154" s="136" t="str">
        <f>IF(COUNTIF(Calculations!AS:AS,Subgroup_number)=1,INDEX(Calculations!AS:BS,MATCH(Subgroup_number,Calculations!AS:AS,0),7),IF(Subgroup_number=Calculations!BW$20,Calculations!BW$15,""))</f>
        <v/>
      </c>
      <c r="O154" s="65" t="str">
        <f>IF(COUNTIF(Calculations!AS:AS,Subgroup_number)=1,INDEX(Calculations!AS:BS,MATCH(Subgroup_number,Calculations!AS:AS,0),9),IF(Subgroup_number=Calculations!BW$20,Calculations!BW$16,""))</f>
        <v/>
      </c>
      <c r="P154" s="65" t="str">
        <f>IF(COUNTIF(Calculations!AS:AS,Subgroup_number)=1,INDEX(Calculations!AS:BS,MATCH(Subgroup_number,Calculations!AS:AS,0),10),IF(Subgroup_number=Calculations!BW$20,Calculations!BW$17,""))</f>
        <v/>
      </c>
      <c r="Q154" s="65" t="str">
        <f>IF(COUNTIF(Calculations!AS:AS,Subgroup_number)=1,INDEX(Calculations!AS:BS,MATCH(Subgroup_number,Calculations!AS:AS,0),18),IF(Subgroup_number=Calculations!BW$20,Calculations!BW$9,""))</f>
        <v/>
      </c>
      <c r="R154" s="67" t="str">
        <f>IF(COUNTIF(Calculations!AS:AS,Subgroup_number)=1,INDEX(Calculations!AS:BS,MATCH(Subgroup_number,Calculations!AS:AS,0),19),IF(Subgroup_number=Calculations!BW$20,Calculations!BW$10,""))</f>
        <v/>
      </c>
      <c r="S154" s="154"/>
      <c r="U154" s="154"/>
      <c r="W154" s="154"/>
    </row>
    <row r="155" spans="6:23" x14ac:dyDescent="0.2">
      <c r="F155" s="72">
        <v>154</v>
      </c>
      <c r="G155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55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55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55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55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55" s="65" t="str">
        <f>IF(COUNTIF(Calculations!AS:AS,Subgroup_number)=1,INDEX(Calculations!AS:BS,MATCH(Subgroup_number,Calculations!AS:AS,0),5),IF(Subgroup_number=Calculations!BW$20,Calculations!$BW$13,""))</f>
        <v/>
      </c>
      <c r="M155" s="65" t="str">
        <f>IF(COUNTIF(Calculations!AS:AS,Subgroup_number)=1,INDEX(Calculations!AS:BS,MATCH(Subgroup_number,Calculations!AS:AS,0),6),IF(Subgroup_number=Calculations!BW$20,Calculations!$BW$14,""))</f>
        <v/>
      </c>
      <c r="N155" s="136" t="str">
        <f>IF(COUNTIF(Calculations!AS:AS,Subgroup_number)=1,INDEX(Calculations!AS:BS,MATCH(Subgroup_number,Calculations!AS:AS,0),7),IF(Subgroup_number=Calculations!BW$20,Calculations!BW$15,""))</f>
        <v/>
      </c>
      <c r="O155" s="65" t="str">
        <f>IF(COUNTIF(Calculations!AS:AS,Subgroup_number)=1,INDEX(Calculations!AS:BS,MATCH(Subgroup_number,Calculations!AS:AS,0),9),IF(Subgroup_number=Calculations!BW$20,Calculations!BW$16,""))</f>
        <v/>
      </c>
      <c r="P155" s="65" t="str">
        <f>IF(COUNTIF(Calculations!AS:AS,Subgroup_number)=1,INDEX(Calculations!AS:BS,MATCH(Subgroup_number,Calculations!AS:AS,0),10),IF(Subgroup_number=Calculations!BW$20,Calculations!BW$17,""))</f>
        <v/>
      </c>
      <c r="Q155" s="65" t="str">
        <f>IF(COUNTIF(Calculations!AS:AS,Subgroup_number)=1,INDEX(Calculations!AS:BS,MATCH(Subgroup_number,Calculations!AS:AS,0),18),IF(Subgroup_number=Calculations!BW$20,Calculations!BW$9,""))</f>
        <v/>
      </c>
      <c r="R155" s="67" t="str">
        <f>IF(COUNTIF(Calculations!AS:AS,Subgroup_number)=1,INDEX(Calculations!AS:BS,MATCH(Subgroup_number,Calculations!AS:AS,0),19),IF(Subgroup_number=Calculations!BW$20,Calculations!BW$10,""))</f>
        <v/>
      </c>
      <c r="S155" s="154"/>
      <c r="U155" s="154"/>
      <c r="W155" s="154"/>
    </row>
    <row r="156" spans="6:23" x14ac:dyDescent="0.2">
      <c r="F156" s="72">
        <v>155</v>
      </c>
      <c r="G156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56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56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56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56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56" s="65" t="str">
        <f>IF(COUNTIF(Calculations!AS:AS,Subgroup_number)=1,INDEX(Calculations!AS:BS,MATCH(Subgroup_number,Calculations!AS:AS,0),5),IF(Subgroup_number=Calculations!BW$20,Calculations!$BW$13,""))</f>
        <v/>
      </c>
      <c r="M156" s="65" t="str">
        <f>IF(COUNTIF(Calculations!AS:AS,Subgroup_number)=1,INDEX(Calculations!AS:BS,MATCH(Subgroup_number,Calculations!AS:AS,0),6),IF(Subgroup_number=Calculations!BW$20,Calculations!$BW$14,""))</f>
        <v/>
      </c>
      <c r="N156" s="136" t="str">
        <f>IF(COUNTIF(Calculations!AS:AS,Subgroup_number)=1,INDEX(Calculations!AS:BS,MATCH(Subgroup_number,Calculations!AS:AS,0),7),IF(Subgroup_number=Calculations!BW$20,Calculations!BW$15,""))</f>
        <v/>
      </c>
      <c r="O156" s="65" t="str">
        <f>IF(COUNTIF(Calculations!AS:AS,Subgroup_number)=1,INDEX(Calculations!AS:BS,MATCH(Subgroup_number,Calculations!AS:AS,0),9),IF(Subgroup_number=Calculations!BW$20,Calculations!BW$16,""))</f>
        <v/>
      </c>
      <c r="P156" s="65" t="str">
        <f>IF(COUNTIF(Calculations!AS:AS,Subgroup_number)=1,INDEX(Calculations!AS:BS,MATCH(Subgroup_number,Calculations!AS:AS,0),10),IF(Subgroup_number=Calculations!BW$20,Calculations!BW$17,""))</f>
        <v/>
      </c>
      <c r="Q156" s="65" t="str">
        <f>IF(COUNTIF(Calculations!AS:AS,Subgroup_number)=1,INDEX(Calculations!AS:BS,MATCH(Subgroup_number,Calculations!AS:AS,0),18),IF(Subgroup_number=Calculations!BW$20,Calculations!BW$9,""))</f>
        <v/>
      </c>
      <c r="R156" s="67" t="str">
        <f>IF(COUNTIF(Calculations!AS:AS,Subgroup_number)=1,INDEX(Calculations!AS:BS,MATCH(Subgroup_number,Calculations!AS:AS,0),19),IF(Subgroup_number=Calculations!BW$20,Calculations!BW$10,""))</f>
        <v/>
      </c>
      <c r="S156" s="154"/>
      <c r="U156" s="154"/>
      <c r="W156" s="154"/>
    </row>
    <row r="157" spans="6:23" x14ac:dyDescent="0.2">
      <c r="F157" s="72">
        <v>156</v>
      </c>
      <c r="G157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57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57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57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57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57" s="65" t="str">
        <f>IF(COUNTIF(Calculations!AS:AS,Subgroup_number)=1,INDEX(Calculations!AS:BS,MATCH(Subgroup_number,Calculations!AS:AS,0),5),IF(Subgroup_number=Calculations!BW$20,Calculations!$BW$13,""))</f>
        <v/>
      </c>
      <c r="M157" s="65" t="str">
        <f>IF(COUNTIF(Calculations!AS:AS,Subgroup_number)=1,INDEX(Calculations!AS:BS,MATCH(Subgroup_number,Calculations!AS:AS,0),6),IF(Subgroup_number=Calculations!BW$20,Calculations!$BW$14,""))</f>
        <v/>
      </c>
      <c r="N157" s="136" t="str">
        <f>IF(COUNTIF(Calculations!AS:AS,Subgroup_number)=1,INDEX(Calculations!AS:BS,MATCH(Subgroup_number,Calculations!AS:AS,0),7),IF(Subgroup_number=Calculations!BW$20,Calculations!BW$15,""))</f>
        <v/>
      </c>
      <c r="O157" s="65" t="str">
        <f>IF(COUNTIF(Calculations!AS:AS,Subgroup_number)=1,INDEX(Calculations!AS:BS,MATCH(Subgroup_number,Calculations!AS:AS,0),9),IF(Subgroup_number=Calculations!BW$20,Calculations!BW$16,""))</f>
        <v/>
      </c>
      <c r="P157" s="65" t="str">
        <f>IF(COUNTIF(Calculations!AS:AS,Subgroup_number)=1,INDEX(Calculations!AS:BS,MATCH(Subgroup_number,Calculations!AS:AS,0),10),IF(Subgroup_number=Calculations!BW$20,Calculations!BW$17,""))</f>
        <v/>
      </c>
      <c r="Q157" s="65" t="str">
        <f>IF(COUNTIF(Calculations!AS:AS,Subgroup_number)=1,INDEX(Calculations!AS:BS,MATCH(Subgroup_number,Calculations!AS:AS,0),18),IF(Subgroup_number=Calculations!BW$20,Calculations!BW$9,""))</f>
        <v/>
      </c>
      <c r="R157" s="67" t="str">
        <f>IF(COUNTIF(Calculations!AS:AS,Subgroup_number)=1,INDEX(Calculations!AS:BS,MATCH(Subgroup_number,Calculations!AS:AS,0),19),IF(Subgroup_number=Calculations!BW$20,Calculations!BW$10,""))</f>
        <v/>
      </c>
      <c r="S157" s="154"/>
      <c r="U157" s="154"/>
      <c r="W157" s="154"/>
    </row>
    <row r="158" spans="6:23" x14ac:dyDescent="0.2">
      <c r="F158" s="72">
        <v>157</v>
      </c>
      <c r="G158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58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58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58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58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58" s="65" t="str">
        <f>IF(COUNTIF(Calculations!AS:AS,Subgroup_number)=1,INDEX(Calculations!AS:BS,MATCH(Subgroup_number,Calculations!AS:AS,0),5),IF(Subgroup_number=Calculations!BW$20,Calculations!$BW$13,""))</f>
        <v/>
      </c>
      <c r="M158" s="65" t="str">
        <f>IF(COUNTIF(Calculations!AS:AS,Subgroup_number)=1,INDEX(Calculations!AS:BS,MATCH(Subgroup_number,Calculations!AS:AS,0),6),IF(Subgroup_number=Calculations!BW$20,Calculations!$BW$14,""))</f>
        <v/>
      </c>
      <c r="N158" s="136" t="str">
        <f>IF(COUNTIF(Calculations!AS:AS,Subgroup_number)=1,INDEX(Calculations!AS:BS,MATCH(Subgroup_number,Calculations!AS:AS,0),7),IF(Subgroup_number=Calculations!BW$20,Calculations!BW$15,""))</f>
        <v/>
      </c>
      <c r="O158" s="65" t="str">
        <f>IF(COUNTIF(Calculations!AS:AS,Subgroup_number)=1,INDEX(Calculations!AS:BS,MATCH(Subgroup_number,Calculations!AS:AS,0),9),IF(Subgroup_number=Calculations!BW$20,Calculations!BW$16,""))</f>
        <v/>
      </c>
      <c r="P158" s="65" t="str">
        <f>IF(COUNTIF(Calculations!AS:AS,Subgroup_number)=1,INDEX(Calculations!AS:BS,MATCH(Subgroup_number,Calculations!AS:AS,0),10),IF(Subgroup_number=Calculations!BW$20,Calculations!BW$17,""))</f>
        <v/>
      </c>
      <c r="Q158" s="65" t="str">
        <f>IF(COUNTIF(Calculations!AS:AS,Subgroup_number)=1,INDEX(Calculations!AS:BS,MATCH(Subgroup_number,Calculations!AS:AS,0),18),IF(Subgroup_number=Calculations!BW$20,Calculations!BW$9,""))</f>
        <v/>
      </c>
      <c r="R158" s="67" t="str">
        <f>IF(COUNTIF(Calculations!AS:AS,Subgroup_number)=1,INDEX(Calculations!AS:BS,MATCH(Subgroup_number,Calculations!AS:AS,0),19),IF(Subgroup_number=Calculations!BW$20,Calculations!BW$10,""))</f>
        <v/>
      </c>
      <c r="S158" s="154"/>
      <c r="U158" s="154"/>
      <c r="W158" s="154"/>
    </row>
    <row r="159" spans="6:23" x14ac:dyDescent="0.2">
      <c r="F159" s="72">
        <v>158</v>
      </c>
      <c r="G159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59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59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59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59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59" s="65" t="str">
        <f>IF(COUNTIF(Calculations!AS:AS,Subgroup_number)=1,INDEX(Calculations!AS:BS,MATCH(Subgroup_number,Calculations!AS:AS,0),5),IF(Subgroup_number=Calculations!BW$20,Calculations!$BW$13,""))</f>
        <v/>
      </c>
      <c r="M159" s="65" t="str">
        <f>IF(COUNTIF(Calculations!AS:AS,Subgroup_number)=1,INDEX(Calculations!AS:BS,MATCH(Subgroup_number,Calculations!AS:AS,0),6),IF(Subgroup_number=Calculations!BW$20,Calculations!$BW$14,""))</f>
        <v/>
      </c>
      <c r="N159" s="136" t="str">
        <f>IF(COUNTIF(Calculations!AS:AS,Subgroup_number)=1,INDEX(Calculations!AS:BS,MATCH(Subgroup_number,Calculations!AS:AS,0),7),IF(Subgroup_number=Calculations!BW$20,Calculations!BW$15,""))</f>
        <v/>
      </c>
      <c r="O159" s="65" t="str">
        <f>IF(COUNTIF(Calculations!AS:AS,Subgroup_number)=1,INDEX(Calculations!AS:BS,MATCH(Subgroup_number,Calculations!AS:AS,0),9),IF(Subgroup_number=Calculations!BW$20,Calculations!BW$16,""))</f>
        <v/>
      </c>
      <c r="P159" s="65" t="str">
        <f>IF(COUNTIF(Calculations!AS:AS,Subgroup_number)=1,INDEX(Calculations!AS:BS,MATCH(Subgroup_number,Calculations!AS:AS,0),10),IF(Subgroup_number=Calculations!BW$20,Calculations!BW$17,""))</f>
        <v/>
      </c>
      <c r="Q159" s="65" t="str">
        <f>IF(COUNTIF(Calculations!AS:AS,Subgroup_number)=1,INDEX(Calculations!AS:BS,MATCH(Subgroup_number,Calculations!AS:AS,0),18),IF(Subgroup_number=Calculations!BW$20,Calculations!BW$9,""))</f>
        <v/>
      </c>
      <c r="R159" s="67" t="str">
        <f>IF(COUNTIF(Calculations!AS:AS,Subgroup_number)=1,INDEX(Calculations!AS:BS,MATCH(Subgroup_number,Calculations!AS:AS,0),19),IF(Subgroup_number=Calculations!BW$20,Calculations!BW$10,""))</f>
        <v/>
      </c>
      <c r="S159" s="154"/>
      <c r="U159" s="154"/>
      <c r="W159" s="154"/>
    </row>
    <row r="160" spans="6:23" x14ac:dyDescent="0.2">
      <c r="F160" s="72">
        <v>159</v>
      </c>
      <c r="G160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60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60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60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60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60" s="65" t="str">
        <f>IF(COUNTIF(Calculations!AS:AS,Subgroup_number)=1,INDEX(Calculations!AS:BS,MATCH(Subgroup_number,Calculations!AS:AS,0),5),IF(Subgroup_number=Calculations!BW$20,Calculations!$BW$13,""))</f>
        <v/>
      </c>
      <c r="M160" s="65" t="str">
        <f>IF(COUNTIF(Calculations!AS:AS,Subgroup_number)=1,INDEX(Calculations!AS:BS,MATCH(Subgroup_number,Calculations!AS:AS,0),6),IF(Subgroup_number=Calculations!BW$20,Calculations!$BW$14,""))</f>
        <v/>
      </c>
      <c r="N160" s="136" t="str">
        <f>IF(COUNTIF(Calculations!AS:AS,Subgroup_number)=1,INDEX(Calculations!AS:BS,MATCH(Subgroup_number,Calculations!AS:AS,0),7),IF(Subgroup_number=Calculations!BW$20,Calculations!BW$15,""))</f>
        <v/>
      </c>
      <c r="O160" s="65" t="str">
        <f>IF(COUNTIF(Calculations!AS:AS,Subgroup_number)=1,INDEX(Calculations!AS:BS,MATCH(Subgroup_number,Calculations!AS:AS,0),9),IF(Subgroup_number=Calculations!BW$20,Calculations!BW$16,""))</f>
        <v/>
      </c>
      <c r="P160" s="65" t="str">
        <f>IF(COUNTIF(Calculations!AS:AS,Subgroup_number)=1,INDEX(Calculations!AS:BS,MATCH(Subgroup_number,Calculations!AS:AS,0),10),IF(Subgroup_number=Calculations!BW$20,Calculations!BW$17,""))</f>
        <v/>
      </c>
      <c r="Q160" s="65" t="str">
        <f>IF(COUNTIF(Calculations!AS:AS,Subgroup_number)=1,INDEX(Calculations!AS:BS,MATCH(Subgroup_number,Calculations!AS:AS,0),18),IF(Subgroup_number=Calculations!BW$20,Calculations!BW$9,""))</f>
        <v/>
      </c>
      <c r="R160" s="67" t="str">
        <f>IF(COUNTIF(Calculations!AS:AS,Subgroup_number)=1,INDEX(Calculations!AS:BS,MATCH(Subgroup_number,Calculations!AS:AS,0),19),IF(Subgroup_number=Calculations!BW$20,Calculations!BW$10,""))</f>
        <v/>
      </c>
      <c r="S160" s="154"/>
      <c r="U160" s="154"/>
      <c r="W160" s="154"/>
    </row>
    <row r="161" spans="6:23" x14ac:dyDescent="0.2">
      <c r="F161" s="72">
        <v>160</v>
      </c>
      <c r="G161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61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61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61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61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61" s="65" t="str">
        <f>IF(COUNTIF(Calculations!AS:AS,Subgroup_number)=1,INDEX(Calculations!AS:BS,MATCH(Subgroup_number,Calculations!AS:AS,0),5),IF(Subgroup_number=Calculations!BW$20,Calculations!$BW$13,""))</f>
        <v/>
      </c>
      <c r="M161" s="65" t="str">
        <f>IF(COUNTIF(Calculations!AS:AS,Subgroup_number)=1,INDEX(Calculations!AS:BS,MATCH(Subgroup_number,Calculations!AS:AS,0),6),IF(Subgroup_number=Calculations!BW$20,Calculations!$BW$14,""))</f>
        <v/>
      </c>
      <c r="N161" s="136" t="str">
        <f>IF(COUNTIF(Calculations!AS:AS,Subgroup_number)=1,INDEX(Calculations!AS:BS,MATCH(Subgroup_number,Calculations!AS:AS,0),7),IF(Subgroup_number=Calculations!BW$20,Calculations!BW$15,""))</f>
        <v/>
      </c>
      <c r="O161" s="65" t="str">
        <f>IF(COUNTIF(Calculations!AS:AS,Subgroup_number)=1,INDEX(Calculations!AS:BS,MATCH(Subgroup_number,Calculations!AS:AS,0),9),IF(Subgroup_number=Calculations!BW$20,Calculations!BW$16,""))</f>
        <v/>
      </c>
      <c r="P161" s="65" t="str">
        <f>IF(COUNTIF(Calculations!AS:AS,Subgroup_number)=1,INDEX(Calculations!AS:BS,MATCH(Subgroup_number,Calculations!AS:AS,0),10),IF(Subgroup_number=Calculations!BW$20,Calculations!BW$17,""))</f>
        <v/>
      </c>
      <c r="Q161" s="65" t="str">
        <f>IF(COUNTIF(Calculations!AS:AS,Subgroup_number)=1,INDEX(Calculations!AS:BS,MATCH(Subgroup_number,Calculations!AS:AS,0),18),IF(Subgroup_number=Calculations!BW$20,Calculations!BW$9,""))</f>
        <v/>
      </c>
      <c r="R161" s="67" t="str">
        <f>IF(COUNTIF(Calculations!AS:AS,Subgroup_number)=1,INDEX(Calculations!AS:BS,MATCH(Subgroup_number,Calculations!AS:AS,0),19),IF(Subgroup_number=Calculations!BW$20,Calculations!BW$10,""))</f>
        <v/>
      </c>
      <c r="S161" s="154"/>
      <c r="U161" s="154"/>
      <c r="W161" s="154"/>
    </row>
    <row r="162" spans="6:23" x14ac:dyDescent="0.2">
      <c r="F162" s="72">
        <v>161</v>
      </c>
      <c r="G162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62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62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62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62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62" s="65" t="str">
        <f>IF(COUNTIF(Calculations!AS:AS,Subgroup_number)=1,INDEX(Calculations!AS:BS,MATCH(Subgroup_number,Calculations!AS:AS,0),5),IF(Subgroup_number=Calculations!BW$20,Calculations!$BW$13,""))</f>
        <v/>
      </c>
      <c r="M162" s="65" t="str">
        <f>IF(COUNTIF(Calculations!AS:AS,Subgroup_number)=1,INDEX(Calculations!AS:BS,MATCH(Subgroup_number,Calculations!AS:AS,0),6),IF(Subgroup_number=Calculations!BW$20,Calculations!$BW$14,""))</f>
        <v/>
      </c>
      <c r="N162" s="136" t="str">
        <f>IF(COUNTIF(Calculations!AS:AS,Subgroup_number)=1,INDEX(Calculations!AS:BS,MATCH(Subgroup_number,Calculations!AS:AS,0),7),IF(Subgroup_number=Calculations!BW$20,Calculations!BW$15,""))</f>
        <v/>
      </c>
      <c r="O162" s="65" t="str">
        <f>IF(COUNTIF(Calculations!AS:AS,Subgroup_number)=1,INDEX(Calculations!AS:BS,MATCH(Subgroup_number,Calculations!AS:AS,0),9),IF(Subgroup_number=Calculations!BW$20,Calculations!BW$16,""))</f>
        <v/>
      </c>
      <c r="P162" s="65" t="str">
        <f>IF(COUNTIF(Calculations!AS:AS,Subgroup_number)=1,INDEX(Calculations!AS:BS,MATCH(Subgroup_number,Calculations!AS:AS,0),10),IF(Subgroup_number=Calculations!BW$20,Calculations!BW$17,""))</f>
        <v/>
      </c>
      <c r="Q162" s="65" t="str">
        <f>IF(COUNTIF(Calculations!AS:AS,Subgroup_number)=1,INDEX(Calculations!AS:BS,MATCH(Subgroup_number,Calculations!AS:AS,0),18),IF(Subgroup_number=Calculations!BW$20,Calculations!BW$9,""))</f>
        <v/>
      </c>
      <c r="R162" s="67" t="str">
        <f>IF(COUNTIF(Calculations!AS:AS,Subgroup_number)=1,INDEX(Calculations!AS:BS,MATCH(Subgroup_number,Calculations!AS:AS,0),19),IF(Subgroup_number=Calculations!BW$20,Calculations!BW$10,""))</f>
        <v/>
      </c>
      <c r="S162" s="154"/>
      <c r="U162" s="154"/>
      <c r="W162" s="154"/>
    </row>
    <row r="163" spans="6:23" x14ac:dyDescent="0.2">
      <c r="F163" s="72">
        <v>162</v>
      </c>
      <c r="G163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63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63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63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63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63" s="65" t="str">
        <f>IF(COUNTIF(Calculations!AS:AS,Subgroup_number)=1,INDEX(Calculations!AS:BS,MATCH(Subgroup_number,Calculations!AS:AS,0),5),IF(Subgroup_number=Calculations!BW$20,Calculations!$BW$13,""))</f>
        <v/>
      </c>
      <c r="M163" s="65" t="str">
        <f>IF(COUNTIF(Calculations!AS:AS,Subgroup_number)=1,INDEX(Calculations!AS:BS,MATCH(Subgroup_number,Calculations!AS:AS,0),6),IF(Subgroup_number=Calculations!BW$20,Calculations!$BW$14,""))</f>
        <v/>
      </c>
      <c r="N163" s="136" t="str">
        <f>IF(COUNTIF(Calculations!AS:AS,Subgroup_number)=1,INDEX(Calculations!AS:BS,MATCH(Subgroup_number,Calculations!AS:AS,0),7),IF(Subgroup_number=Calculations!BW$20,Calculations!BW$15,""))</f>
        <v/>
      </c>
      <c r="O163" s="65" t="str">
        <f>IF(COUNTIF(Calculations!AS:AS,Subgroup_number)=1,INDEX(Calculations!AS:BS,MATCH(Subgroup_number,Calculations!AS:AS,0),9),IF(Subgroup_number=Calculations!BW$20,Calculations!BW$16,""))</f>
        <v/>
      </c>
      <c r="P163" s="65" t="str">
        <f>IF(COUNTIF(Calculations!AS:AS,Subgroup_number)=1,INDEX(Calculations!AS:BS,MATCH(Subgroup_number,Calculations!AS:AS,0),10),IF(Subgroup_number=Calculations!BW$20,Calculations!BW$17,""))</f>
        <v/>
      </c>
      <c r="Q163" s="65" t="str">
        <f>IF(COUNTIF(Calculations!AS:AS,Subgroup_number)=1,INDEX(Calculations!AS:BS,MATCH(Subgroup_number,Calculations!AS:AS,0),18),IF(Subgroup_number=Calculations!BW$20,Calculations!BW$9,""))</f>
        <v/>
      </c>
      <c r="R163" s="67" t="str">
        <f>IF(COUNTIF(Calculations!AS:AS,Subgroup_number)=1,INDEX(Calculations!AS:BS,MATCH(Subgroup_number,Calculations!AS:AS,0),19),IF(Subgroup_number=Calculations!BW$20,Calculations!BW$10,""))</f>
        <v/>
      </c>
      <c r="S163" s="154"/>
      <c r="U163" s="154"/>
      <c r="W163" s="154"/>
    </row>
    <row r="164" spans="6:23" x14ac:dyDescent="0.2">
      <c r="F164" s="72">
        <v>163</v>
      </c>
      <c r="G164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64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64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64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64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64" s="65" t="str">
        <f>IF(COUNTIF(Calculations!AS:AS,Subgroup_number)=1,INDEX(Calculations!AS:BS,MATCH(Subgroup_number,Calculations!AS:AS,0),5),IF(Subgroup_number=Calculations!BW$20,Calculations!$BW$13,""))</f>
        <v/>
      </c>
      <c r="M164" s="65" t="str">
        <f>IF(COUNTIF(Calculations!AS:AS,Subgroup_number)=1,INDEX(Calculations!AS:BS,MATCH(Subgroup_number,Calculations!AS:AS,0),6),IF(Subgroup_number=Calculations!BW$20,Calculations!$BW$14,""))</f>
        <v/>
      </c>
      <c r="N164" s="136" t="str">
        <f>IF(COUNTIF(Calculations!AS:AS,Subgroup_number)=1,INDEX(Calculations!AS:BS,MATCH(Subgroup_number,Calculations!AS:AS,0),7),IF(Subgroup_number=Calculations!BW$20,Calculations!BW$15,""))</f>
        <v/>
      </c>
      <c r="O164" s="65" t="str">
        <f>IF(COUNTIF(Calculations!AS:AS,Subgroup_number)=1,INDEX(Calculations!AS:BS,MATCH(Subgroup_number,Calculations!AS:AS,0),9),IF(Subgroup_number=Calculations!BW$20,Calculations!BW$16,""))</f>
        <v/>
      </c>
      <c r="P164" s="65" t="str">
        <f>IF(COUNTIF(Calculations!AS:AS,Subgroup_number)=1,INDEX(Calculations!AS:BS,MATCH(Subgroup_number,Calculations!AS:AS,0),10),IF(Subgroup_number=Calculations!BW$20,Calculations!BW$17,""))</f>
        <v/>
      </c>
      <c r="Q164" s="65" t="str">
        <f>IF(COUNTIF(Calculations!AS:AS,Subgroup_number)=1,INDEX(Calculations!AS:BS,MATCH(Subgroup_number,Calculations!AS:AS,0),18),IF(Subgroup_number=Calculations!BW$20,Calculations!BW$9,""))</f>
        <v/>
      </c>
      <c r="R164" s="67" t="str">
        <f>IF(COUNTIF(Calculations!AS:AS,Subgroup_number)=1,INDEX(Calculations!AS:BS,MATCH(Subgroup_number,Calculations!AS:AS,0),19),IF(Subgroup_number=Calculations!BW$20,Calculations!BW$10,""))</f>
        <v/>
      </c>
      <c r="S164" s="154"/>
      <c r="U164" s="154"/>
      <c r="W164" s="154"/>
    </row>
    <row r="165" spans="6:23" x14ac:dyDescent="0.2">
      <c r="F165" s="72">
        <v>164</v>
      </c>
      <c r="G165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65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65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65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65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65" s="65" t="str">
        <f>IF(COUNTIF(Calculations!AS:AS,Subgroup_number)=1,INDEX(Calculations!AS:BS,MATCH(Subgroup_number,Calculations!AS:AS,0),5),IF(Subgroup_number=Calculations!BW$20,Calculations!$BW$13,""))</f>
        <v/>
      </c>
      <c r="M165" s="65" t="str">
        <f>IF(COUNTIF(Calculations!AS:AS,Subgroup_number)=1,INDEX(Calculations!AS:BS,MATCH(Subgroup_number,Calculations!AS:AS,0),6),IF(Subgroup_number=Calculations!BW$20,Calculations!$BW$14,""))</f>
        <v/>
      </c>
      <c r="N165" s="136" t="str">
        <f>IF(COUNTIF(Calculations!AS:AS,Subgroup_number)=1,INDEX(Calculations!AS:BS,MATCH(Subgroup_number,Calculations!AS:AS,0),7),IF(Subgroup_number=Calculations!BW$20,Calculations!BW$15,""))</f>
        <v/>
      </c>
      <c r="O165" s="65" t="str">
        <f>IF(COUNTIF(Calculations!AS:AS,Subgroup_number)=1,INDEX(Calculations!AS:BS,MATCH(Subgroup_number,Calculations!AS:AS,0),9),IF(Subgroup_number=Calculations!BW$20,Calculations!BW$16,""))</f>
        <v/>
      </c>
      <c r="P165" s="65" t="str">
        <f>IF(COUNTIF(Calculations!AS:AS,Subgroup_number)=1,INDEX(Calculations!AS:BS,MATCH(Subgroup_number,Calculations!AS:AS,0),10),IF(Subgroup_number=Calculations!BW$20,Calculations!BW$17,""))</f>
        <v/>
      </c>
      <c r="Q165" s="65" t="str">
        <f>IF(COUNTIF(Calculations!AS:AS,Subgroup_number)=1,INDEX(Calculations!AS:BS,MATCH(Subgroup_number,Calculations!AS:AS,0),18),IF(Subgroup_number=Calculations!BW$20,Calculations!BW$9,""))</f>
        <v/>
      </c>
      <c r="R165" s="67" t="str">
        <f>IF(COUNTIF(Calculations!AS:AS,Subgroup_number)=1,INDEX(Calculations!AS:BS,MATCH(Subgroup_number,Calculations!AS:AS,0),19),IF(Subgroup_number=Calculations!BW$20,Calculations!BW$10,""))</f>
        <v/>
      </c>
      <c r="S165" s="154"/>
      <c r="U165" s="154"/>
      <c r="W165" s="154"/>
    </row>
    <row r="166" spans="6:23" x14ac:dyDescent="0.2">
      <c r="F166" s="72">
        <v>165</v>
      </c>
      <c r="G166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66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66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66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66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66" s="65" t="str">
        <f>IF(COUNTIF(Calculations!AS:AS,Subgroup_number)=1,INDEX(Calculations!AS:BS,MATCH(Subgroup_number,Calculations!AS:AS,0),5),IF(Subgroup_number=Calculations!BW$20,Calculations!$BW$13,""))</f>
        <v/>
      </c>
      <c r="M166" s="65" t="str">
        <f>IF(COUNTIF(Calculations!AS:AS,Subgroup_number)=1,INDEX(Calculations!AS:BS,MATCH(Subgroup_number,Calculations!AS:AS,0),6),IF(Subgroup_number=Calculations!BW$20,Calculations!$BW$14,""))</f>
        <v/>
      </c>
      <c r="N166" s="136" t="str">
        <f>IF(COUNTIF(Calculations!AS:AS,Subgroup_number)=1,INDEX(Calculations!AS:BS,MATCH(Subgroup_number,Calculations!AS:AS,0),7),IF(Subgroup_number=Calculations!BW$20,Calculations!BW$15,""))</f>
        <v/>
      </c>
      <c r="O166" s="65" t="str">
        <f>IF(COUNTIF(Calculations!AS:AS,Subgroup_number)=1,INDEX(Calculations!AS:BS,MATCH(Subgroup_number,Calculations!AS:AS,0),9),IF(Subgroup_number=Calculations!BW$20,Calculations!BW$16,""))</f>
        <v/>
      </c>
      <c r="P166" s="65" t="str">
        <f>IF(COUNTIF(Calculations!AS:AS,Subgroup_number)=1,INDEX(Calculations!AS:BS,MATCH(Subgroup_number,Calculations!AS:AS,0),10),IF(Subgroup_number=Calculations!BW$20,Calculations!BW$17,""))</f>
        <v/>
      </c>
      <c r="Q166" s="65" t="str">
        <f>IF(COUNTIF(Calculations!AS:AS,Subgroup_number)=1,INDEX(Calculations!AS:BS,MATCH(Subgroup_number,Calculations!AS:AS,0),18),IF(Subgroup_number=Calculations!BW$20,Calculations!BW$9,""))</f>
        <v/>
      </c>
      <c r="R166" s="67" t="str">
        <f>IF(COUNTIF(Calculations!AS:AS,Subgroup_number)=1,INDEX(Calculations!AS:BS,MATCH(Subgroup_number,Calculations!AS:AS,0),19),IF(Subgroup_number=Calculations!BW$20,Calculations!BW$10,""))</f>
        <v/>
      </c>
      <c r="S166" s="154"/>
      <c r="U166" s="154"/>
      <c r="W166" s="154"/>
    </row>
    <row r="167" spans="6:23" x14ac:dyDescent="0.2">
      <c r="F167" s="72">
        <v>166</v>
      </c>
      <c r="G167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67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67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67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67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67" s="65" t="str">
        <f>IF(COUNTIF(Calculations!AS:AS,Subgroup_number)=1,INDEX(Calculations!AS:BS,MATCH(Subgroup_number,Calculations!AS:AS,0),5),IF(Subgroup_number=Calculations!BW$20,Calculations!$BW$13,""))</f>
        <v/>
      </c>
      <c r="M167" s="65" t="str">
        <f>IF(COUNTIF(Calculations!AS:AS,Subgroup_number)=1,INDEX(Calculations!AS:BS,MATCH(Subgroup_number,Calculations!AS:AS,0),6),IF(Subgroup_number=Calculations!BW$20,Calculations!$BW$14,""))</f>
        <v/>
      </c>
      <c r="N167" s="136" t="str">
        <f>IF(COUNTIF(Calculations!AS:AS,Subgroup_number)=1,INDEX(Calculations!AS:BS,MATCH(Subgroup_number,Calculations!AS:AS,0),7),IF(Subgroup_number=Calculations!BW$20,Calculations!BW$15,""))</f>
        <v/>
      </c>
      <c r="O167" s="65" t="str">
        <f>IF(COUNTIF(Calculations!AS:AS,Subgroup_number)=1,INDEX(Calculations!AS:BS,MATCH(Subgroup_number,Calculations!AS:AS,0),9),IF(Subgroup_number=Calculations!BW$20,Calculations!BW$16,""))</f>
        <v/>
      </c>
      <c r="P167" s="65" t="str">
        <f>IF(COUNTIF(Calculations!AS:AS,Subgroup_number)=1,INDEX(Calculations!AS:BS,MATCH(Subgroup_number,Calculations!AS:AS,0),10),IF(Subgroup_number=Calculations!BW$20,Calculations!BW$17,""))</f>
        <v/>
      </c>
      <c r="Q167" s="65" t="str">
        <f>IF(COUNTIF(Calculations!AS:AS,Subgroup_number)=1,INDEX(Calculations!AS:BS,MATCH(Subgroup_number,Calculations!AS:AS,0),18),IF(Subgroup_number=Calculations!BW$20,Calculations!BW$9,""))</f>
        <v/>
      </c>
      <c r="R167" s="67" t="str">
        <f>IF(COUNTIF(Calculations!AS:AS,Subgroup_number)=1,INDEX(Calculations!AS:BS,MATCH(Subgroup_number,Calculations!AS:AS,0),19),IF(Subgroup_number=Calculations!BW$20,Calculations!BW$10,""))</f>
        <v/>
      </c>
      <c r="S167" s="154"/>
      <c r="U167" s="154"/>
      <c r="W167" s="154"/>
    </row>
    <row r="168" spans="6:23" x14ac:dyDescent="0.2">
      <c r="F168" s="72">
        <v>167</v>
      </c>
      <c r="G168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68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68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68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68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68" s="65" t="str">
        <f>IF(COUNTIF(Calculations!AS:AS,Subgroup_number)=1,INDEX(Calculations!AS:BS,MATCH(Subgroup_number,Calculations!AS:AS,0),5),IF(Subgroup_number=Calculations!BW$20,Calculations!$BW$13,""))</f>
        <v/>
      </c>
      <c r="M168" s="65" t="str">
        <f>IF(COUNTIF(Calculations!AS:AS,Subgroup_number)=1,INDEX(Calculations!AS:BS,MATCH(Subgroup_number,Calculations!AS:AS,0),6),IF(Subgroup_number=Calculations!BW$20,Calculations!$BW$14,""))</f>
        <v/>
      </c>
      <c r="N168" s="136" t="str">
        <f>IF(COUNTIF(Calculations!AS:AS,Subgroup_number)=1,INDEX(Calculations!AS:BS,MATCH(Subgroup_number,Calculations!AS:AS,0),7),IF(Subgroup_number=Calculations!BW$20,Calculations!BW$15,""))</f>
        <v/>
      </c>
      <c r="O168" s="65" t="str">
        <f>IF(COUNTIF(Calculations!AS:AS,Subgroup_number)=1,INDEX(Calculations!AS:BS,MATCH(Subgroup_number,Calculations!AS:AS,0),9),IF(Subgroup_number=Calculations!BW$20,Calculations!BW$16,""))</f>
        <v/>
      </c>
      <c r="P168" s="65" t="str">
        <f>IF(COUNTIF(Calculations!AS:AS,Subgroup_number)=1,INDEX(Calculations!AS:BS,MATCH(Subgroup_number,Calculations!AS:AS,0),10),IF(Subgroup_number=Calculations!BW$20,Calculations!BW$17,""))</f>
        <v/>
      </c>
      <c r="Q168" s="65" t="str">
        <f>IF(COUNTIF(Calculations!AS:AS,Subgroup_number)=1,INDEX(Calculations!AS:BS,MATCH(Subgroup_number,Calculations!AS:AS,0),18),IF(Subgroup_number=Calculations!BW$20,Calculations!BW$9,""))</f>
        <v/>
      </c>
      <c r="R168" s="67" t="str">
        <f>IF(COUNTIF(Calculations!AS:AS,Subgroup_number)=1,INDEX(Calculations!AS:BS,MATCH(Subgroup_number,Calculations!AS:AS,0),19),IF(Subgroup_number=Calculations!BW$20,Calculations!BW$10,""))</f>
        <v/>
      </c>
      <c r="S168" s="154"/>
      <c r="U168" s="154"/>
      <c r="W168" s="154"/>
    </row>
    <row r="169" spans="6:23" x14ac:dyDescent="0.2">
      <c r="F169" s="72">
        <v>168</v>
      </c>
      <c r="G169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69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69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69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69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69" s="65" t="str">
        <f>IF(COUNTIF(Calculations!AS:AS,Subgroup_number)=1,INDEX(Calculations!AS:BS,MATCH(Subgroup_number,Calculations!AS:AS,0),5),IF(Subgroup_number=Calculations!BW$20,Calculations!$BW$13,""))</f>
        <v/>
      </c>
      <c r="M169" s="65" t="str">
        <f>IF(COUNTIF(Calculations!AS:AS,Subgroup_number)=1,INDEX(Calculations!AS:BS,MATCH(Subgroup_number,Calculations!AS:AS,0),6),IF(Subgroup_number=Calculations!BW$20,Calculations!$BW$14,""))</f>
        <v/>
      </c>
      <c r="N169" s="136" t="str">
        <f>IF(COUNTIF(Calculations!AS:AS,Subgroup_number)=1,INDEX(Calculations!AS:BS,MATCH(Subgroup_number,Calculations!AS:AS,0),7),IF(Subgroup_number=Calculations!BW$20,Calculations!BW$15,""))</f>
        <v/>
      </c>
      <c r="O169" s="65" t="str">
        <f>IF(COUNTIF(Calculations!AS:AS,Subgroup_number)=1,INDEX(Calculations!AS:BS,MATCH(Subgroup_number,Calculations!AS:AS,0),9),IF(Subgroup_number=Calculations!BW$20,Calculations!BW$16,""))</f>
        <v/>
      </c>
      <c r="P169" s="65" t="str">
        <f>IF(COUNTIF(Calculations!AS:AS,Subgroup_number)=1,INDEX(Calculations!AS:BS,MATCH(Subgroup_number,Calculations!AS:AS,0),10),IF(Subgroup_number=Calculations!BW$20,Calculations!BW$17,""))</f>
        <v/>
      </c>
      <c r="Q169" s="65" t="str">
        <f>IF(COUNTIF(Calculations!AS:AS,Subgroup_number)=1,INDEX(Calculations!AS:BS,MATCH(Subgroup_number,Calculations!AS:AS,0),18),IF(Subgroup_number=Calculations!BW$20,Calculations!BW$9,""))</f>
        <v/>
      </c>
      <c r="R169" s="67" t="str">
        <f>IF(COUNTIF(Calculations!AS:AS,Subgroup_number)=1,INDEX(Calculations!AS:BS,MATCH(Subgroup_number,Calculations!AS:AS,0),19),IF(Subgroup_number=Calculations!BW$20,Calculations!BW$10,""))</f>
        <v/>
      </c>
      <c r="S169" s="154"/>
      <c r="U169" s="154"/>
      <c r="W169" s="154"/>
    </row>
    <row r="170" spans="6:23" x14ac:dyDescent="0.2">
      <c r="F170" s="72">
        <v>169</v>
      </c>
      <c r="G170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70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70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70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70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70" s="65" t="str">
        <f>IF(COUNTIF(Calculations!AS:AS,Subgroup_number)=1,INDEX(Calculations!AS:BS,MATCH(Subgroup_number,Calculations!AS:AS,0),5),IF(Subgroup_number=Calculations!BW$20,Calculations!$BW$13,""))</f>
        <v/>
      </c>
      <c r="M170" s="65" t="str">
        <f>IF(COUNTIF(Calculations!AS:AS,Subgroup_number)=1,INDEX(Calculations!AS:BS,MATCH(Subgroup_number,Calculations!AS:AS,0),6),IF(Subgroup_number=Calculations!BW$20,Calculations!$BW$14,""))</f>
        <v/>
      </c>
      <c r="N170" s="136" t="str">
        <f>IF(COUNTIF(Calculations!AS:AS,Subgroup_number)=1,INDEX(Calculations!AS:BS,MATCH(Subgroup_number,Calculations!AS:AS,0),7),IF(Subgroup_number=Calculations!BW$20,Calculations!BW$15,""))</f>
        <v/>
      </c>
      <c r="O170" s="65" t="str">
        <f>IF(COUNTIF(Calculations!AS:AS,Subgroup_number)=1,INDEX(Calculations!AS:BS,MATCH(Subgroup_number,Calculations!AS:AS,0),9),IF(Subgroup_number=Calculations!BW$20,Calculations!BW$16,""))</f>
        <v/>
      </c>
      <c r="P170" s="65" t="str">
        <f>IF(COUNTIF(Calculations!AS:AS,Subgroup_number)=1,INDEX(Calculations!AS:BS,MATCH(Subgroup_number,Calculations!AS:AS,0),10),IF(Subgroup_number=Calculations!BW$20,Calculations!BW$17,""))</f>
        <v/>
      </c>
      <c r="Q170" s="65" t="str">
        <f>IF(COUNTIF(Calculations!AS:AS,Subgroup_number)=1,INDEX(Calculations!AS:BS,MATCH(Subgroup_number,Calculations!AS:AS,0),18),IF(Subgroup_number=Calculations!BW$20,Calculations!BW$9,""))</f>
        <v/>
      </c>
      <c r="R170" s="67" t="str">
        <f>IF(COUNTIF(Calculations!AS:AS,Subgroup_number)=1,INDEX(Calculations!AS:BS,MATCH(Subgroup_number,Calculations!AS:AS,0),19),IF(Subgroup_number=Calculations!BW$20,Calculations!BW$10,""))</f>
        <v/>
      </c>
      <c r="S170" s="154"/>
      <c r="U170" s="154"/>
      <c r="W170" s="154"/>
    </row>
    <row r="171" spans="6:23" x14ac:dyDescent="0.2">
      <c r="F171" s="72">
        <v>170</v>
      </c>
      <c r="G171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71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71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71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71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71" s="65" t="str">
        <f>IF(COUNTIF(Calculations!AS:AS,Subgroup_number)=1,INDEX(Calculations!AS:BS,MATCH(Subgroup_number,Calculations!AS:AS,0),5),IF(Subgroup_number=Calculations!BW$20,Calculations!$BW$13,""))</f>
        <v/>
      </c>
      <c r="M171" s="65" t="str">
        <f>IF(COUNTIF(Calculations!AS:AS,Subgroup_number)=1,INDEX(Calculations!AS:BS,MATCH(Subgroup_number,Calculations!AS:AS,0),6),IF(Subgroup_number=Calculations!BW$20,Calculations!$BW$14,""))</f>
        <v/>
      </c>
      <c r="N171" s="136" t="str">
        <f>IF(COUNTIF(Calculations!AS:AS,Subgroup_number)=1,INDEX(Calculations!AS:BS,MATCH(Subgroup_number,Calculations!AS:AS,0),7),IF(Subgroup_number=Calculations!BW$20,Calculations!BW$15,""))</f>
        <v/>
      </c>
      <c r="O171" s="65" t="str">
        <f>IF(COUNTIF(Calculations!AS:AS,Subgroup_number)=1,INDEX(Calculations!AS:BS,MATCH(Subgroup_number,Calculations!AS:AS,0),9),IF(Subgroup_number=Calculations!BW$20,Calculations!BW$16,""))</f>
        <v/>
      </c>
      <c r="P171" s="65" t="str">
        <f>IF(COUNTIF(Calculations!AS:AS,Subgroup_number)=1,INDEX(Calculations!AS:BS,MATCH(Subgroup_number,Calculations!AS:AS,0),10),IF(Subgroup_number=Calculations!BW$20,Calculations!BW$17,""))</f>
        <v/>
      </c>
      <c r="Q171" s="65" t="str">
        <f>IF(COUNTIF(Calculations!AS:AS,Subgroup_number)=1,INDEX(Calculations!AS:BS,MATCH(Subgroup_number,Calculations!AS:AS,0),18),IF(Subgroup_number=Calculations!BW$20,Calculations!BW$9,""))</f>
        <v/>
      </c>
      <c r="R171" s="67" t="str">
        <f>IF(COUNTIF(Calculations!AS:AS,Subgroup_number)=1,INDEX(Calculations!AS:BS,MATCH(Subgroup_number,Calculations!AS:AS,0),19),IF(Subgroup_number=Calculations!BW$20,Calculations!BW$10,""))</f>
        <v/>
      </c>
      <c r="S171" s="154"/>
      <c r="U171" s="154"/>
      <c r="W171" s="154"/>
    </row>
    <row r="172" spans="6:23" x14ac:dyDescent="0.2">
      <c r="F172" s="72">
        <v>171</v>
      </c>
      <c r="G172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72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72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72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72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72" s="65" t="str">
        <f>IF(COUNTIF(Calculations!AS:AS,Subgroup_number)=1,INDEX(Calculations!AS:BS,MATCH(Subgroup_number,Calculations!AS:AS,0),5),IF(Subgroup_number=Calculations!BW$20,Calculations!$BW$13,""))</f>
        <v/>
      </c>
      <c r="M172" s="65" t="str">
        <f>IF(COUNTIF(Calculations!AS:AS,Subgroup_number)=1,INDEX(Calculations!AS:BS,MATCH(Subgroup_number,Calculations!AS:AS,0),6),IF(Subgroup_number=Calculations!BW$20,Calculations!$BW$14,""))</f>
        <v/>
      </c>
      <c r="N172" s="136" t="str">
        <f>IF(COUNTIF(Calculations!AS:AS,Subgroup_number)=1,INDEX(Calculations!AS:BS,MATCH(Subgroup_number,Calculations!AS:AS,0),7),IF(Subgroup_number=Calculations!BW$20,Calculations!BW$15,""))</f>
        <v/>
      </c>
      <c r="O172" s="65" t="str">
        <f>IF(COUNTIF(Calculations!AS:AS,Subgroup_number)=1,INDEX(Calculations!AS:BS,MATCH(Subgroup_number,Calculations!AS:AS,0),9),IF(Subgroup_number=Calculations!BW$20,Calculations!BW$16,""))</f>
        <v/>
      </c>
      <c r="P172" s="65" t="str">
        <f>IF(COUNTIF(Calculations!AS:AS,Subgroup_number)=1,INDEX(Calculations!AS:BS,MATCH(Subgroup_number,Calculations!AS:AS,0),10),IF(Subgroup_number=Calculations!BW$20,Calculations!BW$17,""))</f>
        <v/>
      </c>
      <c r="Q172" s="65" t="str">
        <f>IF(COUNTIF(Calculations!AS:AS,Subgroup_number)=1,INDEX(Calculations!AS:BS,MATCH(Subgroup_number,Calculations!AS:AS,0),18),IF(Subgroup_number=Calculations!BW$20,Calculations!BW$9,""))</f>
        <v/>
      </c>
      <c r="R172" s="67" t="str">
        <f>IF(COUNTIF(Calculations!AS:AS,Subgroup_number)=1,INDEX(Calculations!AS:BS,MATCH(Subgroup_number,Calculations!AS:AS,0),19),IF(Subgroup_number=Calculations!BW$20,Calculations!BW$10,""))</f>
        <v/>
      </c>
      <c r="S172" s="154"/>
      <c r="U172" s="154"/>
      <c r="W172" s="154"/>
    </row>
    <row r="173" spans="6:23" x14ac:dyDescent="0.2">
      <c r="F173" s="72">
        <v>172</v>
      </c>
      <c r="G173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73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73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73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73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73" s="65" t="str">
        <f>IF(COUNTIF(Calculations!AS:AS,Subgroup_number)=1,INDEX(Calculations!AS:BS,MATCH(Subgroup_number,Calculations!AS:AS,0),5),IF(Subgroup_number=Calculations!BW$20,Calculations!$BW$13,""))</f>
        <v/>
      </c>
      <c r="M173" s="65" t="str">
        <f>IF(COUNTIF(Calculations!AS:AS,Subgroup_number)=1,INDEX(Calculations!AS:BS,MATCH(Subgroup_number,Calculations!AS:AS,0),6),IF(Subgroup_number=Calculations!BW$20,Calculations!$BW$14,""))</f>
        <v/>
      </c>
      <c r="N173" s="136" t="str">
        <f>IF(COUNTIF(Calculations!AS:AS,Subgroup_number)=1,INDEX(Calculations!AS:BS,MATCH(Subgroup_number,Calculations!AS:AS,0),7),IF(Subgroup_number=Calculations!BW$20,Calculations!BW$15,""))</f>
        <v/>
      </c>
      <c r="O173" s="65" t="str">
        <f>IF(COUNTIF(Calculations!AS:AS,Subgroup_number)=1,INDEX(Calculations!AS:BS,MATCH(Subgroup_number,Calculations!AS:AS,0),9),IF(Subgroup_number=Calculations!BW$20,Calculations!BW$16,""))</f>
        <v/>
      </c>
      <c r="P173" s="65" t="str">
        <f>IF(COUNTIF(Calculations!AS:AS,Subgroup_number)=1,INDEX(Calculations!AS:BS,MATCH(Subgroup_number,Calculations!AS:AS,0),10),IF(Subgroup_number=Calculations!BW$20,Calculations!BW$17,""))</f>
        <v/>
      </c>
      <c r="Q173" s="65" t="str">
        <f>IF(COUNTIF(Calculations!AS:AS,Subgroup_number)=1,INDEX(Calculations!AS:BS,MATCH(Subgroup_number,Calculations!AS:AS,0),18),IF(Subgroup_number=Calculations!BW$20,Calculations!BW$9,""))</f>
        <v/>
      </c>
      <c r="R173" s="67" t="str">
        <f>IF(COUNTIF(Calculations!AS:AS,Subgroup_number)=1,INDEX(Calculations!AS:BS,MATCH(Subgroup_number,Calculations!AS:AS,0),19),IF(Subgroup_number=Calculations!BW$20,Calculations!BW$10,""))</f>
        <v/>
      </c>
      <c r="S173" s="154"/>
      <c r="U173" s="154"/>
      <c r="W173" s="154"/>
    </row>
    <row r="174" spans="6:23" x14ac:dyDescent="0.2">
      <c r="F174" s="72">
        <v>173</v>
      </c>
      <c r="G174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74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74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74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74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74" s="65" t="str">
        <f>IF(COUNTIF(Calculations!AS:AS,Subgroup_number)=1,INDEX(Calculations!AS:BS,MATCH(Subgroup_number,Calculations!AS:AS,0),5),IF(Subgroup_number=Calculations!BW$20,Calculations!$BW$13,""))</f>
        <v/>
      </c>
      <c r="M174" s="65" t="str">
        <f>IF(COUNTIF(Calculations!AS:AS,Subgroup_number)=1,INDEX(Calculations!AS:BS,MATCH(Subgroup_number,Calculations!AS:AS,0),6),IF(Subgroup_number=Calculations!BW$20,Calculations!$BW$14,""))</f>
        <v/>
      </c>
      <c r="N174" s="136" t="str">
        <f>IF(COUNTIF(Calculations!AS:AS,Subgroup_number)=1,INDEX(Calculations!AS:BS,MATCH(Subgroup_number,Calculations!AS:AS,0),7),IF(Subgroup_number=Calculations!BW$20,Calculations!BW$15,""))</f>
        <v/>
      </c>
      <c r="O174" s="65" t="str">
        <f>IF(COUNTIF(Calculations!AS:AS,Subgroup_number)=1,INDEX(Calculations!AS:BS,MATCH(Subgroup_number,Calculations!AS:AS,0),9),IF(Subgroup_number=Calculations!BW$20,Calculations!BW$16,""))</f>
        <v/>
      </c>
      <c r="P174" s="65" t="str">
        <f>IF(COUNTIF(Calculations!AS:AS,Subgroup_number)=1,INDEX(Calculations!AS:BS,MATCH(Subgroup_number,Calculations!AS:AS,0),10),IF(Subgroup_number=Calculations!BW$20,Calculations!BW$17,""))</f>
        <v/>
      </c>
      <c r="Q174" s="65" t="str">
        <f>IF(COUNTIF(Calculations!AS:AS,Subgroup_number)=1,INDEX(Calculations!AS:BS,MATCH(Subgroup_number,Calculations!AS:AS,0),18),IF(Subgroup_number=Calculations!BW$20,Calculations!BW$9,""))</f>
        <v/>
      </c>
      <c r="R174" s="67" t="str">
        <f>IF(COUNTIF(Calculations!AS:AS,Subgroup_number)=1,INDEX(Calculations!AS:BS,MATCH(Subgroup_number,Calculations!AS:AS,0),19),IF(Subgroup_number=Calculations!BW$20,Calculations!BW$10,""))</f>
        <v/>
      </c>
      <c r="S174" s="154"/>
      <c r="U174" s="154"/>
      <c r="W174" s="154"/>
    </row>
    <row r="175" spans="6:23" x14ac:dyDescent="0.2">
      <c r="F175" s="72">
        <v>174</v>
      </c>
      <c r="G175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75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75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75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75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75" s="65" t="str">
        <f>IF(COUNTIF(Calculations!AS:AS,Subgroup_number)=1,INDEX(Calculations!AS:BS,MATCH(Subgroup_number,Calculations!AS:AS,0),5),IF(Subgroup_number=Calculations!BW$20,Calculations!$BW$13,""))</f>
        <v/>
      </c>
      <c r="M175" s="65" t="str">
        <f>IF(COUNTIF(Calculations!AS:AS,Subgroup_number)=1,INDEX(Calculations!AS:BS,MATCH(Subgroup_number,Calculations!AS:AS,0),6),IF(Subgroup_number=Calculations!BW$20,Calculations!$BW$14,""))</f>
        <v/>
      </c>
      <c r="N175" s="136" t="str">
        <f>IF(COUNTIF(Calculations!AS:AS,Subgroup_number)=1,INDEX(Calculations!AS:BS,MATCH(Subgroup_number,Calculations!AS:AS,0),7),IF(Subgroup_number=Calculations!BW$20,Calculations!BW$15,""))</f>
        <v/>
      </c>
      <c r="O175" s="65" t="str">
        <f>IF(COUNTIF(Calculations!AS:AS,Subgroup_number)=1,INDEX(Calculations!AS:BS,MATCH(Subgroup_number,Calculations!AS:AS,0),9),IF(Subgroup_number=Calculations!BW$20,Calculations!BW$16,""))</f>
        <v/>
      </c>
      <c r="P175" s="65" t="str">
        <f>IF(COUNTIF(Calculations!AS:AS,Subgroup_number)=1,INDEX(Calculations!AS:BS,MATCH(Subgroup_number,Calculations!AS:AS,0),10),IF(Subgroup_number=Calculations!BW$20,Calculations!BW$17,""))</f>
        <v/>
      </c>
      <c r="Q175" s="65" t="str">
        <f>IF(COUNTIF(Calculations!AS:AS,Subgroup_number)=1,INDEX(Calculations!AS:BS,MATCH(Subgroup_number,Calculations!AS:AS,0),18),IF(Subgroup_number=Calculations!BW$20,Calculations!BW$9,""))</f>
        <v/>
      </c>
      <c r="R175" s="67" t="str">
        <f>IF(COUNTIF(Calculations!AS:AS,Subgroup_number)=1,INDEX(Calculations!AS:BS,MATCH(Subgroup_number,Calculations!AS:AS,0),19),IF(Subgroup_number=Calculations!BW$20,Calculations!BW$10,""))</f>
        <v/>
      </c>
      <c r="S175" s="154"/>
      <c r="U175" s="154"/>
      <c r="W175" s="154"/>
    </row>
    <row r="176" spans="6:23" x14ac:dyDescent="0.2">
      <c r="F176" s="72">
        <v>175</v>
      </c>
      <c r="G176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76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76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76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76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76" s="65" t="str">
        <f>IF(COUNTIF(Calculations!AS:AS,Subgroup_number)=1,INDEX(Calculations!AS:BS,MATCH(Subgroup_number,Calculations!AS:AS,0),5),IF(Subgroup_number=Calculations!BW$20,Calculations!$BW$13,""))</f>
        <v/>
      </c>
      <c r="M176" s="65" t="str">
        <f>IF(COUNTIF(Calculations!AS:AS,Subgroup_number)=1,INDEX(Calculations!AS:BS,MATCH(Subgroup_number,Calculations!AS:AS,0),6),IF(Subgroup_number=Calculations!BW$20,Calculations!$BW$14,""))</f>
        <v/>
      </c>
      <c r="N176" s="136" t="str">
        <f>IF(COUNTIF(Calculations!AS:AS,Subgroup_number)=1,INDEX(Calculations!AS:BS,MATCH(Subgroup_number,Calculations!AS:AS,0),7),IF(Subgroup_number=Calculations!BW$20,Calculations!BW$15,""))</f>
        <v/>
      </c>
      <c r="O176" s="65" t="str">
        <f>IF(COUNTIF(Calculations!AS:AS,Subgroup_number)=1,INDEX(Calculations!AS:BS,MATCH(Subgroup_number,Calculations!AS:AS,0),9),IF(Subgroup_number=Calculations!BW$20,Calculations!BW$16,""))</f>
        <v/>
      </c>
      <c r="P176" s="65" t="str">
        <f>IF(COUNTIF(Calculations!AS:AS,Subgroup_number)=1,INDEX(Calculations!AS:BS,MATCH(Subgroup_number,Calculations!AS:AS,0),10),IF(Subgroup_number=Calculations!BW$20,Calculations!BW$17,""))</f>
        <v/>
      </c>
      <c r="Q176" s="65" t="str">
        <f>IF(COUNTIF(Calculations!AS:AS,Subgroup_number)=1,INDEX(Calculations!AS:BS,MATCH(Subgroup_number,Calculations!AS:AS,0),18),IF(Subgroup_number=Calculations!BW$20,Calculations!BW$9,""))</f>
        <v/>
      </c>
      <c r="R176" s="67" t="str">
        <f>IF(COUNTIF(Calculations!AS:AS,Subgroup_number)=1,INDEX(Calculations!AS:BS,MATCH(Subgroup_number,Calculations!AS:AS,0),19),IF(Subgroup_number=Calculations!BW$20,Calculations!BW$10,""))</f>
        <v/>
      </c>
      <c r="S176" s="154"/>
      <c r="U176" s="154"/>
      <c r="W176" s="154"/>
    </row>
    <row r="177" spans="6:23" x14ac:dyDescent="0.2">
      <c r="F177" s="72">
        <v>176</v>
      </c>
      <c r="G177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77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77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77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77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77" s="65" t="str">
        <f>IF(COUNTIF(Calculations!AS:AS,Subgroup_number)=1,INDEX(Calculations!AS:BS,MATCH(Subgroup_number,Calculations!AS:AS,0),5),IF(Subgroup_number=Calculations!BW$20,Calculations!$BW$13,""))</f>
        <v/>
      </c>
      <c r="M177" s="65" t="str">
        <f>IF(COUNTIF(Calculations!AS:AS,Subgroup_number)=1,INDEX(Calculations!AS:BS,MATCH(Subgroup_number,Calculations!AS:AS,0),6),IF(Subgroup_number=Calculations!BW$20,Calculations!$BW$14,""))</f>
        <v/>
      </c>
      <c r="N177" s="136" t="str">
        <f>IF(COUNTIF(Calculations!AS:AS,Subgroup_number)=1,INDEX(Calculations!AS:BS,MATCH(Subgroup_number,Calculations!AS:AS,0),7),IF(Subgroup_number=Calculations!BW$20,Calculations!BW$15,""))</f>
        <v/>
      </c>
      <c r="O177" s="65" t="str">
        <f>IF(COUNTIF(Calculations!AS:AS,Subgroup_number)=1,INDEX(Calculations!AS:BS,MATCH(Subgroup_number,Calculations!AS:AS,0),9),IF(Subgroup_number=Calculations!BW$20,Calculations!BW$16,""))</f>
        <v/>
      </c>
      <c r="P177" s="65" t="str">
        <f>IF(COUNTIF(Calculations!AS:AS,Subgroup_number)=1,INDEX(Calculations!AS:BS,MATCH(Subgroup_number,Calculations!AS:AS,0),10),IF(Subgroup_number=Calculations!BW$20,Calculations!BW$17,""))</f>
        <v/>
      </c>
      <c r="Q177" s="65" t="str">
        <f>IF(COUNTIF(Calculations!AS:AS,Subgroup_number)=1,INDEX(Calculations!AS:BS,MATCH(Subgroup_number,Calculations!AS:AS,0),18),IF(Subgroup_number=Calculations!BW$20,Calculations!BW$9,""))</f>
        <v/>
      </c>
      <c r="R177" s="67" t="str">
        <f>IF(COUNTIF(Calculations!AS:AS,Subgroup_number)=1,INDEX(Calculations!AS:BS,MATCH(Subgroup_number,Calculations!AS:AS,0),19),IF(Subgroup_number=Calculations!BW$20,Calculations!BW$10,""))</f>
        <v/>
      </c>
      <c r="S177" s="154"/>
      <c r="U177" s="154"/>
      <c r="W177" s="154"/>
    </row>
    <row r="178" spans="6:23" x14ac:dyDescent="0.2">
      <c r="F178" s="72">
        <v>177</v>
      </c>
      <c r="G178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78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78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78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78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78" s="65" t="str">
        <f>IF(COUNTIF(Calculations!AS:AS,Subgroup_number)=1,INDEX(Calculations!AS:BS,MATCH(Subgroup_number,Calculations!AS:AS,0),5),IF(Subgroup_number=Calculations!BW$20,Calculations!$BW$13,""))</f>
        <v/>
      </c>
      <c r="M178" s="65" t="str">
        <f>IF(COUNTIF(Calculations!AS:AS,Subgroup_number)=1,INDEX(Calculations!AS:BS,MATCH(Subgroup_number,Calculations!AS:AS,0),6),IF(Subgroup_number=Calculations!BW$20,Calculations!$BW$14,""))</f>
        <v/>
      </c>
      <c r="N178" s="136" t="str">
        <f>IF(COUNTIF(Calculations!AS:AS,Subgroup_number)=1,INDEX(Calculations!AS:BS,MATCH(Subgroup_number,Calculations!AS:AS,0),7),IF(Subgroup_number=Calculations!BW$20,Calculations!BW$15,""))</f>
        <v/>
      </c>
      <c r="O178" s="65" t="str">
        <f>IF(COUNTIF(Calculations!AS:AS,Subgroup_number)=1,INDEX(Calculations!AS:BS,MATCH(Subgroup_number,Calculations!AS:AS,0),9),IF(Subgroup_number=Calculations!BW$20,Calculations!BW$16,""))</f>
        <v/>
      </c>
      <c r="P178" s="65" t="str">
        <f>IF(COUNTIF(Calculations!AS:AS,Subgroup_number)=1,INDEX(Calculations!AS:BS,MATCH(Subgroup_number,Calculations!AS:AS,0),10),IF(Subgroup_number=Calculations!BW$20,Calculations!BW$17,""))</f>
        <v/>
      </c>
      <c r="Q178" s="65" t="str">
        <f>IF(COUNTIF(Calculations!AS:AS,Subgroup_number)=1,INDEX(Calculations!AS:BS,MATCH(Subgroup_number,Calculations!AS:AS,0),18),IF(Subgroup_number=Calculations!BW$20,Calculations!BW$9,""))</f>
        <v/>
      </c>
      <c r="R178" s="67" t="str">
        <f>IF(COUNTIF(Calculations!AS:AS,Subgroup_number)=1,INDEX(Calculations!AS:BS,MATCH(Subgroup_number,Calculations!AS:AS,0),19),IF(Subgroup_number=Calculations!BW$20,Calculations!BW$10,""))</f>
        <v/>
      </c>
      <c r="S178" s="154"/>
      <c r="U178" s="154"/>
      <c r="W178" s="154"/>
    </row>
    <row r="179" spans="6:23" x14ac:dyDescent="0.2">
      <c r="F179" s="72">
        <v>178</v>
      </c>
      <c r="G179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79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79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79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79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79" s="65" t="str">
        <f>IF(COUNTIF(Calculations!AS:AS,Subgroup_number)=1,INDEX(Calculations!AS:BS,MATCH(Subgroup_number,Calculations!AS:AS,0),5),IF(Subgroup_number=Calculations!BW$20,Calculations!$BW$13,""))</f>
        <v/>
      </c>
      <c r="M179" s="65" t="str">
        <f>IF(COUNTIF(Calculations!AS:AS,Subgroup_number)=1,INDEX(Calculations!AS:BS,MATCH(Subgroup_number,Calculations!AS:AS,0),6),IF(Subgroup_number=Calculations!BW$20,Calculations!$BW$14,""))</f>
        <v/>
      </c>
      <c r="N179" s="136" t="str">
        <f>IF(COUNTIF(Calculations!AS:AS,Subgroup_number)=1,INDEX(Calculations!AS:BS,MATCH(Subgroup_number,Calculations!AS:AS,0),7),IF(Subgroup_number=Calculations!BW$20,Calculations!BW$15,""))</f>
        <v/>
      </c>
      <c r="O179" s="65" t="str">
        <f>IF(COUNTIF(Calculations!AS:AS,Subgroup_number)=1,INDEX(Calculations!AS:BS,MATCH(Subgroup_number,Calculations!AS:AS,0),9),IF(Subgroup_number=Calculations!BW$20,Calculations!BW$16,""))</f>
        <v/>
      </c>
      <c r="P179" s="65" t="str">
        <f>IF(COUNTIF(Calculations!AS:AS,Subgroup_number)=1,INDEX(Calculations!AS:BS,MATCH(Subgroup_number,Calculations!AS:AS,0),10),IF(Subgroup_number=Calculations!BW$20,Calculations!BW$17,""))</f>
        <v/>
      </c>
      <c r="Q179" s="65" t="str">
        <f>IF(COUNTIF(Calculations!AS:AS,Subgroup_number)=1,INDEX(Calculations!AS:BS,MATCH(Subgroup_number,Calculations!AS:AS,0),18),IF(Subgroup_number=Calculations!BW$20,Calculations!BW$9,""))</f>
        <v/>
      </c>
      <c r="R179" s="67" t="str">
        <f>IF(COUNTIF(Calculations!AS:AS,Subgroup_number)=1,INDEX(Calculations!AS:BS,MATCH(Subgroup_number,Calculations!AS:AS,0),19),IF(Subgroup_number=Calculations!BW$20,Calculations!BW$10,""))</f>
        <v/>
      </c>
      <c r="S179" s="154"/>
      <c r="U179" s="154"/>
      <c r="W179" s="154"/>
    </row>
    <row r="180" spans="6:23" x14ac:dyDescent="0.2">
      <c r="F180" s="72">
        <v>179</v>
      </c>
      <c r="G180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80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80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80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80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80" s="65" t="str">
        <f>IF(COUNTIF(Calculations!AS:AS,Subgroup_number)=1,INDEX(Calculations!AS:BS,MATCH(Subgroup_number,Calculations!AS:AS,0),5),IF(Subgroup_number=Calculations!BW$20,Calculations!$BW$13,""))</f>
        <v/>
      </c>
      <c r="M180" s="65" t="str">
        <f>IF(COUNTIF(Calculations!AS:AS,Subgroup_number)=1,INDEX(Calculations!AS:BS,MATCH(Subgroup_number,Calculations!AS:AS,0),6),IF(Subgroup_number=Calculations!BW$20,Calculations!$BW$14,""))</f>
        <v/>
      </c>
      <c r="N180" s="136" t="str">
        <f>IF(COUNTIF(Calculations!AS:AS,Subgroup_number)=1,INDEX(Calculations!AS:BS,MATCH(Subgroup_number,Calculations!AS:AS,0),7),IF(Subgroup_number=Calculations!BW$20,Calculations!BW$15,""))</f>
        <v/>
      </c>
      <c r="O180" s="65" t="str">
        <f>IF(COUNTIF(Calculations!AS:AS,Subgroup_number)=1,INDEX(Calculations!AS:BS,MATCH(Subgroup_number,Calculations!AS:AS,0),9),IF(Subgroup_number=Calculations!BW$20,Calculations!BW$16,""))</f>
        <v/>
      </c>
      <c r="P180" s="65" t="str">
        <f>IF(COUNTIF(Calculations!AS:AS,Subgroup_number)=1,INDEX(Calculations!AS:BS,MATCH(Subgroup_number,Calculations!AS:AS,0),10),IF(Subgroup_number=Calculations!BW$20,Calculations!BW$17,""))</f>
        <v/>
      </c>
      <c r="Q180" s="65" t="str">
        <f>IF(COUNTIF(Calculations!AS:AS,Subgroup_number)=1,INDEX(Calculations!AS:BS,MATCH(Subgroup_number,Calculations!AS:AS,0),18),IF(Subgroup_number=Calculations!BW$20,Calculations!BW$9,""))</f>
        <v/>
      </c>
      <c r="R180" s="67" t="str">
        <f>IF(COUNTIF(Calculations!AS:AS,Subgroup_number)=1,INDEX(Calculations!AS:BS,MATCH(Subgroup_number,Calculations!AS:AS,0),19),IF(Subgroup_number=Calculations!BW$20,Calculations!BW$10,""))</f>
        <v/>
      </c>
      <c r="S180" s="154"/>
      <c r="U180" s="154"/>
      <c r="W180" s="154"/>
    </row>
    <row r="181" spans="6:23" x14ac:dyDescent="0.2">
      <c r="F181" s="72">
        <v>180</v>
      </c>
      <c r="G181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81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81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81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81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81" s="65" t="str">
        <f>IF(COUNTIF(Calculations!AS:AS,Subgroup_number)=1,INDEX(Calculations!AS:BS,MATCH(Subgroup_number,Calculations!AS:AS,0),5),IF(Subgroup_number=Calculations!BW$20,Calculations!$BW$13,""))</f>
        <v/>
      </c>
      <c r="M181" s="65" t="str">
        <f>IF(COUNTIF(Calculations!AS:AS,Subgroup_number)=1,INDEX(Calculations!AS:BS,MATCH(Subgroup_number,Calculations!AS:AS,0),6),IF(Subgroup_number=Calculations!BW$20,Calculations!$BW$14,""))</f>
        <v/>
      </c>
      <c r="N181" s="136" t="str">
        <f>IF(COUNTIF(Calculations!AS:AS,Subgroup_number)=1,INDEX(Calculations!AS:BS,MATCH(Subgroup_number,Calculations!AS:AS,0),7),IF(Subgroup_number=Calculations!BW$20,Calculations!BW$15,""))</f>
        <v/>
      </c>
      <c r="O181" s="65" t="str">
        <f>IF(COUNTIF(Calculations!AS:AS,Subgroup_number)=1,INDEX(Calculations!AS:BS,MATCH(Subgroup_number,Calculations!AS:AS,0),9),IF(Subgroup_number=Calculations!BW$20,Calculations!BW$16,""))</f>
        <v/>
      </c>
      <c r="P181" s="65" t="str">
        <f>IF(COUNTIF(Calculations!AS:AS,Subgroup_number)=1,INDEX(Calculations!AS:BS,MATCH(Subgroup_number,Calculations!AS:AS,0),10),IF(Subgroup_number=Calculations!BW$20,Calculations!BW$17,""))</f>
        <v/>
      </c>
      <c r="Q181" s="65" t="str">
        <f>IF(COUNTIF(Calculations!AS:AS,Subgroup_number)=1,INDEX(Calculations!AS:BS,MATCH(Subgroup_number,Calculations!AS:AS,0),18),IF(Subgroup_number=Calculations!BW$20,Calculations!BW$9,""))</f>
        <v/>
      </c>
      <c r="R181" s="67" t="str">
        <f>IF(COUNTIF(Calculations!AS:AS,Subgroup_number)=1,INDEX(Calculations!AS:BS,MATCH(Subgroup_number,Calculations!AS:AS,0),19),IF(Subgroup_number=Calculations!BW$20,Calculations!BW$10,""))</f>
        <v/>
      </c>
      <c r="S181" s="154"/>
      <c r="U181" s="154"/>
      <c r="W181" s="154"/>
    </row>
    <row r="182" spans="6:23" x14ac:dyDescent="0.2">
      <c r="F182" s="72">
        <v>181</v>
      </c>
      <c r="G182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82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82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82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82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82" s="65" t="str">
        <f>IF(COUNTIF(Calculations!AS:AS,Subgroup_number)=1,INDEX(Calculations!AS:BS,MATCH(Subgroup_number,Calculations!AS:AS,0),5),IF(Subgroup_number=Calculations!BW$20,Calculations!$BW$13,""))</f>
        <v/>
      </c>
      <c r="M182" s="65" t="str">
        <f>IF(COUNTIF(Calculations!AS:AS,Subgroup_number)=1,INDEX(Calculations!AS:BS,MATCH(Subgroup_number,Calculations!AS:AS,0),6),IF(Subgroup_number=Calculations!BW$20,Calculations!$BW$14,""))</f>
        <v/>
      </c>
      <c r="N182" s="136" t="str">
        <f>IF(COUNTIF(Calculations!AS:AS,Subgroup_number)=1,INDEX(Calculations!AS:BS,MATCH(Subgroup_number,Calculations!AS:AS,0),7),IF(Subgroup_number=Calculations!BW$20,Calculations!BW$15,""))</f>
        <v/>
      </c>
      <c r="O182" s="65" t="str">
        <f>IF(COUNTIF(Calculations!AS:AS,Subgroup_number)=1,INDEX(Calculations!AS:BS,MATCH(Subgroup_number,Calculations!AS:AS,0),9),IF(Subgroup_number=Calculations!BW$20,Calculations!BW$16,""))</f>
        <v/>
      </c>
      <c r="P182" s="65" t="str">
        <f>IF(COUNTIF(Calculations!AS:AS,Subgroup_number)=1,INDEX(Calculations!AS:BS,MATCH(Subgroup_number,Calculations!AS:AS,0),10),IF(Subgroup_number=Calculations!BW$20,Calculations!BW$17,""))</f>
        <v/>
      </c>
      <c r="Q182" s="65" t="str">
        <f>IF(COUNTIF(Calculations!AS:AS,Subgroup_number)=1,INDEX(Calculations!AS:BS,MATCH(Subgroup_number,Calculations!AS:AS,0),18),IF(Subgroup_number=Calculations!BW$20,Calculations!BW$9,""))</f>
        <v/>
      </c>
      <c r="R182" s="67" t="str">
        <f>IF(COUNTIF(Calculations!AS:AS,Subgroup_number)=1,INDEX(Calculations!AS:BS,MATCH(Subgroup_number,Calculations!AS:AS,0),19),IF(Subgroup_number=Calculations!BW$20,Calculations!BW$10,""))</f>
        <v/>
      </c>
      <c r="S182" s="154"/>
      <c r="U182" s="154"/>
      <c r="W182" s="154"/>
    </row>
    <row r="183" spans="6:23" x14ac:dyDescent="0.2">
      <c r="F183" s="72">
        <v>182</v>
      </c>
      <c r="G183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83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83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83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83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83" s="65" t="str">
        <f>IF(COUNTIF(Calculations!AS:AS,Subgroup_number)=1,INDEX(Calculations!AS:BS,MATCH(Subgroup_number,Calculations!AS:AS,0),5),IF(Subgroup_number=Calculations!BW$20,Calculations!$BW$13,""))</f>
        <v/>
      </c>
      <c r="M183" s="65" t="str">
        <f>IF(COUNTIF(Calculations!AS:AS,Subgroup_number)=1,INDEX(Calculations!AS:BS,MATCH(Subgroup_number,Calculations!AS:AS,0),6),IF(Subgroup_number=Calculations!BW$20,Calculations!$BW$14,""))</f>
        <v/>
      </c>
      <c r="N183" s="136" t="str">
        <f>IF(COUNTIF(Calculations!AS:AS,Subgroup_number)=1,INDEX(Calculations!AS:BS,MATCH(Subgroup_number,Calculations!AS:AS,0),7),IF(Subgroup_number=Calculations!BW$20,Calculations!BW$15,""))</f>
        <v/>
      </c>
      <c r="O183" s="65" t="str">
        <f>IF(COUNTIF(Calculations!AS:AS,Subgroup_number)=1,INDEX(Calculations!AS:BS,MATCH(Subgroup_number,Calculations!AS:AS,0),9),IF(Subgroup_number=Calculations!BW$20,Calculations!BW$16,""))</f>
        <v/>
      </c>
      <c r="P183" s="65" t="str">
        <f>IF(COUNTIF(Calculations!AS:AS,Subgroup_number)=1,INDEX(Calculations!AS:BS,MATCH(Subgroup_number,Calculations!AS:AS,0),10),IF(Subgroup_number=Calculations!BW$20,Calculations!BW$17,""))</f>
        <v/>
      </c>
      <c r="Q183" s="65" t="str">
        <f>IF(COUNTIF(Calculations!AS:AS,Subgroup_number)=1,INDEX(Calculations!AS:BS,MATCH(Subgroup_number,Calculations!AS:AS,0),18),IF(Subgroup_number=Calculations!BW$20,Calculations!BW$9,""))</f>
        <v/>
      </c>
      <c r="R183" s="67" t="str">
        <f>IF(COUNTIF(Calculations!AS:AS,Subgroup_number)=1,INDEX(Calculations!AS:BS,MATCH(Subgroup_number,Calculations!AS:AS,0),19),IF(Subgroup_number=Calculations!BW$20,Calculations!BW$10,""))</f>
        <v/>
      </c>
      <c r="S183" s="154"/>
      <c r="U183" s="154"/>
      <c r="W183" s="154"/>
    </row>
    <row r="184" spans="6:23" x14ac:dyDescent="0.2">
      <c r="F184" s="72">
        <v>183</v>
      </c>
      <c r="G184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84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84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84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84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84" s="65" t="str">
        <f>IF(COUNTIF(Calculations!AS:AS,Subgroup_number)=1,INDEX(Calculations!AS:BS,MATCH(Subgroup_number,Calculations!AS:AS,0),5),IF(Subgroup_number=Calculations!BW$20,Calculations!$BW$13,""))</f>
        <v/>
      </c>
      <c r="M184" s="65" t="str">
        <f>IF(COUNTIF(Calculations!AS:AS,Subgroup_number)=1,INDEX(Calculations!AS:BS,MATCH(Subgroup_number,Calculations!AS:AS,0),6),IF(Subgroup_number=Calculations!BW$20,Calculations!$BW$14,""))</f>
        <v/>
      </c>
      <c r="N184" s="136" t="str">
        <f>IF(COUNTIF(Calculations!AS:AS,Subgroup_number)=1,INDEX(Calculations!AS:BS,MATCH(Subgroup_number,Calculations!AS:AS,0),7),IF(Subgroup_number=Calculations!BW$20,Calculations!BW$15,""))</f>
        <v/>
      </c>
      <c r="O184" s="65" t="str">
        <f>IF(COUNTIF(Calculations!AS:AS,Subgroup_number)=1,INDEX(Calculations!AS:BS,MATCH(Subgroup_number,Calculations!AS:AS,0),9),IF(Subgroup_number=Calculations!BW$20,Calculations!BW$16,""))</f>
        <v/>
      </c>
      <c r="P184" s="65" t="str">
        <f>IF(COUNTIF(Calculations!AS:AS,Subgroup_number)=1,INDEX(Calculations!AS:BS,MATCH(Subgroup_number,Calculations!AS:AS,0),10),IF(Subgroup_number=Calculations!BW$20,Calculations!BW$17,""))</f>
        <v/>
      </c>
      <c r="Q184" s="65" t="str">
        <f>IF(COUNTIF(Calculations!AS:AS,Subgroup_number)=1,INDEX(Calculations!AS:BS,MATCH(Subgroup_number,Calculations!AS:AS,0),18),IF(Subgroup_number=Calculations!BW$20,Calculations!BW$9,""))</f>
        <v/>
      </c>
      <c r="R184" s="67" t="str">
        <f>IF(COUNTIF(Calculations!AS:AS,Subgroup_number)=1,INDEX(Calculations!AS:BS,MATCH(Subgroup_number,Calculations!AS:AS,0),19),IF(Subgroup_number=Calculations!BW$20,Calculations!BW$10,""))</f>
        <v/>
      </c>
      <c r="S184" s="154"/>
      <c r="U184" s="154"/>
      <c r="W184" s="154"/>
    </row>
    <row r="185" spans="6:23" x14ac:dyDescent="0.2">
      <c r="F185" s="72">
        <v>184</v>
      </c>
      <c r="G185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85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85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85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85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85" s="65" t="str">
        <f>IF(COUNTIF(Calculations!AS:AS,Subgroup_number)=1,INDEX(Calculations!AS:BS,MATCH(Subgroup_number,Calculations!AS:AS,0),5),IF(Subgroup_number=Calculations!BW$20,Calculations!$BW$13,""))</f>
        <v/>
      </c>
      <c r="M185" s="65" t="str">
        <f>IF(COUNTIF(Calculations!AS:AS,Subgroup_number)=1,INDEX(Calculations!AS:BS,MATCH(Subgroup_number,Calculations!AS:AS,0),6),IF(Subgroup_number=Calculations!BW$20,Calculations!$BW$14,""))</f>
        <v/>
      </c>
      <c r="N185" s="136" t="str">
        <f>IF(COUNTIF(Calculations!AS:AS,Subgroup_number)=1,INDEX(Calculations!AS:BS,MATCH(Subgroup_number,Calculations!AS:AS,0),7),IF(Subgroup_number=Calculations!BW$20,Calculations!BW$15,""))</f>
        <v/>
      </c>
      <c r="O185" s="65" t="str">
        <f>IF(COUNTIF(Calculations!AS:AS,Subgroup_number)=1,INDEX(Calculations!AS:BS,MATCH(Subgroup_number,Calculations!AS:AS,0),9),IF(Subgroup_number=Calculations!BW$20,Calculations!BW$16,""))</f>
        <v/>
      </c>
      <c r="P185" s="65" t="str">
        <f>IF(COUNTIF(Calculations!AS:AS,Subgroup_number)=1,INDEX(Calculations!AS:BS,MATCH(Subgroup_number,Calculations!AS:AS,0),10),IF(Subgroup_number=Calculations!BW$20,Calculations!BW$17,""))</f>
        <v/>
      </c>
      <c r="Q185" s="65" t="str">
        <f>IF(COUNTIF(Calculations!AS:AS,Subgroup_number)=1,INDEX(Calculations!AS:BS,MATCH(Subgroup_number,Calculations!AS:AS,0),18),IF(Subgroup_number=Calculations!BW$20,Calculations!BW$9,""))</f>
        <v/>
      </c>
      <c r="R185" s="67" t="str">
        <f>IF(COUNTIF(Calculations!AS:AS,Subgroup_number)=1,INDEX(Calculations!AS:BS,MATCH(Subgroup_number,Calculations!AS:AS,0),19),IF(Subgroup_number=Calculations!BW$20,Calculations!BW$10,""))</f>
        <v/>
      </c>
      <c r="S185" s="154"/>
      <c r="U185" s="154"/>
      <c r="W185" s="154"/>
    </row>
    <row r="186" spans="6:23" x14ac:dyDescent="0.2">
      <c r="F186" s="72">
        <v>185</v>
      </c>
      <c r="G186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86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86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86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86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86" s="65" t="str">
        <f>IF(COUNTIF(Calculations!AS:AS,Subgroup_number)=1,INDEX(Calculations!AS:BS,MATCH(Subgroup_number,Calculations!AS:AS,0),5),IF(Subgroup_number=Calculations!BW$20,Calculations!$BW$13,""))</f>
        <v/>
      </c>
      <c r="M186" s="65" t="str">
        <f>IF(COUNTIF(Calculations!AS:AS,Subgroup_number)=1,INDEX(Calculations!AS:BS,MATCH(Subgroup_number,Calculations!AS:AS,0),6),IF(Subgroup_number=Calculations!BW$20,Calculations!$BW$14,""))</f>
        <v/>
      </c>
      <c r="N186" s="136" t="str">
        <f>IF(COUNTIF(Calculations!AS:AS,Subgroup_number)=1,INDEX(Calculations!AS:BS,MATCH(Subgroup_number,Calculations!AS:AS,0),7),IF(Subgroup_number=Calculations!BW$20,Calculations!BW$15,""))</f>
        <v/>
      </c>
      <c r="O186" s="65" t="str">
        <f>IF(COUNTIF(Calculations!AS:AS,Subgroup_number)=1,INDEX(Calculations!AS:BS,MATCH(Subgroup_number,Calculations!AS:AS,0),9),IF(Subgroup_number=Calculations!BW$20,Calculations!BW$16,""))</f>
        <v/>
      </c>
      <c r="P186" s="65" t="str">
        <f>IF(COUNTIF(Calculations!AS:AS,Subgroup_number)=1,INDEX(Calculations!AS:BS,MATCH(Subgroup_number,Calculations!AS:AS,0),10),IF(Subgroup_number=Calculations!BW$20,Calculations!BW$17,""))</f>
        <v/>
      </c>
      <c r="Q186" s="65" t="str">
        <f>IF(COUNTIF(Calculations!AS:AS,Subgroup_number)=1,INDEX(Calculations!AS:BS,MATCH(Subgroup_number,Calculations!AS:AS,0),18),IF(Subgroup_number=Calculations!BW$20,Calculations!BW$9,""))</f>
        <v/>
      </c>
      <c r="R186" s="67" t="str">
        <f>IF(COUNTIF(Calculations!AS:AS,Subgroup_number)=1,INDEX(Calculations!AS:BS,MATCH(Subgroup_number,Calculations!AS:AS,0),19),IF(Subgroup_number=Calculations!BW$20,Calculations!BW$10,""))</f>
        <v/>
      </c>
      <c r="S186" s="154"/>
      <c r="U186" s="154"/>
      <c r="W186" s="154"/>
    </row>
    <row r="187" spans="6:23" x14ac:dyDescent="0.2">
      <c r="F187" s="72">
        <v>186</v>
      </c>
      <c r="G187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87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87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87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87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87" s="65" t="str">
        <f>IF(COUNTIF(Calculations!AS:AS,Subgroup_number)=1,INDEX(Calculations!AS:BS,MATCH(Subgroup_number,Calculations!AS:AS,0),5),IF(Subgroup_number=Calculations!BW$20,Calculations!$BW$13,""))</f>
        <v/>
      </c>
      <c r="M187" s="65" t="str">
        <f>IF(COUNTIF(Calculations!AS:AS,Subgroup_number)=1,INDEX(Calculations!AS:BS,MATCH(Subgroup_number,Calculations!AS:AS,0),6),IF(Subgroup_number=Calculations!BW$20,Calculations!$BW$14,""))</f>
        <v/>
      </c>
      <c r="N187" s="136" t="str">
        <f>IF(COUNTIF(Calculations!AS:AS,Subgroup_number)=1,INDEX(Calculations!AS:BS,MATCH(Subgroup_number,Calculations!AS:AS,0),7),IF(Subgroup_number=Calculations!BW$20,Calculations!BW$15,""))</f>
        <v/>
      </c>
      <c r="O187" s="65" t="str">
        <f>IF(COUNTIF(Calculations!AS:AS,Subgroup_number)=1,INDEX(Calculations!AS:BS,MATCH(Subgroup_number,Calculations!AS:AS,0),9),IF(Subgroup_number=Calculations!BW$20,Calculations!BW$16,""))</f>
        <v/>
      </c>
      <c r="P187" s="65" t="str">
        <f>IF(COUNTIF(Calculations!AS:AS,Subgroup_number)=1,INDEX(Calculations!AS:BS,MATCH(Subgroup_number,Calculations!AS:AS,0),10),IF(Subgroup_number=Calculations!BW$20,Calculations!BW$17,""))</f>
        <v/>
      </c>
      <c r="Q187" s="65" t="str">
        <f>IF(COUNTIF(Calculations!AS:AS,Subgroup_number)=1,INDEX(Calculations!AS:BS,MATCH(Subgroup_number,Calculations!AS:AS,0),18),IF(Subgroup_number=Calculations!BW$20,Calculations!BW$9,""))</f>
        <v/>
      </c>
      <c r="R187" s="67" t="str">
        <f>IF(COUNTIF(Calculations!AS:AS,Subgroup_number)=1,INDEX(Calculations!AS:BS,MATCH(Subgroup_number,Calculations!AS:AS,0),19),IF(Subgroup_number=Calculations!BW$20,Calculations!BW$10,""))</f>
        <v/>
      </c>
      <c r="S187" s="154"/>
      <c r="U187" s="154"/>
      <c r="W187" s="154"/>
    </row>
    <row r="188" spans="6:23" x14ac:dyDescent="0.2">
      <c r="F188" s="72">
        <v>187</v>
      </c>
      <c r="G188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88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88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88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88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88" s="65" t="str">
        <f>IF(COUNTIF(Calculations!AS:AS,Subgroup_number)=1,INDEX(Calculations!AS:BS,MATCH(Subgroup_number,Calculations!AS:AS,0),5),IF(Subgroup_number=Calculations!BW$20,Calculations!$BW$13,""))</f>
        <v/>
      </c>
      <c r="M188" s="65" t="str">
        <f>IF(COUNTIF(Calculations!AS:AS,Subgroup_number)=1,INDEX(Calculations!AS:BS,MATCH(Subgroup_number,Calculations!AS:AS,0),6),IF(Subgroup_number=Calculations!BW$20,Calculations!$BW$14,""))</f>
        <v/>
      </c>
      <c r="N188" s="136" t="str">
        <f>IF(COUNTIF(Calculations!AS:AS,Subgroup_number)=1,INDEX(Calculations!AS:BS,MATCH(Subgroup_number,Calculations!AS:AS,0),7),IF(Subgroup_number=Calculations!BW$20,Calculations!BW$15,""))</f>
        <v/>
      </c>
      <c r="O188" s="65" t="str">
        <f>IF(COUNTIF(Calculations!AS:AS,Subgroup_number)=1,INDEX(Calculations!AS:BS,MATCH(Subgroup_number,Calculations!AS:AS,0),9),IF(Subgroup_number=Calculations!BW$20,Calculations!BW$16,""))</f>
        <v/>
      </c>
      <c r="P188" s="65" t="str">
        <f>IF(COUNTIF(Calculations!AS:AS,Subgroup_number)=1,INDEX(Calculations!AS:BS,MATCH(Subgroup_number,Calculations!AS:AS,0),10),IF(Subgroup_number=Calculations!BW$20,Calculations!BW$17,""))</f>
        <v/>
      </c>
      <c r="Q188" s="65" t="str">
        <f>IF(COUNTIF(Calculations!AS:AS,Subgroup_number)=1,INDEX(Calculations!AS:BS,MATCH(Subgroup_number,Calculations!AS:AS,0),18),IF(Subgroup_number=Calculations!BW$20,Calculations!BW$9,""))</f>
        <v/>
      </c>
      <c r="R188" s="67" t="str">
        <f>IF(COUNTIF(Calculations!AS:AS,Subgroup_number)=1,INDEX(Calculations!AS:BS,MATCH(Subgroup_number,Calculations!AS:AS,0),19),IF(Subgroup_number=Calculations!BW$20,Calculations!BW$10,""))</f>
        <v/>
      </c>
      <c r="S188" s="154"/>
      <c r="U188" s="154"/>
      <c r="W188" s="154"/>
    </row>
    <row r="189" spans="6:23" x14ac:dyDescent="0.2">
      <c r="F189" s="72">
        <v>188</v>
      </c>
      <c r="G189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89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89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89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89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89" s="65" t="str">
        <f>IF(COUNTIF(Calculations!AS:AS,Subgroup_number)=1,INDEX(Calculations!AS:BS,MATCH(Subgroup_number,Calculations!AS:AS,0),5),IF(Subgroup_number=Calculations!BW$20,Calculations!$BW$13,""))</f>
        <v/>
      </c>
      <c r="M189" s="65" t="str">
        <f>IF(COUNTIF(Calculations!AS:AS,Subgroup_number)=1,INDEX(Calculations!AS:BS,MATCH(Subgroup_number,Calculations!AS:AS,0),6),IF(Subgroup_number=Calculations!BW$20,Calculations!$BW$14,""))</f>
        <v/>
      </c>
      <c r="N189" s="136" t="str">
        <f>IF(COUNTIF(Calculations!AS:AS,Subgroup_number)=1,INDEX(Calculations!AS:BS,MATCH(Subgroup_number,Calculations!AS:AS,0),7),IF(Subgroup_number=Calculations!BW$20,Calculations!BW$15,""))</f>
        <v/>
      </c>
      <c r="O189" s="65" t="str">
        <f>IF(COUNTIF(Calculations!AS:AS,Subgroup_number)=1,INDEX(Calculations!AS:BS,MATCH(Subgroup_number,Calculations!AS:AS,0),9),IF(Subgroup_number=Calculations!BW$20,Calculations!BW$16,""))</f>
        <v/>
      </c>
      <c r="P189" s="65" t="str">
        <f>IF(COUNTIF(Calculations!AS:AS,Subgroup_number)=1,INDEX(Calculations!AS:BS,MATCH(Subgroup_number,Calculations!AS:AS,0),10),IF(Subgroup_number=Calculations!BW$20,Calculations!BW$17,""))</f>
        <v/>
      </c>
      <c r="Q189" s="65" t="str">
        <f>IF(COUNTIF(Calculations!AS:AS,Subgroup_number)=1,INDEX(Calculations!AS:BS,MATCH(Subgroup_number,Calculations!AS:AS,0),18),IF(Subgroup_number=Calculations!BW$20,Calculations!BW$9,""))</f>
        <v/>
      </c>
      <c r="R189" s="67" t="str">
        <f>IF(COUNTIF(Calculations!AS:AS,Subgroup_number)=1,INDEX(Calculations!AS:BS,MATCH(Subgroup_number,Calculations!AS:AS,0),19),IF(Subgroup_number=Calculations!BW$20,Calculations!BW$10,""))</f>
        <v/>
      </c>
      <c r="S189" s="154"/>
      <c r="U189" s="154"/>
      <c r="W189" s="154"/>
    </row>
    <row r="190" spans="6:23" x14ac:dyDescent="0.2">
      <c r="F190" s="72">
        <v>189</v>
      </c>
      <c r="G190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90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90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90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90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90" s="65" t="str">
        <f>IF(COUNTIF(Calculations!AS:AS,Subgroup_number)=1,INDEX(Calculations!AS:BS,MATCH(Subgroup_number,Calculations!AS:AS,0),5),IF(Subgroup_number=Calculations!BW$20,Calculations!$BW$13,""))</f>
        <v/>
      </c>
      <c r="M190" s="65" t="str">
        <f>IF(COUNTIF(Calculations!AS:AS,Subgroup_number)=1,INDEX(Calculations!AS:BS,MATCH(Subgroup_number,Calculations!AS:AS,0),6),IF(Subgroup_number=Calculations!BW$20,Calculations!$BW$14,""))</f>
        <v/>
      </c>
      <c r="N190" s="136" t="str">
        <f>IF(COUNTIF(Calculations!AS:AS,Subgroup_number)=1,INDEX(Calculations!AS:BS,MATCH(Subgroup_number,Calculations!AS:AS,0),7),IF(Subgroup_number=Calculations!BW$20,Calculations!BW$15,""))</f>
        <v/>
      </c>
      <c r="O190" s="65" t="str">
        <f>IF(COUNTIF(Calculations!AS:AS,Subgroup_number)=1,INDEX(Calculations!AS:BS,MATCH(Subgroup_number,Calculations!AS:AS,0),9),IF(Subgroup_number=Calculations!BW$20,Calculations!BW$16,""))</f>
        <v/>
      </c>
      <c r="P190" s="65" t="str">
        <f>IF(COUNTIF(Calculations!AS:AS,Subgroup_number)=1,INDEX(Calculations!AS:BS,MATCH(Subgroup_number,Calculations!AS:AS,0),10),IF(Subgroup_number=Calculations!BW$20,Calculations!BW$17,""))</f>
        <v/>
      </c>
      <c r="Q190" s="65" t="str">
        <f>IF(COUNTIF(Calculations!AS:AS,Subgroup_number)=1,INDEX(Calculations!AS:BS,MATCH(Subgroup_number,Calculations!AS:AS,0),18),IF(Subgroup_number=Calculations!BW$20,Calculations!BW$9,""))</f>
        <v/>
      </c>
      <c r="R190" s="67" t="str">
        <f>IF(COUNTIF(Calculations!AS:AS,Subgroup_number)=1,INDEX(Calculations!AS:BS,MATCH(Subgroup_number,Calculations!AS:AS,0),19),IF(Subgroup_number=Calculations!BW$20,Calculations!BW$10,""))</f>
        <v/>
      </c>
      <c r="S190" s="154"/>
      <c r="U190" s="154"/>
      <c r="W190" s="154"/>
    </row>
    <row r="191" spans="6:23" x14ac:dyDescent="0.2">
      <c r="F191" s="72">
        <v>190</v>
      </c>
      <c r="G191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91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91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91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91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91" s="65" t="str">
        <f>IF(COUNTIF(Calculations!AS:AS,Subgroup_number)=1,INDEX(Calculations!AS:BS,MATCH(Subgroup_number,Calculations!AS:AS,0),5),IF(Subgroup_number=Calculations!BW$20,Calculations!$BW$13,""))</f>
        <v/>
      </c>
      <c r="M191" s="65" t="str">
        <f>IF(COUNTIF(Calculations!AS:AS,Subgroup_number)=1,INDEX(Calculations!AS:BS,MATCH(Subgroup_number,Calculations!AS:AS,0),6),IF(Subgroup_number=Calculations!BW$20,Calculations!$BW$14,""))</f>
        <v/>
      </c>
      <c r="N191" s="136" t="str">
        <f>IF(COUNTIF(Calculations!AS:AS,Subgroup_number)=1,INDEX(Calculations!AS:BS,MATCH(Subgroup_number,Calculations!AS:AS,0),7),IF(Subgroup_number=Calculations!BW$20,Calculations!BW$15,""))</f>
        <v/>
      </c>
      <c r="O191" s="65" t="str">
        <f>IF(COUNTIF(Calculations!AS:AS,Subgroup_number)=1,INDEX(Calculations!AS:BS,MATCH(Subgroup_number,Calculations!AS:AS,0),9),IF(Subgroup_number=Calculations!BW$20,Calculations!BW$16,""))</f>
        <v/>
      </c>
      <c r="P191" s="65" t="str">
        <f>IF(COUNTIF(Calculations!AS:AS,Subgroup_number)=1,INDEX(Calculations!AS:BS,MATCH(Subgroup_number,Calculations!AS:AS,0),10),IF(Subgroup_number=Calculations!BW$20,Calculations!BW$17,""))</f>
        <v/>
      </c>
      <c r="Q191" s="65" t="str">
        <f>IF(COUNTIF(Calculations!AS:AS,Subgroup_number)=1,INDEX(Calculations!AS:BS,MATCH(Subgroup_number,Calculations!AS:AS,0),18),IF(Subgroup_number=Calculations!BW$20,Calculations!BW$9,""))</f>
        <v/>
      </c>
      <c r="R191" s="67" t="str">
        <f>IF(COUNTIF(Calculations!AS:AS,Subgroup_number)=1,INDEX(Calculations!AS:BS,MATCH(Subgroup_number,Calculations!AS:AS,0),19),IF(Subgroup_number=Calculations!BW$20,Calculations!BW$10,""))</f>
        <v/>
      </c>
      <c r="S191" s="154"/>
      <c r="U191" s="154"/>
      <c r="W191" s="154"/>
    </row>
    <row r="192" spans="6:23" x14ac:dyDescent="0.2">
      <c r="F192" s="72">
        <v>191</v>
      </c>
      <c r="G192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92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92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92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92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92" s="65" t="str">
        <f>IF(COUNTIF(Calculations!AS:AS,Subgroup_number)=1,INDEX(Calculations!AS:BS,MATCH(Subgroup_number,Calculations!AS:AS,0),5),IF(Subgroup_number=Calculations!BW$20,Calculations!$BW$13,""))</f>
        <v/>
      </c>
      <c r="M192" s="65" t="str">
        <f>IF(COUNTIF(Calculations!AS:AS,Subgroup_number)=1,INDEX(Calculations!AS:BS,MATCH(Subgroup_number,Calculations!AS:AS,0),6),IF(Subgroup_number=Calculations!BW$20,Calculations!$BW$14,""))</f>
        <v/>
      </c>
      <c r="N192" s="136" t="str">
        <f>IF(COUNTIF(Calculations!AS:AS,Subgroup_number)=1,INDEX(Calculations!AS:BS,MATCH(Subgroup_number,Calculations!AS:AS,0),7),IF(Subgroup_number=Calculations!BW$20,Calculations!BW$15,""))</f>
        <v/>
      </c>
      <c r="O192" s="65" t="str">
        <f>IF(COUNTIF(Calculations!AS:AS,Subgroup_number)=1,INDEX(Calculations!AS:BS,MATCH(Subgroup_number,Calculations!AS:AS,0),9),IF(Subgroup_number=Calculations!BW$20,Calculations!BW$16,""))</f>
        <v/>
      </c>
      <c r="P192" s="65" t="str">
        <f>IF(COUNTIF(Calculations!AS:AS,Subgroup_number)=1,INDEX(Calculations!AS:BS,MATCH(Subgroup_number,Calculations!AS:AS,0),10),IF(Subgroup_number=Calculations!BW$20,Calculations!BW$17,""))</f>
        <v/>
      </c>
      <c r="Q192" s="65" t="str">
        <f>IF(COUNTIF(Calculations!AS:AS,Subgroup_number)=1,INDEX(Calculations!AS:BS,MATCH(Subgroup_number,Calculations!AS:AS,0),18),IF(Subgroup_number=Calculations!BW$20,Calculations!BW$9,""))</f>
        <v/>
      </c>
      <c r="R192" s="67" t="str">
        <f>IF(COUNTIF(Calculations!AS:AS,Subgroup_number)=1,INDEX(Calculations!AS:BS,MATCH(Subgroup_number,Calculations!AS:AS,0),19),IF(Subgroup_number=Calculations!BW$20,Calculations!BW$10,""))</f>
        <v/>
      </c>
      <c r="S192" s="154"/>
      <c r="U192" s="154"/>
      <c r="W192" s="154"/>
    </row>
    <row r="193" spans="6:23" x14ac:dyDescent="0.2">
      <c r="F193" s="72">
        <v>192</v>
      </c>
      <c r="G193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93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93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93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93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93" s="65" t="str">
        <f>IF(COUNTIF(Calculations!AS:AS,Subgroup_number)=1,INDEX(Calculations!AS:BS,MATCH(Subgroup_number,Calculations!AS:AS,0),5),IF(Subgroup_number=Calculations!BW$20,Calculations!$BW$13,""))</f>
        <v/>
      </c>
      <c r="M193" s="65" t="str">
        <f>IF(COUNTIF(Calculations!AS:AS,Subgroup_number)=1,INDEX(Calculations!AS:BS,MATCH(Subgroup_number,Calculations!AS:AS,0),6),IF(Subgroup_number=Calculations!BW$20,Calculations!$BW$14,""))</f>
        <v/>
      </c>
      <c r="N193" s="136" t="str">
        <f>IF(COUNTIF(Calculations!AS:AS,Subgroup_number)=1,INDEX(Calculations!AS:BS,MATCH(Subgroup_number,Calculations!AS:AS,0),7),IF(Subgroup_number=Calculations!BW$20,Calculations!BW$15,""))</f>
        <v/>
      </c>
      <c r="O193" s="65" t="str">
        <f>IF(COUNTIF(Calculations!AS:AS,Subgroup_number)=1,INDEX(Calculations!AS:BS,MATCH(Subgroup_number,Calculations!AS:AS,0),9),IF(Subgroup_number=Calculations!BW$20,Calculations!BW$16,""))</f>
        <v/>
      </c>
      <c r="P193" s="65" t="str">
        <f>IF(COUNTIF(Calculations!AS:AS,Subgroup_number)=1,INDEX(Calculations!AS:BS,MATCH(Subgroup_number,Calculations!AS:AS,0),10),IF(Subgroup_number=Calculations!BW$20,Calculations!BW$17,""))</f>
        <v/>
      </c>
      <c r="Q193" s="65" t="str">
        <f>IF(COUNTIF(Calculations!AS:AS,Subgroup_number)=1,INDEX(Calculations!AS:BS,MATCH(Subgroup_number,Calculations!AS:AS,0),18),IF(Subgroup_number=Calculations!BW$20,Calculations!BW$9,""))</f>
        <v/>
      </c>
      <c r="R193" s="67" t="str">
        <f>IF(COUNTIF(Calculations!AS:AS,Subgroup_number)=1,INDEX(Calculations!AS:BS,MATCH(Subgroup_number,Calculations!AS:AS,0),19),IF(Subgroup_number=Calculations!BW$20,Calculations!BW$10,""))</f>
        <v/>
      </c>
      <c r="S193" s="154"/>
      <c r="U193" s="154"/>
      <c r="W193" s="154"/>
    </row>
    <row r="194" spans="6:23" x14ac:dyDescent="0.2">
      <c r="F194" s="72">
        <v>193</v>
      </c>
      <c r="G194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94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94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94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94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94" s="65" t="str">
        <f>IF(COUNTIF(Calculations!AS:AS,Subgroup_number)=1,INDEX(Calculations!AS:BS,MATCH(Subgroup_number,Calculations!AS:AS,0),5),IF(Subgroup_number=Calculations!BW$20,Calculations!$BW$13,""))</f>
        <v/>
      </c>
      <c r="M194" s="65" t="str">
        <f>IF(COUNTIF(Calculations!AS:AS,Subgroup_number)=1,INDEX(Calculations!AS:BS,MATCH(Subgroup_number,Calculations!AS:AS,0),6),IF(Subgroup_number=Calculations!BW$20,Calculations!$BW$14,""))</f>
        <v/>
      </c>
      <c r="N194" s="136" t="str">
        <f>IF(COUNTIF(Calculations!AS:AS,Subgroup_number)=1,INDEX(Calculations!AS:BS,MATCH(Subgroup_number,Calculations!AS:AS,0),7),IF(Subgroup_number=Calculations!BW$20,Calculations!BW$15,""))</f>
        <v/>
      </c>
      <c r="O194" s="65" t="str">
        <f>IF(COUNTIF(Calculations!AS:AS,Subgroup_number)=1,INDEX(Calculations!AS:BS,MATCH(Subgroup_number,Calculations!AS:AS,0),9),IF(Subgroup_number=Calculations!BW$20,Calculations!BW$16,""))</f>
        <v/>
      </c>
      <c r="P194" s="65" t="str">
        <f>IF(COUNTIF(Calculations!AS:AS,Subgroup_number)=1,INDEX(Calculations!AS:BS,MATCH(Subgroup_number,Calculations!AS:AS,0),10),IF(Subgroup_number=Calculations!BW$20,Calculations!BW$17,""))</f>
        <v/>
      </c>
      <c r="Q194" s="65" t="str">
        <f>IF(COUNTIF(Calculations!AS:AS,Subgroup_number)=1,INDEX(Calculations!AS:BS,MATCH(Subgroup_number,Calculations!AS:AS,0),18),IF(Subgroup_number=Calculations!BW$20,Calculations!BW$9,""))</f>
        <v/>
      </c>
      <c r="R194" s="67" t="str">
        <f>IF(COUNTIF(Calculations!AS:AS,Subgroup_number)=1,INDEX(Calculations!AS:BS,MATCH(Subgroup_number,Calculations!AS:AS,0),19),IF(Subgroup_number=Calculations!BW$20,Calculations!BW$10,""))</f>
        <v/>
      </c>
      <c r="S194" s="154"/>
      <c r="U194" s="154"/>
      <c r="W194" s="154"/>
    </row>
    <row r="195" spans="6:23" x14ac:dyDescent="0.2">
      <c r="F195" s="72">
        <v>194</v>
      </c>
      <c r="G195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95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95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95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95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95" s="65" t="str">
        <f>IF(COUNTIF(Calculations!AS:AS,Subgroup_number)=1,INDEX(Calculations!AS:BS,MATCH(Subgroup_number,Calculations!AS:AS,0),5),IF(Subgroup_number=Calculations!BW$20,Calculations!$BW$13,""))</f>
        <v/>
      </c>
      <c r="M195" s="65" t="str">
        <f>IF(COUNTIF(Calculations!AS:AS,Subgroup_number)=1,INDEX(Calculations!AS:BS,MATCH(Subgroup_number,Calculations!AS:AS,0),6),IF(Subgroup_number=Calculations!BW$20,Calculations!$BW$14,""))</f>
        <v/>
      </c>
      <c r="N195" s="136" t="str">
        <f>IF(COUNTIF(Calculations!AS:AS,Subgroup_number)=1,INDEX(Calculations!AS:BS,MATCH(Subgroup_number,Calculations!AS:AS,0),7),IF(Subgroup_number=Calculations!BW$20,Calculations!BW$15,""))</f>
        <v/>
      </c>
      <c r="O195" s="65" t="str">
        <f>IF(COUNTIF(Calculations!AS:AS,Subgroup_number)=1,INDEX(Calculations!AS:BS,MATCH(Subgroup_number,Calculations!AS:AS,0),9),IF(Subgroup_number=Calculations!BW$20,Calculations!BW$16,""))</f>
        <v/>
      </c>
      <c r="P195" s="65" t="str">
        <f>IF(COUNTIF(Calculations!AS:AS,Subgroup_number)=1,INDEX(Calculations!AS:BS,MATCH(Subgroup_number,Calculations!AS:AS,0),10),IF(Subgroup_number=Calculations!BW$20,Calculations!BW$17,""))</f>
        <v/>
      </c>
      <c r="Q195" s="65" t="str">
        <f>IF(COUNTIF(Calculations!AS:AS,Subgroup_number)=1,INDEX(Calculations!AS:BS,MATCH(Subgroup_number,Calculations!AS:AS,0),18),IF(Subgroup_number=Calculations!BW$20,Calculations!BW$9,""))</f>
        <v/>
      </c>
      <c r="R195" s="67" t="str">
        <f>IF(COUNTIF(Calculations!AS:AS,Subgroup_number)=1,INDEX(Calculations!AS:BS,MATCH(Subgroup_number,Calculations!AS:AS,0),19),IF(Subgroup_number=Calculations!BW$20,Calculations!BW$10,""))</f>
        <v/>
      </c>
      <c r="S195" s="154"/>
      <c r="U195" s="154"/>
      <c r="W195" s="154"/>
    </row>
    <row r="196" spans="6:23" x14ac:dyDescent="0.2">
      <c r="F196" s="72">
        <v>195</v>
      </c>
      <c r="G196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96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96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96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96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96" s="65" t="str">
        <f>IF(COUNTIF(Calculations!AS:AS,Subgroup_number)=1,INDEX(Calculations!AS:BS,MATCH(Subgroup_number,Calculations!AS:AS,0),5),IF(Subgroup_number=Calculations!BW$20,Calculations!$BW$13,""))</f>
        <v/>
      </c>
      <c r="M196" s="65" t="str">
        <f>IF(COUNTIF(Calculations!AS:AS,Subgroup_number)=1,INDEX(Calculations!AS:BS,MATCH(Subgroup_number,Calculations!AS:AS,0),6),IF(Subgroup_number=Calculations!BW$20,Calculations!$BW$14,""))</f>
        <v/>
      </c>
      <c r="N196" s="136" t="str">
        <f>IF(COUNTIF(Calculations!AS:AS,Subgroup_number)=1,INDEX(Calculations!AS:BS,MATCH(Subgroup_number,Calculations!AS:AS,0),7),IF(Subgroup_number=Calculations!BW$20,Calculations!BW$15,""))</f>
        <v/>
      </c>
      <c r="O196" s="65" t="str">
        <f>IF(COUNTIF(Calculations!AS:AS,Subgroup_number)=1,INDEX(Calculations!AS:BS,MATCH(Subgroup_number,Calculations!AS:AS,0),9),IF(Subgroup_number=Calculations!BW$20,Calculations!BW$16,""))</f>
        <v/>
      </c>
      <c r="P196" s="65" t="str">
        <f>IF(COUNTIF(Calculations!AS:AS,Subgroup_number)=1,INDEX(Calculations!AS:BS,MATCH(Subgroup_number,Calculations!AS:AS,0),10),IF(Subgroup_number=Calculations!BW$20,Calculations!BW$17,""))</f>
        <v/>
      </c>
      <c r="Q196" s="65" t="str">
        <f>IF(COUNTIF(Calculations!AS:AS,Subgroup_number)=1,INDEX(Calculations!AS:BS,MATCH(Subgroup_number,Calculations!AS:AS,0),18),IF(Subgroup_number=Calculations!BW$20,Calculations!BW$9,""))</f>
        <v/>
      </c>
      <c r="R196" s="67" t="str">
        <f>IF(COUNTIF(Calculations!AS:AS,Subgroup_number)=1,INDEX(Calculations!AS:BS,MATCH(Subgroup_number,Calculations!AS:AS,0),19),IF(Subgroup_number=Calculations!BW$20,Calculations!BW$10,""))</f>
        <v/>
      </c>
      <c r="S196" s="154"/>
      <c r="U196" s="154"/>
      <c r="W196" s="154"/>
    </row>
    <row r="197" spans="6:23" x14ac:dyDescent="0.2">
      <c r="F197" s="72">
        <v>196</v>
      </c>
      <c r="G197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97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97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97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97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97" s="65" t="str">
        <f>IF(COUNTIF(Calculations!AS:AS,Subgroup_number)=1,INDEX(Calculations!AS:BS,MATCH(Subgroup_number,Calculations!AS:AS,0),5),IF(Subgroup_number=Calculations!BW$20,Calculations!$BW$13,""))</f>
        <v/>
      </c>
      <c r="M197" s="65" t="str">
        <f>IF(COUNTIF(Calculations!AS:AS,Subgroup_number)=1,INDEX(Calculations!AS:BS,MATCH(Subgroup_number,Calculations!AS:AS,0),6),IF(Subgroup_number=Calculations!BW$20,Calculations!$BW$14,""))</f>
        <v/>
      </c>
      <c r="N197" s="136" t="str">
        <f>IF(COUNTIF(Calculations!AS:AS,Subgroup_number)=1,INDEX(Calculations!AS:BS,MATCH(Subgroup_number,Calculations!AS:AS,0),7),IF(Subgroup_number=Calculations!BW$20,Calculations!BW$15,""))</f>
        <v/>
      </c>
      <c r="O197" s="65" t="str">
        <f>IF(COUNTIF(Calculations!AS:AS,Subgroup_number)=1,INDEX(Calculations!AS:BS,MATCH(Subgroup_number,Calculations!AS:AS,0),9),IF(Subgroup_number=Calculations!BW$20,Calculations!BW$16,""))</f>
        <v/>
      </c>
      <c r="P197" s="65" t="str">
        <f>IF(COUNTIF(Calculations!AS:AS,Subgroup_number)=1,INDEX(Calculations!AS:BS,MATCH(Subgroup_number,Calculations!AS:AS,0),10),IF(Subgroup_number=Calculations!BW$20,Calculations!BW$17,""))</f>
        <v/>
      </c>
      <c r="Q197" s="65" t="str">
        <f>IF(COUNTIF(Calculations!AS:AS,Subgroup_number)=1,INDEX(Calculations!AS:BS,MATCH(Subgroup_number,Calculations!AS:AS,0),18),IF(Subgroup_number=Calculations!BW$20,Calculations!BW$9,""))</f>
        <v/>
      </c>
      <c r="R197" s="67" t="str">
        <f>IF(COUNTIF(Calculations!AS:AS,Subgroup_number)=1,INDEX(Calculations!AS:BS,MATCH(Subgroup_number,Calculations!AS:AS,0),19),IF(Subgroup_number=Calculations!BW$20,Calculations!BW$10,""))</f>
        <v/>
      </c>
      <c r="S197" s="154"/>
      <c r="U197" s="154"/>
      <c r="W197" s="154"/>
    </row>
    <row r="198" spans="6:23" x14ac:dyDescent="0.2">
      <c r="F198" s="72">
        <v>197</v>
      </c>
      <c r="G198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98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98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98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98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98" s="65" t="str">
        <f>IF(COUNTIF(Calculations!AS:AS,Subgroup_number)=1,INDEX(Calculations!AS:BS,MATCH(Subgroup_number,Calculations!AS:AS,0),5),IF(Subgroup_number=Calculations!BW$20,Calculations!$BW$13,""))</f>
        <v/>
      </c>
      <c r="M198" s="65" t="str">
        <f>IF(COUNTIF(Calculations!AS:AS,Subgroup_number)=1,INDEX(Calculations!AS:BS,MATCH(Subgroup_number,Calculations!AS:AS,0),6),IF(Subgroup_number=Calculations!BW$20,Calculations!$BW$14,""))</f>
        <v/>
      </c>
      <c r="N198" s="136" t="str">
        <f>IF(COUNTIF(Calculations!AS:AS,Subgroup_number)=1,INDEX(Calculations!AS:BS,MATCH(Subgroup_number,Calculations!AS:AS,0),7),IF(Subgroup_number=Calculations!BW$20,Calculations!BW$15,""))</f>
        <v/>
      </c>
      <c r="O198" s="65" t="str">
        <f>IF(COUNTIF(Calculations!AS:AS,Subgroup_number)=1,INDEX(Calculations!AS:BS,MATCH(Subgroup_number,Calculations!AS:AS,0),9),IF(Subgroup_number=Calculations!BW$20,Calculations!BW$16,""))</f>
        <v/>
      </c>
      <c r="P198" s="65" t="str">
        <f>IF(COUNTIF(Calculations!AS:AS,Subgroup_number)=1,INDEX(Calculations!AS:BS,MATCH(Subgroup_number,Calculations!AS:AS,0),10),IF(Subgroup_number=Calculations!BW$20,Calculations!BW$17,""))</f>
        <v/>
      </c>
      <c r="Q198" s="65" t="str">
        <f>IF(COUNTIF(Calculations!AS:AS,Subgroup_number)=1,INDEX(Calculations!AS:BS,MATCH(Subgroup_number,Calculations!AS:AS,0),18),IF(Subgroup_number=Calculations!BW$20,Calculations!BW$9,""))</f>
        <v/>
      </c>
      <c r="R198" s="67" t="str">
        <f>IF(COUNTIF(Calculations!AS:AS,Subgroup_number)=1,INDEX(Calculations!AS:BS,MATCH(Subgroup_number,Calculations!AS:AS,0),19),IF(Subgroup_number=Calculations!BW$20,Calculations!BW$10,""))</f>
        <v/>
      </c>
      <c r="S198" s="154"/>
      <c r="U198" s="154"/>
      <c r="W198" s="154"/>
    </row>
    <row r="199" spans="6:23" x14ac:dyDescent="0.2">
      <c r="F199" s="72">
        <v>198</v>
      </c>
      <c r="G199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199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199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199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199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199" s="65" t="str">
        <f>IF(COUNTIF(Calculations!AS:AS,Subgroup_number)=1,INDEX(Calculations!AS:BS,MATCH(Subgroup_number,Calculations!AS:AS,0),5),IF(Subgroup_number=Calculations!BW$20,Calculations!$BW$13,""))</f>
        <v/>
      </c>
      <c r="M199" s="65" t="str">
        <f>IF(COUNTIF(Calculations!AS:AS,Subgroup_number)=1,INDEX(Calculations!AS:BS,MATCH(Subgroup_number,Calculations!AS:AS,0),6),IF(Subgroup_number=Calculations!BW$20,Calculations!$BW$14,""))</f>
        <v/>
      </c>
      <c r="N199" s="136" t="str">
        <f>IF(COUNTIF(Calculations!AS:AS,Subgroup_number)=1,INDEX(Calculations!AS:BS,MATCH(Subgroup_number,Calculations!AS:AS,0),7),IF(Subgroup_number=Calculations!BW$20,Calculations!BW$15,""))</f>
        <v/>
      </c>
      <c r="O199" s="65" t="str">
        <f>IF(COUNTIF(Calculations!AS:AS,Subgroup_number)=1,INDEX(Calculations!AS:BS,MATCH(Subgroup_number,Calculations!AS:AS,0),9),IF(Subgroup_number=Calculations!BW$20,Calculations!BW$16,""))</f>
        <v/>
      </c>
      <c r="P199" s="65" t="str">
        <f>IF(COUNTIF(Calculations!AS:AS,Subgroup_number)=1,INDEX(Calculations!AS:BS,MATCH(Subgroup_number,Calculations!AS:AS,0),10),IF(Subgroup_number=Calculations!BW$20,Calculations!BW$17,""))</f>
        <v/>
      </c>
      <c r="Q199" s="65" t="str">
        <f>IF(COUNTIF(Calculations!AS:AS,Subgroup_number)=1,INDEX(Calculations!AS:BS,MATCH(Subgroup_number,Calculations!AS:AS,0),18),IF(Subgroup_number=Calculations!BW$20,Calculations!BW$9,""))</f>
        <v/>
      </c>
      <c r="R199" s="67" t="str">
        <f>IF(COUNTIF(Calculations!AS:AS,Subgroup_number)=1,INDEX(Calculations!AS:BS,MATCH(Subgroup_number,Calculations!AS:AS,0),19),IF(Subgroup_number=Calculations!BW$20,Calculations!BW$10,""))</f>
        <v/>
      </c>
      <c r="S199" s="154"/>
      <c r="U199" s="154"/>
      <c r="W199" s="154"/>
    </row>
    <row r="200" spans="6:23" x14ac:dyDescent="0.2">
      <c r="F200" s="72">
        <v>199</v>
      </c>
      <c r="G200" s="109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200" s="65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200" s="65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200" s="65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200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200" s="65" t="str">
        <f>IF(COUNTIF(Calculations!AS:AS,Subgroup_number)=1,INDEX(Calculations!AS:BS,MATCH(Subgroup_number,Calculations!AS:AS,0),5),IF(Subgroup_number=Calculations!BW$20,Calculations!$BW$13,""))</f>
        <v/>
      </c>
      <c r="M200" s="65" t="str">
        <f>IF(COUNTIF(Calculations!AS:AS,Subgroup_number)=1,INDEX(Calculations!AS:BS,MATCH(Subgroup_number,Calculations!AS:AS,0),6),IF(Subgroup_number=Calculations!BW$20,Calculations!$BW$14,""))</f>
        <v/>
      </c>
      <c r="N200" s="136" t="str">
        <f>IF(COUNTIF(Calculations!AS:AS,Subgroup_number)=1,INDEX(Calculations!AS:BS,MATCH(Subgroup_number,Calculations!AS:AS,0),7),IF(Subgroup_number=Calculations!BW$20,Calculations!BW$15,""))</f>
        <v/>
      </c>
      <c r="O200" s="65" t="str">
        <f>IF(COUNTIF(Calculations!AS:AS,Subgroup_number)=1,INDEX(Calculations!AS:BS,MATCH(Subgroup_number,Calculations!AS:AS,0),9),IF(Subgroup_number=Calculations!BW$20,Calculations!BW$16,""))</f>
        <v/>
      </c>
      <c r="P200" s="65" t="str">
        <f>IF(COUNTIF(Calculations!AS:AS,Subgroup_number)=1,INDEX(Calculations!AS:BS,MATCH(Subgroup_number,Calculations!AS:AS,0),10),IF(Subgroup_number=Calculations!BW$20,Calculations!BW$17,""))</f>
        <v/>
      </c>
      <c r="Q200" s="65" t="str">
        <f>IF(COUNTIF(Calculations!AS:AS,Subgroup_number)=1,INDEX(Calculations!AS:BS,MATCH(Subgroup_number,Calculations!AS:AS,0),18),IF(Subgroup_number=Calculations!BW$20,Calculations!BW$9,""))</f>
        <v/>
      </c>
      <c r="R200" s="67" t="str">
        <f>IF(COUNTIF(Calculations!AS:AS,Subgroup_number)=1,INDEX(Calculations!AS:BS,MATCH(Subgroup_number,Calculations!AS:AS,0),19),IF(Subgroup_number=Calculations!BW$20,Calculations!BW$10,""))</f>
        <v/>
      </c>
      <c r="S200" s="154"/>
      <c r="U200" s="154"/>
      <c r="W200" s="154"/>
    </row>
    <row r="201" spans="6:23" x14ac:dyDescent="0.2">
      <c r="F201" s="73">
        <v>200</v>
      </c>
      <c r="G201" s="110" t="str">
        <f>IF(Subgroup_number&lt;=MAX(Calculations!AS:AS),IF(COUNTIF(Calculations!AA:AA,Subgroup_number)=1,INDEX(Lookup_Table_subgroup,MATCH(Subgroup_number,Calculations!AA:AA,0),3),INDEX(Calculations!AS:BS,MATCH(Subgroup_number,Calculations!AS:AS,0),2)),IF(Subgroup_number=Calculations!BW$20,"Combined effect size",""))</f>
        <v/>
      </c>
      <c r="H201" s="68" t="str">
        <f>IF(Subgroup_number&lt;=MAX(Calculations!AS:AS),IF(COUNTIF(Calculations!AA:AA,Subgroup_number)=1,INDEX(Lookup_Table_subgroup,MATCH(Subgroup_number,Calculations!AA:AA,0),5),IF(Subgroup_Fisher_transformation="Off",INDEX(Calculations!AS:BS,MATCH(Subgroup_number,Calculations!AS:AS,0),11),FISHERINV(INDEX(Calculations!AS:BS,MATCH(Subgroup_number,Calculations!AS:AS,0),11)))),IF(Subgroup_number=Calculations!BW$20,Calculations!BW$5,""))</f>
        <v/>
      </c>
      <c r="I201" s="68" t="str">
        <f>IF(Subgroup_number&lt;=MAX(Calculations!AS:AS),IF(COUNTIF(Calculations!AA:AA,Subgroup_number)=1,INDEX(Lookup_Table_subgroup,MATCH(Subgroup_number,Calculations!AA:AA,0),11),INDEX(Calculations!AS:BS,MATCH(Subgroup_number,Calculations!AS:AS,0),14)),IF(Subgroup_number=Calculations!BW$20,Calculations!BW$7,""))</f>
        <v/>
      </c>
      <c r="J201" s="68" t="str">
        <f>IF(Subgroup_number&lt;=MAX(Calculations!AS:AS),IF(COUNTIF(Calculations!AA:AA,Subgroup_number)=1,INDEX(Lookup_Table_subgroup,MATCH(Subgroup_number,Calculations!AA:AA,0),12),INDEX(Calculations!AS:BS,MATCH(Subgroup_number,Calculations!AS:AS,0),15)),IF(Subgroup_number=Calculations!BW$20,Calculations!BW$8,""))</f>
        <v/>
      </c>
      <c r="K201" s="136" t="str">
        <f>IF(Subgroup_number&lt;=MAX(Calculations!AS:AS),IF(COUNTIF(Calculations!AA:AA,Subgroup_number)=1,INDEX(Lookup_Table_subgroup,MATCH(Subgroup_number,Calculations!AA:AA,0),10),INDEX(Calculations!AS:BS,MATCH(Subgroup_number,Calculations!AS:AS,0),24)),"")</f>
        <v/>
      </c>
      <c r="L201" s="68" t="str">
        <f>IF(COUNTIF(Calculations!AS:AS,Subgroup_number)=1,INDEX(Calculations!AS:BS,MATCH(Subgroup_number,Calculations!AS:AS,0),5),IF(Subgroup_number=Calculations!BW$20,Calculations!$BW$13,""))</f>
        <v/>
      </c>
      <c r="M201" s="68" t="str">
        <f>IF(COUNTIF(Calculations!AS:AS,Subgroup_number)=1,INDEX(Calculations!AS:BS,MATCH(Subgroup_number,Calculations!AS:AS,0),6),IF(Subgroup_number=Calculations!BW$20,Calculations!$BW$14,""))</f>
        <v/>
      </c>
      <c r="N201" s="138" t="str">
        <f>IF(COUNTIF(Calculations!AS:AS,Subgroup_number)=1,INDEX(Calculations!AS:BS,MATCH(Subgroup_number,Calculations!AS:AS,0),7),IF(Subgroup_number=Calculations!BW$20,Calculations!BW$15,""))</f>
        <v/>
      </c>
      <c r="O201" s="68" t="str">
        <f>IF(COUNTIF(Calculations!AS:AS,Subgroup_number)=1,INDEX(Calculations!AS:BS,MATCH(Subgroup_number,Calculations!AS:AS,0),9),IF(Subgroup_number=Calculations!BW$20,Calculations!BW$16,""))</f>
        <v/>
      </c>
      <c r="P201" s="68" t="str">
        <f>IF(COUNTIF(Calculations!AS:AS,Subgroup_number)=1,INDEX(Calculations!AS:BS,MATCH(Subgroup_number,Calculations!AS:AS,0),10),IF(Subgroup_number=Calculations!BW$20,Calculations!BW$17,""))</f>
        <v/>
      </c>
      <c r="Q201" s="65" t="str">
        <f>IF(COUNTIF(Calculations!AS:AS,Subgroup_number)=1,INDEX(Calculations!AS:BS,MATCH(Subgroup_number,Calculations!AS:AS,0),18),IF(Subgroup_number=Calculations!BW$20,Calculations!BW$9,""))</f>
        <v/>
      </c>
      <c r="R201" s="67" t="str">
        <f>IF(COUNTIF(Calculations!AS:AS,Subgroup_number)=1,INDEX(Calculations!AS:BS,MATCH(Subgroup_number,Calculations!AS:AS,0),19),IF(Subgroup_number=Calculations!BW$20,Calculations!BW$10,""))</f>
        <v/>
      </c>
      <c r="S201" s="154"/>
      <c r="U201" s="154"/>
      <c r="W201" s="154"/>
    </row>
  </sheetData>
  <mergeCells count="17">
    <mergeCell ref="A1:D1"/>
    <mergeCell ref="B2:D2"/>
    <mergeCell ref="B3:D3"/>
    <mergeCell ref="B4:D4"/>
    <mergeCell ref="B5:D5"/>
    <mergeCell ref="B12:D12"/>
    <mergeCell ref="S2:S201"/>
    <mergeCell ref="U2:U201"/>
    <mergeCell ref="W2:W201"/>
    <mergeCell ref="A7:D7"/>
    <mergeCell ref="B14:D14"/>
    <mergeCell ref="B15:D15"/>
    <mergeCell ref="B16:D16"/>
    <mergeCell ref="B8:D8"/>
    <mergeCell ref="B9:D9"/>
    <mergeCell ref="B10:D10"/>
    <mergeCell ref="B11:D11"/>
  </mergeCells>
  <dataValidations count="1">
    <dataValidation type="list" allowBlank="1" showInputMessage="1" showErrorMessage="1" sqref="B2">
      <formula1>"Off,On"</formula1>
    </dataValidation>
  </dataValidation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D2C16F28-357F-4E48-B168-E0AD62B53560}">
            <xm:f>COUNTIF(Calculations!$AS:$AS,"="&amp;$F1)=1</xm:f>
            <x14:dxf>
              <font>
                <b/>
                <i val="0"/>
              </font>
              <numFmt numFmtId="14" formatCode="0.00%"/>
              <border>
                <bottom style="thin">
                  <color theme="9"/>
                </bottom>
                <vertical/>
                <horizontal/>
              </border>
            </x14:dxf>
          </x14:cfRule>
          <xm:sqref>K1:K1048576 N1:N1048576</xm:sqref>
        </x14:conditionalFormatting>
        <x14:conditionalFormatting xmlns:xm="http://schemas.microsoft.com/office/excel/2006/main">
          <x14:cfRule type="expression" priority="46" id="{ABB5C5F4-D5B0-4D44-8615-38F184164CEC}">
            <xm:f>COUNTIF(Calculations!$AS:$AS,"="&amp;$F1)=1</xm:f>
            <x14:dxf>
              <font>
                <b/>
                <i val="0"/>
                <u val="none"/>
              </font>
              <numFmt numFmtId="2" formatCode="0.00"/>
              <border>
                <bottom style="thin">
                  <color theme="9"/>
                </bottom>
              </border>
            </x14:dxf>
          </x14:cfRule>
          <xm:sqref>G1:J1048576 L1:L1048576 O1:R1048576</xm:sqref>
        </x14:conditionalFormatting>
        <x14:conditionalFormatting xmlns:xm="http://schemas.microsoft.com/office/excel/2006/main">
          <x14:cfRule type="expression" priority="45" id="{9CE523E2-8EC8-4E9D-A6F6-F7A3EC28EED1}">
            <xm:f>$F1=Calculations!$BW$20</xm:f>
            <x14:dxf>
              <font>
                <b/>
                <i val="0"/>
              </font>
              <numFmt numFmtId="2" formatCode="0.00"/>
            </x14:dxf>
          </x14:cfRule>
          <xm:sqref>G1:J1048576 L1:L1048576 O1:R1048576</xm:sqref>
        </x14:conditionalFormatting>
        <x14:conditionalFormatting xmlns:xm="http://schemas.microsoft.com/office/excel/2006/main">
          <x14:cfRule type="expression" priority="2" id="{A19833A6-8757-417B-AAE8-22E703A75F5D}">
            <xm:f>COUNTIF(Calculations!$AS:$AS,"="&amp;$F1)=1</xm:f>
            <x14:dxf>
              <font>
                <b/>
                <i val="0"/>
              </font>
              <numFmt numFmtId="164" formatCode="0.000"/>
              <border>
                <bottom style="thin">
                  <color theme="9"/>
                </bottom>
                <vertical/>
                <horizontal/>
              </border>
            </x14:dxf>
          </x14:cfRule>
          <x14:cfRule type="expression" priority="3" id="{23D41D08-47BB-4FDF-B249-1D54406C1BD8}">
            <xm:f>$F1=Calculations!$BW$20</xm:f>
            <x14:dxf>
              <font>
                <b/>
                <i val="0"/>
              </font>
              <numFmt numFmtId="164" formatCode="0.000"/>
            </x14:dxf>
          </x14:cfRule>
          <xm:sqref>M1:M1048576</xm:sqref>
        </x14:conditionalFormatting>
        <x14:conditionalFormatting xmlns:xm="http://schemas.microsoft.com/office/excel/2006/main">
          <x14:cfRule type="expression" priority="1" id="{345038DE-1273-4F2C-9BE2-FCD989981938}">
            <xm:f>$F1=Calculations!$BW$20</xm:f>
            <x14:dxf>
              <font>
                <b/>
                <i val="0"/>
              </font>
              <numFmt numFmtId="14" formatCode="0.00%"/>
            </x14:dxf>
          </x14:cfRule>
          <xm:sqref>N1:N1048576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Calculations!$BV$37:$BV$39</xm:f>
          </x14:formula1>
          <xm:sqref>B4</xm:sqref>
        </x14:dataValidation>
        <x14:dataValidation type="list" allowBlank="1" showInputMessage="1" showErrorMessage="1">
          <x14:formula1>
            <xm:f>Calculations!$BV$33:$BV$34</xm:f>
          </x14:formula1>
          <xm:sqref>B3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1"/>
  <sheetViews>
    <sheetView showGridLines="0" workbookViewId="0">
      <pane ySplit="1" topLeftCell="A2" activePane="bottomLeft" state="frozen"/>
      <selection activeCell="B1" sqref="B1"/>
      <selection pane="bottomLeft" activeCell="K40" sqref="K40"/>
    </sheetView>
  </sheetViews>
  <sheetFormatPr defaultRowHeight="12" x14ac:dyDescent="0.2"/>
  <cols>
    <col min="1" max="1" width="21.83203125" bestFit="1" customWidth="1"/>
    <col min="2" max="2" width="15.5" bestFit="1" customWidth="1"/>
    <col min="3" max="3" width="3.33203125" customWidth="1"/>
    <col min="4" max="4" width="23.5" style="103" customWidth="1"/>
    <col min="5" max="5" width="9.83203125" style="5" bestFit="1" customWidth="1"/>
    <col min="6" max="6" width="19" style="17" bestFit="1" customWidth="1"/>
    <col min="7" max="7" width="10.5" style="27" customWidth="1"/>
    <col min="8" max="8" width="19" style="27" customWidth="1"/>
    <col min="9" max="9" width="3.33203125" style="5" customWidth="1"/>
    <col min="10" max="10" width="34.5" style="5" customWidth="1"/>
    <col min="11" max="11" width="18.33203125" style="5" bestFit="1" customWidth="1"/>
    <col min="12" max="12" width="12.6640625" style="5" bestFit="1" customWidth="1"/>
    <col min="13" max="14" width="13.5" style="5" bestFit="1" customWidth="1"/>
    <col min="15" max="15" width="11.83203125" style="5" bestFit="1" customWidth="1"/>
    <col min="16" max="17" width="7.83203125" style="5" customWidth="1"/>
  </cols>
  <sheetData>
    <row r="1" spans="1:8" ht="27" customHeight="1" x14ac:dyDescent="0.2">
      <c r="A1" s="152" t="s">
        <v>214</v>
      </c>
      <c r="B1" s="152"/>
      <c r="D1" s="99" t="s">
        <v>7</v>
      </c>
      <c r="E1" s="11" t="s">
        <v>33</v>
      </c>
      <c r="F1" s="114" t="str">
        <f>IF(Moderator_Fisher_Transformation="Off","Partial Correlation","Partial Correlation (z)")</f>
        <v>Partial Correlation (z)</v>
      </c>
      <c r="G1" s="11" t="s">
        <v>174</v>
      </c>
      <c r="H1" s="113" t="s">
        <v>228</v>
      </c>
    </row>
    <row r="2" spans="1:8" x14ac:dyDescent="0.2">
      <c r="A2" s="10" t="s">
        <v>130</v>
      </c>
      <c r="B2" s="35" t="s">
        <v>230</v>
      </c>
      <c r="D2" s="173" t="str">
        <f>IF(AND(Sufficient_data="Yes",Include_study="Yes",Include_in_Moderator=TRUE,Moderator&lt;&gt;""),Study_name,"")</f>
        <v/>
      </c>
      <c r="E2" s="54" t="str">
        <f>IF(AND(Include_study="Yes",Sufficient_data="Yes",Include_in_Moderator=TRUE,Moderator&lt;&gt;""),Moderator,"")</f>
        <v/>
      </c>
      <c r="F2" s="58" t="str">
        <f>IF(AND(Include_study="Yes",Sufficient_data="Yes",Include_in_Moderator=TRUE,Moderator&lt;&gt;""),IF(Moderator_Fisher_Transformation="Off",Partial_correlation,Partial_correlation_z),"")</f>
        <v/>
      </c>
      <c r="G2" s="58" t="str">
        <f>IF(AND(Include_study="Yes",Sufficient_data="Yes",Include_in_Moderator=TRUE,Moderator&lt;&gt;""),Calculations!CC:CC,"")</f>
        <v/>
      </c>
      <c r="H2" s="115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3" spans="1:8" x14ac:dyDescent="0.2">
      <c r="A3" s="10" t="s">
        <v>176</v>
      </c>
      <c r="B3" s="9" t="s">
        <v>257</v>
      </c>
      <c r="D3" s="173" t="str">
        <f>IF(AND(Sufficient_data="Yes",Include_study="Yes",Include_in_Moderator=TRUE,Moderator&lt;&gt;""),Study_name,"")</f>
        <v/>
      </c>
      <c r="E3" s="58" t="str">
        <f>IF(AND(Include_study="Yes",Sufficient_data="Yes",Include_in_Moderator=TRUE,Moderator&lt;&gt;""),Moderator,"")</f>
        <v/>
      </c>
      <c r="F3" s="58" t="str">
        <f>IF(AND(Include_study="Yes",Sufficient_data="Yes",Include_in_Moderator=TRUE,Moderator&lt;&gt;""),IF(Moderator_Fisher_Transformation="Off",Partial_correlation,Partial_correlation_z),"")</f>
        <v/>
      </c>
      <c r="G3" s="58" t="str">
        <f>IF(AND(Include_study="Yes",Sufficient_data="Yes",Include_in_Moderator=TRUE,Moderator&lt;&gt;""),Calculations!CC:CC,"")</f>
        <v/>
      </c>
      <c r="H3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4" spans="1:8" x14ac:dyDescent="0.2">
      <c r="A4" s="10" t="s">
        <v>16</v>
      </c>
      <c r="B4" s="41">
        <v>0.95</v>
      </c>
      <c r="D4" s="173" t="str">
        <f>IF(AND(Sufficient_data="Yes",Include_study="Yes",Include_in_Moderator=TRUE,Moderator&lt;&gt;""),Study_name,"")</f>
        <v/>
      </c>
      <c r="E4" s="58" t="str">
        <f>IF(AND(Include_study="Yes",Sufficient_data="Yes",Include_in_Moderator=TRUE,Moderator&lt;&gt;""),Moderator,"")</f>
        <v/>
      </c>
      <c r="F4" s="58" t="str">
        <f>IF(AND(Include_study="Yes",Sufficient_data="Yes",Include_in_Moderator=TRUE,Moderator&lt;&gt;""),IF(Moderator_Fisher_Transformation="Off",Partial_correlation,Partial_correlation_z),"")</f>
        <v/>
      </c>
      <c r="G4" s="58" t="str">
        <f>IF(AND(Include_study="Yes",Sufficient_data="Yes",Include_in_Moderator=TRUE,Moderator&lt;&gt;""),Calculations!CC:CC,"")</f>
        <v/>
      </c>
      <c r="H4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5" spans="1:8" x14ac:dyDescent="0.2">
      <c r="D5" s="173" t="str">
        <f>IF(AND(Sufficient_data="Yes",Include_study="Yes",Include_in_Moderator=TRUE,Moderator&lt;&gt;""),Study_name,"")</f>
        <v>dddd</v>
      </c>
      <c r="E5" s="58">
        <f>IF(AND(Include_study="Yes",Sufficient_data="Yes",Include_in_Moderator=TRUE,Moderator&lt;&gt;""),Moderator,"")</f>
        <v>18</v>
      </c>
      <c r="F5" s="58">
        <f>IF(AND(Include_study="Yes",Sufficient_data="Yes",Include_in_Moderator=TRUE,Moderator&lt;&gt;""),IF(Moderator_Fisher_Transformation="Off",Partial_correlation,Partial_correlation_z),"")</f>
        <v>0.12237762083619362</v>
      </c>
      <c r="G5" s="58">
        <f>IF(AND(Include_study="Yes",Sufficient_data="Yes",Include_in_Moderator=TRUE,Moderator&lt;&gt;""),Calculations!CC:CC,"")</f>
        <v>0.24191025938985161</v>
      </c>
      <c r="H5" s="116">
        <f>IF(AND(Include_study="Yes",Sufficient_data="Yes",Include_in_Moderator=TRUE,Moderator&lt;&gt;""),IF(Moderator_model="Fixed effect",Calculations!CD:CD/SUM(Calculations!CD:CD),Calculations!CI:CI/SUM(Calculations!CI:CI)),"")</f>
        <v>0.17188568745834204</v>
      </c>
    </row>
    <row r="6" spans="1:8" x14ac:dyDescent="0.2">
      <c r="D6" s="173" t="str">
        <f>IF(AND(Sufficient_data="Yes",Include_study="Yes",Include_in_Moderator=TRUE,Moderator&lt;&gt;""),Study_name,"")</f>
        <v>eeee</v>
      </c>
      <c r="E6" s="58">
        <f>IF(AND(Include_study="Yes",Sufficient_data="Yes",Include_in_Moderator=TRUE,Moderator&lt;&gt;""),Moderator,"")</f>
        <v>20</v>
      </c>
      <c r="F6" s="58">
        <f>IF(AND(Include_study="Yes",Sufficient_data="Yes",Include_in_Moderator=TRUE,Moderator&lt;&gt;""),IF(Moderator_Fisher_Transformation="Off",Partial_correlation,Partial_correlation_z),"")</f>
        <v>-0.1907222864019214</v>
      </c>
      <c r="G6" s="58">
        <f>IF(AND(Include_study="Yes",Sufficient_data="Yes",Include_in_Moderator=TRUE,Moderator&lt;&gt;""),Calculations!CC:CC,"")</f>
        <v>0.32743129582216096</v>
      </c>
      <c r="H6" s="116">
        <f>IF(AND(Include_study="Yes",Sufficient_data="Yes",Include_in_Moderator=TRUE,Moderator&lt;&gt;""),IF(Moderator_model="Fixed effect",Calculations!CD:CD/SUM(Calculations!CD:CD),Calculations!CI:CI/SUM(Calculations!CI:CI)),"")</f>
        <v>9.3822697678670505E-2</v>
      </c>
    </row>
    <row r="7" spans="1:8" x14ac:dyDescent="0.2">
      <c r="D7" s="173" t="str">
        <f>IF(AND(Sufficient_data="Yes",Include_study="Yes",Include_in_Moderator=TRUE,Moderator&lt;&gt;""),Study_name,"")</f>
        <v>ffff</v>
      </c>
      <c r="E7" s="58">
        <f>IF(AND(Include_study="Yes",Sufficient_data="Yes",Include_in_Moderator=TRUE,Moderator&lt;&gt;""),Moderator,"")</f>
        <v>14</v>
      </c>
      <c r="F7" s="58">
        <f>IF(AND(Include_study="Yes",Sufficient_data="Yes",Include_in_Moderator=TRUE,Moderator&lt;&gt;""),IF(Moderator_Fisher_Transformation="Off",Partial_correlation,Partial_correlation_z),"")</f>
        <v>-5.389029843396468E-2</v>
      </c>
      <c r="G7" s="58">
        <f>IF(AND(Include_study="Yes",Sufficient_data="Yes",Include_in_Moderator=TRUE,Moderator&lt;&gt;""),Calculations!CC:CC,"")</f>
        <v>0.32934059711691799</v>
      </c>
      <c r="H7" s="116">
        <f>IF(AND(Include_study="Yes",Sufficient_data="Yes",Include_in_Moderator=TRUE,Moderator&lt;&gt;""),IF(Moderator_model="Fixed effect",Calculations!CD:CD/SUM(Calculations!CD:CD),Calculations!CI:CI/SUM(Calculations!CI:CI)),"")</f>
        <v>9.2738005760064218E-2</v>
      </c>
    </row>
    <row r="8" spans="1:8" x14ac:dyDescent="0.2">
      <c r="D8" s="173" t="str">
        <f>IF(AND(Sufficient_data="Yes",Include_study="Yes",Include_in_Moderator=TRUE,Moderator&lt;&gt;""),Study_name,"")</f>
        <v>gggg</v>
      </c>
      <c r="E8" s="58">
        <f>IF(AND(Include_study="Yes",Sufficient_data="Yes",Include_in_Moderator=TRUE,Moderator&lt;&gt;""),Moderator,"")</f>
        <v>19</v>
      </c>
      <c r="F8" s="58">
        <f>IF(AND(Include_study="Yes",Sufficient_data="Yes",Include_in_Moderator=TRUE,Moderator&lt;&gt;""),IF(Moderator_Fisher_Transformation="Off",Partial_correlation,Partial_correlation_z),"")</f>
        <v>0.36949897192586928</v>
      </c>
      <c r="G8" s="58">
        <f>IF(AND(Include_study="Yes",Sufficient_data="Yes",Include_in_Moderator=TRUE,Moderator&lt;&gt;""),Calculations!CC:CC,"")</f>
        <v>0.3080840787435305</v>
      </c>
      <c r="H8" s="116">
        <f>IF(AND(Include_study="Yes",Sufficient_data="Yes",Include_in_Moderator=TRUE,Moderator&lt;&gt;""),IF(Moderator_model="Fixed effect",Calculations!CD:CD/SUM(Calculations!CD:CD),Calculations!CI:CI/SUM(Calculations!CI:CI)),"")</f>
        <v>0.10597655046234138</v>
      </c>
    </row>
    <row r="9" spans="1:8" x14ac:dyDescent="0.2">
      <c r="D9" s="173" t="str">
        <f>IF(AND(Sufficient_data="Yes",Include_study="Yes",Include_in_Moderator=TRUE,Moderator&lt;&gt;""),Study_name,"")</f>
        <v>hhhh</v>
      </c>
      <c r="E9" s="58">
        <f>IF(AND(Include_study="Yes",Sufficient_data="Yes",Include_in_Moderator=TRUE,Moderator&lt;&gt;""),Moderator,"")</f>
        <v>13</v>
      </c>
      <c r="F9" s="58">
        <f>IF(AND(Include_study="Yes",Sufficient_data="Yes",Include_in_Moderator=TRUE,Moderator&lt;&gt;""),IF(Moderator_Fisher_Transformation="Off",Partial_correlation,Partial_correlation_z),"")</f>
        <v>0.48121182505960336</v>
      </c>
      <c r="G9" s="58">
        <f>IF(AND(Include_study="Yes",Sufficient_data="Yes",Include_in_Moderator=TRUE,Moderator&lt;&gt;""),Calculations!CC:CC,"")</f>
        <v>0.30213753973567681</v>
      </c>
      <c r="H9" s="116">
        <f>IF(AND(Include_study="Yes",Sufficient_data="Yes",Include_in_Moderator=TRUE,Moderator&lt;&gt;""),IF(Moderator_model="Fixed effect",Calculations!CD:CD/SUM(Calculations!CD:CD),Calculations!CI:CI/SUM(Calculations!CI:CI)),"")</f>
        <v>0.1101891702526611</v>
      </c>
    </row>
    <row r="10" spans="1:8" x14ac:dyDescent="0.2">
      <c r="D10" s="173" t="str">
        <f>IF(AND(Sufficient_data="Yes",Include_study="Yes",Include_in_Moderator=TRUE,Moderator&lt;&gt;""),Study_name,"")</f>
        <v>iiii</v>
      </c>
      <c r="E10" s="58">
        <f>IF(AND(Include_study="Yes",Sufficient_data="Yes",Include_in_Moderator=TRUE,Moderator&lt;&gt;""),Moderator,"")</f>
        <v>19</v>
      </c>
      <c r="F10" s="58">
        <f>IF(AND(Include_study="Yes",Sufficient_data="Yes",Include_in_Moderator=TRUE,Moderator&lt;&gt;""),IF(Moderator_Fisher_Transformation="Off",Partial_correlation,Partial_correlation_z),"")</f>
        <v>-5.2462319499869001E-2</v>
      </c>
      <c r="G10" s="58">
        <f>IF(AND(Include_study="Yes",Sufficient_data="Yes",Include_in_Moderator=TRUE,Moderator&lt;&gt;""),Calculations!CC:CC,"")</f>
        <v>0.34095107969299537</v>
      </c>
      <c r="H10" s="116">
        <f>IF(AND(Include_study="Yes",Sufficient_data="Yes",Include_in_Moderator=TRUE,Moderator&lt;&gt;""),IF(Moderator_model="Fixed effect",Calculations!CD:CD/SUM(Calculations!CD:CD),Calculations!CI:CI/SUM(Calculations!CI:CI)),"")</f>
        <v>8.6529491111016363E-2</v>
      </c>
    </row>
    <row r="11" spans="1:8" x14ac:dyDescent="0.2">
      <c r="D11" s="173" t="str">
        <f>IF(AND(Sufficient_data="Yes",Include_study="Yes",Include_in_Moderator=TRUE,Moderator&lt;&gt;""),Study_name,"")</f>
        <v>jjjj</v>
      </c>
      <c r="E11" s="58">
        <f>IF(AND(Include_study="Yes",Sufficient_data="Yes",Include_in_Moderator=TRUE,Moderator&lt;&gt;""),Moderator,"")</f>
        <v>22</v>
      </c>
      <c r="F11" s="58">
        <f>IF(AND(Include_study="Yes",Sufficient_data="Yes",Include_in_Moderator=TRUE,Moderator&lt;&gt;""),IF(Moderator_Fisher_Transformation="Off",Partial_correlation,Partial_correlation_z),"")</f>
        <v>-0.15114043593646675</v>
      </c>
      <c r="G11" s="58">
        <f>IF(AND(Include_study="Yes",Sufficient_data="Yes",Include_in_Moderator=TRUE,Moderator&lt;&gt;""),Calculations!CC:CC,"")</f>
        <v>0.25734532801908838</v>
      </c>
      <c r="H11" s="116">
        <f>IF(AND(Include_study="Yes",Sufficient_data="Yes",Include_in_Moderator=TRUE,Moderator&lt;&gt;""),IF(Moderator_model="Fixed effect",Calculations!CD:CD/SUM(Calculations!CD:CD),Calculations!CI:CI/SUM(Calculations!CI:CI)),"")</f>
        <v>0.15188528947150504</v>
      </c>
    </row>
    <row r="12" spans="1:8" x14ac:dyDescent="0.2">
      <c r="D12" s="173" t="str">
        <f>IF(AND(Sufficient_data="Yes",Include_study="Yes",Include_in_Moderator=TRUE,Moderator&lt;&gt;""),Study_name,"")</f>
        <v>kkkk</v>
      </c>
      <c r="E12" s="58">
        <f>IF(AND(Include_study="Yes",Sufficient_data="Yes",Include_in_Moderator=TRUE,Moderator&lt;&gt;""),Moderator,"")</f>
        <v>17</v>
      </c>
      <c r="F12" s="58">
        <f>IF(AND(Include_study="Yes",Sufficient_data="Yes",Include_in_Moderator=TRUE,Moderator&lt;&gt;""),IF(Moderator_Fisher_Transformation="Off",Partial_correlation,Partial_correlation_z),"")</f>
        <v>3.0009004863126475E-2</v>
      </c>
      <c r="G12" s="58">
        <f>IF(AND(Include_study="Yes",Sufficient_data="Yes",Include_in_Moderator=TRUE,Moderator&lt;&gt;""),Calculations!CC:CC,"")</f>
        <v>0.334370152488211</v>
      </c>
      <c r="H12" s="116">
        <f>IF(AND(Include_study="Yes",Sufficient_data="Yes",Include_in_Moderator=TRUE,Moderator&lt;&gt;""),IF(Moderator_model="Fixed effect",Calculations!CD:CD/SUM(Calculations!CD:CD),Calculations!CI:CI/SUM(Calculations!CI:CI)),"")</f>
        <v>8.9969080766560891E-2</v>
      </c>
    </row>
    <row r="13" spans="1:8" x14ac:dyDescent="0.2">
      <c r="D13" s="173" t="str">
        <f>IF(AND(Sufficient_data="Yes",Include_study="Yes",Include_in_Moderator=TRUE,Moderator&lt;&gt;""),Study_name,"")</f>
        <v>llll</v>
      </c>
      <c r="E13" s="58">
        <f>IF(AND(Include_study="Yes",Sufficient_data="Yes",Include_in_Moderator=TRUE,Moderator&lt;&gt;""),Moderator,"")</f>
        <v>18</v>
      </c>
      <c r="F13" s="58">
        <f>IF(AND(Include_study="Yes",Sufficient_data="Yes",Include_in_Moderator=TRUE,Moderator&lt;&gt;""),IF(Moderator_Fisher_Transformation="Off",Partial_correlation,Partial_correlation_z),"")</f>
        <v>5.0041729278491313E-2</v>
      </c>
      <c r="G13" s="58">
        <f>IF(AND(Include_study="Yes",Sufficient_data="Yes",Include_in_Moderator=TRUE,Moderator&lt;&gt;""),Calculations!CC:CC,"")</f>
        <v>0.32201734343516736</v>
      </c>
      <c r="H13" s="116">
        <f>IF(AND(Include_study="Yes",Sufficient_data="Yes",Include_in_Moderator=TRUE,Moderator&lt;&gt;""),IF(Moderator_model="Fixed effect",Calculations!CD:CD/SUM(Calculations!CD:CD),Calculations!CI:CI/SUM(Calculations!CI:CI)),"")</f>
        <v>9.7004027038838439E-2</v>
      </c>
    </row>
    <row r="14" spans="1:8" x14ac:dyDescent="0.2">
      <c r="D14" s="173" t="str">
        <f>IF(AND(Sufficient_data="Yes",Include_study="Yes",Include_in_Moderator=TRUE,Moderator&lt;&gt;""),Study_name,"")</f>
        <v/>
      </c>
      <c r="E14" s="58" t="str">
        <f>IF(AND(Include_study="Yes",Sufficient_data="Yes",Include_in_Moderator=TRUE,Moderator&lt;&gt;""),Moderator,"")</f>
        <v/>
      </c>
      <c r="F14" s="58" t="str">
        <f>IF(AND(Include_study="Yes",Sufficient_data="Yes",Include_in_Moderator=TRUE,Moderator&lt;&gt;""),IF(Moderator_Fisher_Transformation="Off",Partial_correlation,Partial_correlation_z),"")</f>
        <v/>
      </c>
      <c r="G14" s="58" t="str">
        <f>IF(AND(Include_study="Yes",Sufficient_data="Yes",Include_in_Moderator=TRUE,Moderator&lt;&gt;""),Calculations!CC:CC,"")</f>
        <v/>
      </c>
      <c r="H14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5" spans="1:8" x14ac:dyDescent="0.2">
      <c r="D15" s="173" t="str">
        <f>IF(AND(Sufficient_data="Yes",Include_study="Yes",Include_in_Moderator=TRUE,Moderator&lt;&gt;""),Study_name,"")</f>
        <v/>
      </c>
      <c r="E15" s="58" t="str">
        <f>IF(AND(Include_study="Yes",Sufficient_data="Yes",Include_in_Moderator=TRUE,Moderator&lt;&gt;""),Moderator,"")</f>
        <v/>
      </c>
      <c r="F15" s="58" t="str">
        <f>IF(AND(Include_study="Yes",Sufficient_data="Yes",Include_in_Moderator=TRUE,Moderator&lt;&gt;""),IF(Moderator_Fisher_Transformation="Off",Partial_correlation,Partial_correlation_z),"")</f>
        <v/>
      </c>
      <c r="G15" s="58" t="str">
        <f>IF(AND(Include_study="Yes",Sufficient_data="Yes",Include_in_Moderator=TRUE,Moderator&lt;&gt;""),Calculations!CC:CC,"")</f>
        <v/>
      </c>
      <c r="H15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6" spans="1:8" x14ac:dyDescent="0.2">
      <c r="D16" s="173" t="str">
        <f>IF(AND(Sufficient_data="Yes",Include_study="Yes",Include_in_Moderator=TRUE,Moderator&lt;&gt;""),Study_name,"")</f>
        <v/>
      </c>
      <c r="E16" s="58" t="str">
        <f>IF(AND(Include_study="Yes",Sufficient_data="Yes",Include_in_Moderator=TRUE,Moderator&lt;&gt;""),Moderator,"")</f>
        <v/>
      </c>
      <c r="F16" s="58" t="str">
        <f>IF(AND(Include_study="Yes",Sufficient_data="Yes",Include_in_Moderator=TRUE,Moderator&lt;&gt;""),IF(Moderator_Fisher_Transformation="Off",Partial_correlation,Partial_correlation_z),"")</f>
        <v/>
      </c>
      <c r="G16" s="58" t="str">
        <f>IF(AND(Include_study="Yes",Sufficient_data="Yes",Include_in_Moderator=TRUE,Moderator&lt;&gt;""),Calculations!CC:CC,"")</f>
        <v/>
      </c>
      <c r="H16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7" spans="4:17" x14ac:dyDescent="0.2">
      <c r="D17" s="173" t="str">
        <f>IF(AND(Sufficient_data="Yes",Include_study="Yes",Include_in_Moderator=TRUE,Moderator&lt;&gt;""),Study_name,"")</f>
        <v/>
      </c>
      <c r="E17" s="58" t="str">
        <f>IF(AND(Include_study="Yes",Sufficient_data="Yes",Include_in_Moderator=TRUE,Moderator&lt;&gt;""),Moderator,"")</f>
        <v/>
      </c>
      <c r="F17" s="58" t="str">
        <f>IF(AND(Include_study="Yes",Sufficient_data="Yes",Include_in_Moderator=TRUE,Moderator&lt;&gt;""),IF(Moderator_Fisher_Transformation="Off",Partial_correlation,Partial_correlation_z),"")</f>
        <v/>
      </c>
      <c r="G17" s="58" t="str">
        <f>IF(AND(Include_study="Yes",Sufficient_data="Yes",Include_in_Moderator=TRUE,Moderator&lt;&gt;""),Calculations!CC:CC,"")</f>
        <v/>
      </c>
      <c r="H17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8" spans="4:17" x14ac:dyDescent="0.2">
      <c r="D18" s="173" t="str">
        <f>IF(AND(Sufficient_data="Yes",Include_study="Yes",Include_in_Moderator=TRUE,Moderator&lt;&gt;""),Study_name,"")</f>
        <v/>
      </c>
      <c r="E18" s="58" t="str">
        <f>IF(AND(Include_study="Yes",Sufficient_data="Yes",Include_in_Moderator=TRUE,Moderator&lt;&gt;""),Moderator,"")</f>
        <v/>
      </c>
      <c r="F18" s="58" t="str">
        <f>IF(AND(Include_study="Yes",Sufficient_data="Yes",Include_in_Moderator=TRUE,Moderator&lt;&gt;""),IF(Moderator_Fisher_Transformation="Off",Partial_correlation,Partial_correlation_z),"")</f>
        <v/>
      </c>
      <c r="G18" s="58" t="str">
        <f>IF(AND(Include_study="Yes",Sufficient_data="Yes",Include_in_Moderator=TRUE,Moderator&lt;&gt;""),Calculations!CC:CC,"")</f>
        <v/>
      </c>
      <c r="H18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9" spans="4:17" x14ac:dyDescent="0.2">
      <c r="D19" s="173" t="str">
        <f>IF(AND(Sufficient_data="Yes",Include_study="Yes",Include_in_Moderator=TRUE,Moderator&lt;&gt;""),Study_name,"")</f>
        <v/>
      </c>
      <c r="E19" s="58" t="str">
        <f>IF(AND(Include_study="Yes",Sufficient_data="Yes",Include_in_Moderator=TRUE,Moderator&lt;&gt;""),Moderator,"")</f>
        <v/>
      </c>
      <c r="F19" s="58" t="str">
        <f>IF(AND(Include_study="Yes",Sufficient_data="Yes",Include_in_Moderator=TRUE,Moderator&lt;&gt;""),IF(Moderator_Fisher_Transformation="Off",Partial_correlation,Partial_correlation_z),"")</f>
        <v/>
      </c>
      <c r="G19" s="58" t="str">
        <f>IF(AND(Include_study="Yes",Sufficient_data="Yes",Include_in_Moderator=TRUE,Moderator&lt;&gt;""),Calculations!CC:CC,"")</f>
        <v/>
      </c>
      <c r="H19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20" spans="4:17" x14ac:dyDescent="0.2">
      <c r="D20" s="173" t="str">
        <f>IF(AND(Sufficient_data="Yes",Include_study="Yes",Include_in_Moderator=TRUE,Moderator&lt;&gt;""),Study_name,"")</f>
        <v/>
      </c>
      <c r="E20" s="58" t="str">
        <f>IF(AND(Include_study="Yes",Sufficient_data="Yes",Include_in_Moderator=TRUE,Moderator&lt;&gt;""),Moderator,"")</f>
        <v/>
      </c>
      <c r="F20" s="58" t="str">
        <f>IF(AND(Include_study="Yes",Sufficient_data="Yes",Include_in_Moderator=TRUE,Moderator&lt;&gt;""),IF(Moderator_Fisher_Transformation="Off",Partial_correlation,Partial_correlation_z),"")</f>
        <v/>
      </c>
      <c r="G20" s="58" t="str">
        <f>IF(AND(Include_study="Yes",Sufficient_data="Yes",Include_in_Moderator=TRUE,Moderator&lt;&gt;""),Calculations!CC:CC,"")</f>
        <v/>
      </c>
      <c r="H20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21" spans="4:17" x14ac:dyDescent="0.2">
      <c r="D21" s="173" t="str">
        <f>IF(AND(Sufficient_data="Yes",Include_study="Yes",Include_in_Moderator=TRUE,Moderator&lt;&gt;""),Study_name,"")</f>
        <v/>
      </c>
      <c r="E21" s="58" t="str">
        <f>IF(AND(Include_study="Yes",Sufficient_data="Yes",Include_in_Moderator=TRUE,Moderator&lt;&gt;""),Moderator,"")</f>
        <v/>
      </c>
      <c r="F21" s="58" t="str">
        <f>IF(AND(Include_study="Yes",Sufficient_data="Yes",Include_in_Moderator=TRUE,Moderator&lt;&gt;""),IF(Moderator_Fisher_Transformation="Off",Partial_correlation,Partial_correlation_z),"")</f>
        <v/>
      </c>
      <c r="G21" s="58" t="str">
        <f>IF(AND(Include_study="Yes",Sufficient_data="Yes",Include_in_Moderator=TRUE,Moderator&lt;&gt;""),Calculations!CC:CC,"")</f>
        <v/>
      </c>
      <c r="H21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22" spans="4:17" x14ac:dyDescent="0.2">
      <c r="D22" s="173" t="str">
        <f>IF(AND(Sufficient_data="Yes",Include_study="Yes",Include_in_Moderator=TRUE,Moderator&lt;&gt;""),Study_name,"")</f>
        <v/>
      </c>
      <c r="E22" s="58" t="str">
        <f>IF(AND(Include_study="Yes",Sufficient_data="Yes",Include_in_Moderator=TRUE,Moderator&lt;&gt;""),Moderator,"")</f>
        <v/>
      </c>
      <c r="F22" s="58" t="str">
        <f>IF(AND(Include_study="Yes",Sufficient_data="Yes",Include_in_Moderator=TRUE,Moderator&lt;&gt;""),IF(Moderator_Fisher_Transformation="Off",Partial_correlation,Partial_correlation_z),"")</f>
        <v/>
      </c>
      <c r="G22" s="58" t="str">
        <f>IF(AND(Include_study="Yes",Sufficient_data="Yes",Include_in_Moderator=TRUE,Moderator&lt;&gt;""),Calculations!CC:CC,"")</f>
        <v/>
      </c>
      <c r="H22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23" spans="4:17" x14ac:dyDescent="0.2">
      <c r="D23" s="173" t="str">
        <f>IF(AND(Sufficient_data="Yes",Include_study="Yes",Include_in_Moderator=TRUE,Moderator&lt;&gt;""),Study_name,"")</f>
        <v/>
      </c>
      <c r="E23" s="58" t="str">
        <f>IF(AND(Include_study="Yes",Sufficient_data="Yes",Include_in_Moderator=TRUE,Moderator&lt;&gt;""),Moderator,"")</f>
        <v/>
      </c>
      <c r="F23" s="58" t="str">
        <f>IF(AND(Include_study="Yes",Sufficient_data="Yes",Include_in_Moderator=TRUE,Moderator&lt;&gt;""),IF(Moderator_Fisher_Transformation="Off",Partial_correlation,Partial_correlation_z),"")</f>
        <v/>
      </c>
      <c r="G23" s="58" t="str">
        <f>IF(AND(Include_study="Yes",Sufficient_data="Yes",Include_in_Moderator=TRUE,Moderator&lt;&gt;""),Calculations!CC:CC,"")</f>
        <v/>
      </c>
      <c r="H23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24" spans="4:17" x14ac:dyDescent="0.2">
      <c r="D24" s="173" t="str">
        <f>IF(AND(Sufficient_data="Yes",Include_study="Yes",Include_in_Moderator=TRUE,Moderator&lt;&gt;""),Study_name,"")</f>
        <v/>
      </c>
      <c r="E24" s="58" t="str">
        <f>IF(AND(Include_study="Yes",Sufficient_data="Yes",Include_in_Moderator=TRUE,Moderator&lt;&gt;""),Moderator,"")</f>
        <v/>
      </c>
      <c r="F24" s="58" t="str">
        <f>IF(AND(Include_study="Yes",Sufficient_data="Yes",Include_in_Moderator=TRUE,Moderator&lt;&gt;""),IF(Moderator_Fisher_Transformation="Off",Partial_correlation,Partial_correlation_z),"")</f>
        <v/>
      </c>
      <c r="G24" s="58" t="str">
        <f>IF(AND(Include_study="Yes",Sufficient_data="Yes",Include_in_Moderator=TRUE,Moderator&lt;&gt;""),Calculations!CC:CC,"")</f>
        <v/>
      </c>
      <c r="H24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25" spans="4:17" x14ac:dyDescent="0.2">
      <c r="D25" s="173" t="str">
        <f>IF(AND(Sufficient_data="Yes",Include_study="Yes",Include_in_Moderator=TRUE,Moderator&lt;&gt;""),Study_name,"")</f>
        <v/>
      </c>
      <c r="E25" s="58" t="str">
        <f>IF(AND(Include_study="Yes",Sufficient_data="Yes",Include_in_Moderator=TRUE,Moderator&lt;&gt;""),Moderator,"")</f>
        <v/>
      </c>
      <c r="F25" s="58" t="str">
        <f>IF(AND(Include_study="Yes",Sufficient_data="Yes",Include_in_Moderator=TRUE,Moderator&lt;&gt;""),IF(Moderator_Fisher_Transformation="Off",Partial_correlation,Partial_correlation_z),"")</f>
        <v/>
      </c>
      <c r="G25" s="58" t="str">
        <f>IF(AND(Include_study="Yes",Sufficient_data="Yes",Include_in_Moderator=TRUE,Moderator&lt;&gt;""),Calculations!CC:CC,"")</f>
        <v/>
      </c>
      <c r="H25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26" spans="4:17" x14ac:dyDescent="0.2">
      <c r="D26" s="173" t="str">
        <f>IF(AND(Sufficient_data="Yes",Include_study="Yes",Include_in_Moderator=TRUE,Moderator&lt;&gt;""),Study_name,"")</f>
        <v/>
      </c>
      <c r="E26" s="58" t="str">
        <f>IF(AND(Include_study="Yes",Sufficient_data="Yes",Include_in_Moderator=TRUE,Moderator&lt;&gt;""),Moderator,"")</f>
        <v/>
      </c>
      <c r="F26" s="58" t="str">
        <f>IF(AND(Include_study="Yes",Sufficient_data="Yes",Include_in_Moderator=TRUE,Moderator&lt;&gt;""),IF(Moderator_Fisher_Transformation="Off",Partial_correlation,Partial_correlation_z),"")</f>
        <v/>
      </c>
      <c r="G26" s="58" t="str">
        <f>IF(AND(Include_study="Yes",Sufficient_data="Yes",Include_in_Moderator=TRUE,Moderator&lt;&gt;""),Calculations!CC:CC,"")</f>
        <v/>
      </c>
      <c r="H26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27" spans="4:17" x14ac:dyDescent="0.2">
      <c r="D27" s="173" t="str">
        <f>IF(AND(Sufficient_data="Yes",Include_study="Yes",Include_in_Moderator=TRUE,Moderator&lt;&gt;""),Study_name,"")</f>
        <v/>
      </c>
      <c r="E27" s="58" t="str">
        <f>IF(AND(Include_study="Yes",Sufficient_data="Yes",Include_in_Moderator=TRUE,Moderator&lt;&gt;""),Moderator,"")</f>
        <v/>
      </c>
      <c r="F27" s="58" t="str">
        <f>IF(AND(Include_study="Yes",Sufficient_data="Yes",Include_in_Moderator=TRUE,Moderator&lt;&gt;""),IF(Moderator_Fisher_Transformation="Off",Partial_correlation,Partial_correlation_z),"")</f>
        <v/>
      </c>
      <c r="G27" s="58" t="str">
        <f>IF(AND(Include_study="Yes",Sufficient_data="Yes",Include_in_Moderator=TRUE,Moderator&lt;&gt;""),Calculations!CC:CC,"")</f>
        <v/>
      </c>
      <c r="H27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28" spans="4:17" x14ac:dyDescent="0.2">
      <c r="D28" s="173" t="str">
        <f>IF(AND(Sufficient_data="Yes",Include_study="Yes",Include_in_Moderator=TRUE,Moderator&lt;&gt;""),Study_name,"")</f>
        <v/>
      </c>
      <c r="E28" s="58" t="str">
        <f>IF(AND(Include_study="Yes",Sufficient_data="Yes",Include_in_Moderator=TRUE,Moderator&lt;&gt;""),Moderator,"")</f>
        <v/>
      </c>
      <c r="F28" s="58" t="str">
        <f>IF(AND(Include_study="Yes",Sufficient_data="Yes",Include_in_Moderator=TRUE,Moderator&lt;&gt;""),IF(Moderator_Fisher_Transformation="Off",Partial_correlation,Partial_correlation_z),"")</f>
        <v/>
      </c>
      <c r="G28" s="58" t="str">
        <f>IF(AND(Include_study="Yes",Sufficient_data="Yes",Include_in_Moderator=TRUE,Moderator&lt;&gt;""),Calculations!CC:CC,"")</f>
        <v/>
      </c>
      <c r="H28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  <c r="J28" s="11"/>
      <c r="K28" s="11" t="s">
        <v>124</v>
      </c>
      <c r="L28" s="11" t="s">
        <v>2</v>
      </c>
      <c r="M28" s="11" t="s">
        <v>63</v>
      </c>
      <c r="N28" s="11" t="s">
        <v>64</v>
      </c>
      <c r="O28" s="32" t="s">
        <v>125</v>
      </c>
      <c r="P28" s="11" t="s">
        <v>13</v>
      </c>
      <c r="Q28" s="11" t="s">
        <v>126</v>
      </c>
    </row>
    <row r="29" spans="4:17" x14ac:dyDescent="0.2">
      <c r="D29" s="173" t="str">
        <f>IF(AND(Sufficient_data="Yes",Include_study="Yes",Include_in_Moderator=TRUE,Moderator&lt;&gt;""),Study_name,"")</f>
        <v/>
      </c>
      <c r="E29" s="58" t="str">
        <f>IF(AND(Include_study="Yes",Sufficient_data="Yes",Include_in_Moderator=TRUE,Moderator&lt;&gt;""),Moderator,"")</f>
        <v/>
      </c>
      <c r="F29" s="58" t="str">
        <f>IF(AND(Include_study="Yes",Sufficient_data="Yes",Include_in_Moderator=TRUE,Moderator&lt;&gt;""),IF(Moderator_Fisher_Transformation="Off",Partial_correlation,Partial_correlation_z),"")</f>
        <v/>
      </c>
      <c r="G29" s="58" t="str">
        <f>IF(AND(Include_study="Yes",Sufficient_data="Yes",Include_in_Moderator=TRUE,Moderator&lt;&gt;""),Calculations!CC:CC,"")</f>
        <v/>
      </c>
      <c r="H29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  <c r="J29" s="10" t="s">
        <v>172</v>
      </c>
      <c r="K29" s="34">
        <f>IF(K30&lt;&gt;"",IF(Moderator_model="Fixed effect",SUMPRODUCT(Calculations!CD:CD,F:F)/SUM(Calculations!CD:CD)-'Moderator Analysis'!K30*SUMPRODUCT(Calculations!CD:CD,E:E)/SUM(Calculations!CD:CD),SUMPRODUCT(Calculations!CI:CI,F:F)/SUM(Calculations!CI:CI)-'Moderator Analysis'!K30*SUMPRODUCT(Calculations!CI:CI,E:E)/SUM(Calculations!CI:CI)),"")</f>
        <v>0.90250418017992651</v>
      </c>
      <c r="L29" s="34">
        <f>IF(K30&lt;&gt;"",IF(Moderator_model="Fixed effect",SQRT((SUM(Calculations!CD:CD)-SUMPRODUCT(Calculations!CD:CD,E:E)^2/SUMPRODUCT(Calculations!CD:CD,E:E,E:E))^-1),SQRT((SUM(Calculations!CI:CI)-SUMPRODUCT(Calculations!CI:CI,E:E)^2/SUMPRODUCT(Calculations!CI:CI,E:E,E:E))^-1)),"")</f>
        <v>0.67359846269948009</v>
      </c>
      <c r="M29" s="34">
        <f>IF(K30&lt;&gt;"",K29-L29*ABS(TINV((1-Moderator_confidence_level),Moderator_k-1)),"")</f>
        <v>-0.65081666027224383</v>
      </c>
      <c r="N29" s="34">
        <f>IF(K30&lt;&gt;"",K29+L29*ABS(TINV((1-Moderator_confidence_level),Moderator_k-1)),"")</f>
        <v>2.4558250206320968</v>
      </c>
      <c r="O29" s="12"/>
      <c r="P29" s="12">
        <f>IF(K30&lt;&gt;"",K29/L29,"")</f>
        <v>1.3398251779897108</v>
      </c>
      <c r="Q29" s="33">
        <f>IF(K30&lt;&gt;"",2*(1-NORMSDIST(ABS(P29))),"")</f>
        <v>0.18030218798949993</v>
      </c>
    </row>
    <row r="30" spans="4:17" x14ac:dyDescent="0.2">
      <c r="D30" s="173" t="str">
        <f>IF(AND(Sufficient_data="Yes",Include_study="Yes",Include_in_Moderator=TRUE,Moderator&lt;&gt;""),Study_name,"")</f>
        <v/>
      </c>
      <c r="E30" s="58" t="str">
        <f>IF(AND(Include_study="Yes",Sufficient_data="Yes",Include_in_Moderator=TRUE,Moderator&lt;&gt;""),Moderator,"")</f>
        <v/>
      </c>
      <c r="F30" s="58" t="str">
        <f>IF(AND(Include_study="Yes",Sufficient_data="Yes",Include_in_Moderator=TRUE,Moderator&lt;&gt;""),IF(Moderator_Fisher_Transformation="Off",Partial_correlation,Partial_correlation_z),"")</f>
        <v/>
      </c>
      <c r="G30" s="58" t="str">
        <f>IF(AND(Include_study="Yes",Sufficient_data="Yes",Include_in_Moderator=TRUE,Moderator&lt;&gt;""),Calculations!CC:CC,"")</f>
        <v/>
      </c>
      <c r="H30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  <c r="J30" s="10" t="s">
        <v>33</v>
      </c>
      <c r="K30" s="34">
        <f>IF(Calculations!CN3&lt;&gt;"",IF(Moderator_model="Fixed effect",(SUMPRODUCT(Calculations!CD:CD,E:E,F:F)/SUM(Calculations!CD:CD)-SUMPRODUCT(Calculations!CD:CD,E:E)/SUM(Calculations!CD:CD)*SUMPRODUCT(Calculations!CD:CD,F:F)/SUM(Calculations!CD:CD))/(SUMPRODUCT(Calculations!CD:CD,E:E,E:E)/SUM(Calculations!CD:CD)-(SUMPRODUCT(Calculations!CD:CD,E:E)/SUM(Calculations!CD:CD))^2),(SUMPRODUCT(Calculations!CI:CI,E:E,F:F)/SUM(Calculations!CI:CI)-SUMPRODUCT(Calculations!CI:CI,E:E)/SUM(Calculations!CI:CI)*SUMPRODUCT(Calculations!CI:CI,F:F)/SUM(Calculations!CI:CI))/(SUMPRODUCT(Calculations!CI:CI,E:E,E:E)/SUM(Calculations!CI:CI)-(SUMPRODUCT(Calculations!CI:CI,E:E)/SUM(Calculations!CI:CI))^2)),"")</f>
        <v>-4.6291049449421778E-2</v>
      </c>
      <c r="L30" s="34">
        <f>IF(K30&lt;&gt;"",IF(Moderator_model="Fixed effect",SQRT((SUMPRODUCT(Calculations!CD:CD,E:E,E:E)-SUMPRODUCT(Calculations!CD:CD,E:E)^2/SUM(Calculations!CD:CD))^-1),SQRT((SUMPRODUCT(Calculations!CI:CI,E:E,E:E)-SUMPRODUCT(Calculations!CI:CI,E:E)^2/SUM(Calculations!CI:CI))^-1)),"")</f>
        <v>3.7054771631550597E-2</v>
      </c>
      <c r="M30" s="34">
        <f>IF(K30&lt;&gt;"",K30-L30*ABS(TINV((1-Moderator_confidence_level),Moderator_k-1)),"")</f>
        <v>-0.13173950606082349</v>
      </c>
      <c r="N30" s="34">
        <f>IF(K30&lt;&gt;"",K30+L30*ABS(TINV((1-Moderator_confidence_level),Moderator_k-1)),"")</f>
        <v>3.9157407161979935E-2</v>
      </c>
      <c r="O30" s="34">
        <f>IF(K30&lt;&gt;"",IF(Moderator_model="Fixed effect",K30*SQRT((1/(Moderator_k-1))*SUMPRODUCT(Calculations!CD:CD,Calculations!CF:CF,Calculations!CF:CF)/SUM(Calculations!CD:CD))/(SQRT((1/(Moderator_k-1))*SUMPRODUCT(Calculations!CD:CD,Calculations!CE:CE,Calculations!CE:CE)/SUM(Calculations!CD:CD))),K30*SQRT((1/(Moderator_k-1))*SUMPRODUCT(Calculations!CI:CI,Calculations!CK:CK,Calculations!CK:CK)/SUM(Calculations!CI:CI))/(SQRT((1/(Moderator_k-1))*SUMPRODUCT(Calculations!CI:CI,Calculations!CJ:CJ,Calculations!CJ:CJ)/SUM(Calculations!CI:CI)))),"")</f>
        <v>-0.58855533761828538</v>
      </c>
      <c r="P30" s="12">
        <f>IF(K30&lt;&gt;"",K30/L30,"")</f>
        <v>-1.2492601468364435</v>
      </c>
      <c r="Q30" s="33">
        <f>IF(K30&lt;&gt;"",2*(1-NORMSDIST(ABS(P30))),"")</f>
        <v>0.21156993932855084</v>
      </c>
    </row>
    <row r="31" spans="4:17" x14ac:dyDescent="0.2">
      <c r="D31" s="173" t="str">
        <f>IF(AND(Sufficient_data="Yes",Include_study="Yes",Include_in_Moderator=TRUE,Moderator&lt;&gt;""),Study_name,"")</f>
        <v/>
      </c>
      <c r="E31" s="58" t="str">
        <f>IF(AND(Include_study="Yes",Sufficient_data="Yes",Include_in_Moderator=TRUE,Moderator&lt;&gt;""),Moderator,"")</f>
        <v/>
      </c>
      <c r="F31" s="58" t="str">
        <f>IF(AND(Include_study="Yes",Sufficient_data="Yes",Include_in_Moderator=TRUE,Moderator&lt;&gt;""),IF(Moderator_Fisher_Transformation="Off",Partial_correlation,Partial_correlation_z),"")</f>
        <v/>
      </c>
      <c r="G31" s="58" t="str">
        <f>IF(AND(Include_study="Yes",Sufficient_data="Yes",Include_in_Moderator=TRUE,Moderator&lt;&gt;""),Calculations!CC:CC,"")</f>
        <v/>
      </c>
      <c r="H31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32" spans="4:17" x14ac:dyDescent="0.2">
      <c r="D32" s="173" t="str">
        <f>IF(AND(Sufficient_data="Yes",Include_study="Yes",Include_in_Moderator=TRUE,Moderator&lt;&gt;""),Study_name,"")</f>
        <v/>
      </c>
      <c r="E32" s="58" t="str">
        <f>IF(AND(Include_study="Yes",Sufficient_data="Yes",Include_in_Moderator=TRUE,Moderator&lt;&gt;""),Moderator,"")</f>
        <v/>
      </c>
      <c r="F32" s="58" t="str">
        <f>IF(AND(Include_study="Yes",Sufficient_data="Yes",Include_in_Moderator=TRUE,Moderator&lt;&gt;""),IF(Moderator_Fisher_Transformation="Off",Partial_correlation,Partial_correlation_z),"")</f>
        <v/>
      </c>
      <c r="G32" s="58" t="str">
        <f>IF(AND(Include_study="Yes",Sufficient_data="Yes",Include_in_Moderator=TRUE,Moderator&lt;&gt;""),Calculations!CC:CC,"")</f>
        <v/>
      </c>
      <c r="H32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  <c r="J32" s="11" t="s">
        <v>262</v>
      </c>
      <c r="K32" s="11" t="str">
        <f>IF(Moderator_model="Fixed effect","Sum of squares (Q)","Sum of squares (Q*)")</f>
        <v>Sum of squares (Q*)</v>
      </c>
      <c r="L32" s="11" t="s">
        <v>127</v>
      </c>
      <c r="M32" s="11" t="s">
        <v>263</v>
      </c>
      <c r="O32" s="11" t="s">
        <v>128</v>
      </c>
      <c r="P32" s="11" t="s">
        <v>129</v>
      </c>
      <c r="Q32" s="11" t="s">
        <v>126</v>
      </c>
    </row>
    <row r="33" spans="4:17" x14ac:dyDescent="0.2">
      <c r="D33" s="173" t="str">
        <f>IF(AND(Sufficient_data="Yes",Include_study="Yes",Include_in_Moderator=TRUE,Moderator&lt;&gt;""),Study_name,"")</f>
        <v/>
      </c>
      <c r="E33" s="58" t="str">
        <f>IF(AND(Include_study="Yes",Sufficient_data="Yes",Include_in_Moderator=TRUE,Moderator&lt;&gt;""),Moderator,"")</f>
        <v/>
      </c>
      <c r="F33" s="58" t="str">
        <f>IF(AND(Include_study="Yes",Sufficient_data="Yes",Include_in_Moderator=TRUE,Moderator&lt;&gt;""),IF(Moderator_Fisher_Transformation="Off",Partial_correlation,Partial_correlation_z),"")</f>
        <v/>
      </c>
      <c r="G33" s="58" t="str">
        <f>IF(AND(Include_study="Yes",Sufficient_data="Yes",Include_in_Moderator=TRUE,Moderator&lt;&gt;""),Calculations!CC:CC,"")</f>
        <v/>
      </c>
      <c r="H33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  <c r="J33" s="10" t="s">
        <v>130</v>
      </c>
      <c r="K33" s="34">
        <f>IF(K30&lt;&gt;"",K35-K34,"")</f>
        <v>1.5606509144737859</v>
      </c>
      <c r="L33" s="18">
        <f>IF(K30&lt;&gt;"",1,"")</f>
        <v>1</v>
      </c>
      <c r="M33" s="33">
        <f>IF(K$30&lt;&gt;"",CHIDIST(K33,L33),"")</f>
        <v>0.21156993932855478</v>
      </c>
      <c r="O33" s="12">
        <f>IF(K30&lt;&gt;"",K33/L33,"")</f>
        <v>1.5606509144737859</v>
      </c>
      <c r="P33" s="12">
        <f>IF(K30&lt;&gt;"",O33/O34,"")</f>
        <v>3.7098714785608369</v>
      </c>
      <c r="Q33" s="33">
        <f>IF(K30&lt;&gt;"",FDIST(P33,L33,L34),"")</f>
        <v>9.5468443503763198E-2</v>
      </c>
    </row>
    <row r="34" spans="4:17" x14ac:dyDescent="0.2">
      <c r="D34" s="173" t="str">
        <f>IF(AND(Sufficient_data="Yes",Include_study="Yes",Include_in_Moderator=TRUE,Moderator&lt;&gt;""),Study_name,"")</f>
        <v/>
      </c>
      <c r="E34" s="58" t="str">
        <f>IF(AND(Include_study="Yes",Sufficient_data="Yes",Include_in_Moderator=TRUE,Moderator&lt;&gt;""),Moderator,"")</f>
        <v/>
      </c>
      <c r="F34" s="58" t="str">
        <f>IF(AND(Include_study="Yes",Sufficient_data="Yes",Include_in_Moderator=TRUE,Moderator&lt;&gt;""),IF(Moderator_Fisher_Transformation="Off",Partial_correlation,Partial_correlation_z),"")</f>
        <v/>
      </c>
      <c r="G34" s="58" t="str">
        <f>IF(AND(Include_study="Yes",Sufficient_data="Yes",Include_in_Moderator=TRUE,Moderator&lt;&gt;""),Calculations!CC:CC,"")</f>
        <v/>
      </c>
      <c r="H34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  <c r="J34" s="10" t="s">
        <v>131</v>
      </c>
      <c r="K34" s="34">
        <f>IF(K30&lt;&gt;"",IF(Moderator_model="Fixed effect",SUM(Calculations!CG:CG),SUM(Calculations!CL:CL)),"")</f>
        <v>2.9447263778405719</v>
      </c>
      <c r="L34" s="18">
        <f>IF(K30&lt;&gt;"",Moderator_k-2,"")</f>
        <v>7</v>
      </c>
      <c r="M34" s="33">
        <f>IF(K$30&lt;&gt;"",CHIDIST(K34,L34),"")</f>
        <v>0.89006795816190709</v>
      </c>
      <c r="O34" s="12">
        <f>IF(K30&lt;&gt;"",K34/L34,"")</f>
        <v>0.42067519683436744</v>
      </c>
      <c r="P34" s="12"/>
      <c r="Q34" s="12"/>
    </row>
    <row r="35" spans="4:17" x14ac:dyDescent="0.2">
      <c r="D35" s="173" t="str">
        <f>IF(AND(Sufficient_data="Yes",Include_study="Yes",Include_in_Moderator=TRUE,Moderator&lt;&gt;""),Study_name,"")</f>
        <v/>
      </c>
      <c r="E35" s="58" t="str">
        <f>IF(AND(Include_study="Yes",Sufficient_data="Yes",Include_in_Moderator=TRUE,Moderator&lt;&gt;""),Moderator,"")</f>
        <v/>
      </c>
      <c r="F35" s="58" t="str">
        <f>IF(AND(Include_study="Yes",Sufficient_data="Yes",Include_in_Moderator=TRUE,Moderator&lt;&gt;""),IF(Moderator_Fisher_Transformation="Off",Partial_correlation,Partial_correlation_z),"")</f>
        <v/>
      </c>
      <c r="G35" s="58" t="str">
        <f>IF(AND(Include_study="Yes",Sufficient_data="Yes",Include_in_Moderator=TRUE,Moderator&lt;&gt;""),Calculations!CC:CC,"")</f>
        <v/>
      </c>
      <c r="H35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  <c r="J35" s="10" t="s">
        <v>132</v>
      </c>
      <c r="K35" s="34">
        <f>IF(K30&lt;&gt;"",IF(Moderator_model="Fixed effect",SUMPRODUCT(Weightf,Calculations!CE:CE,Calculations!CE:CE),SUMPRODUCT(Calculations!CI:CI,Calculations!CJ:CJ,Calculations!CJ:CJ)),"")</f>
        <v>4.5053772923143578</v>
      </c>
      <c r="L35" s="18">
        <f>IF(K30&lt;&gt;"",Moderator_k-1,"")</f>
        <v>8</v>
      </c>
      <c r="M35" s="33">
        <f>IF(K$30&lt;&gt;"",CHIDIST(K35,L35),"")</f>
        <v>0.80889488508085772</v>
      </c>
      <c r="O35" s="12"/>
      <c r="P35" s="12"/>
      <c r="Q35" s="12"/>
    </row>
    <row r="36" spans="4:17" x14ac:dyDescent="0.2">
      <c r="D36" s="173" t="str">
        <f>IF(AND(Sufficient_data="Yes",Include_study="Yes",Include_in_Moderator=TRUE,Moderator&lt;&gt;""),Study_name,"")</f>
        <v/>
      </c>
      <c r="E36" s="58" t="str">
        <f>IF(AND(Include_study="Yes",Sufficient_data="Yes",Include_in_Moderator=TRUE,Moderator&lt;&gt;""),Moderator,"")</f>
        <v/>
      </c>
      <c r="F36" s="58" t="str">
        <f>IF(AND(Include_study="Yes",Sufficient_data="Yes",Include_in_Moderator=TRUE,Moderator&lt;&gt;""),IF(Moderator_Fisher_Transformation="Off",Partial_correlation,Partial_correlation_z),"")</f>
        <v/>
      </c>
      <c r="G36" s="58" t="str">
        <f>IF(AND(Include_study="Yes",Sufficient_data="Yes",Include_in_Moderator=TRUE,Moderator&lt;&gt;""),Calculations!CC:CC,"")</f>
        <v/>
      </c>
      <c r="H36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37" spans="4:17" x14ac:dyDescent="0.2">
      <c r="D37" s="173" t="str">
        <f>IF(AND(Sufficient_data="Yes",Include_study="Yes",Include_in_Moderator=TRUE,Moderator&lt;&gt;""),Study_name,"")</f>
        <v/>
      </c>
      <c r="E37" s="58" t="str">
        <f>IF(AND(Include_study="Yes",Sufficient_data="Yes",Include_in_Moderator=TRUE,Moderator&lt;&gt;""),Moderator,"")</f>
        <v/>
      </c>
      <c r="F37" s="58" t="str">
        <f>IF(AND(Include_study="Yes",Sufficient_data="Yes",Include_in_Moderator=TRUE,Moderator&lt;&gt;""),IF(Moderator_Fisher_Transformation="Off",Partial_correlation,Partial_correlation_z),"")</f>
        <v/>
      </c>
      <c r="G37" s="58" t="str">
        <f>IF(AND(Include_study="Yes",Sufficient_data="Yes",Include_in_Moderator=TRUE,Moderator&lt;&gt;""),Calculations!CC:CC,"")</f>
        <v/>
      </c>
      <c r="H37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  <c r="J37" s="10" t="s">
        <v>74</v>
      </c>
      <c r="K37" s="34">
        <f>IF(K30&lt;&gt;"",IF(Moderator_model="Fixed effect",SUMPRODUCT(F:F,Calculations!CD:CD)/SUM(Calculations!CD:CD),SUMPRODUCT(F:F,Calculations!CI:CI)/SUM(Calculations!CI:CI)),"")</f>
        <v>7.0384346596232938E-2</v>
      </c>
    </row>
    <row r="38" spans="4:17" ht="14.25" x14ac:dyDescent="0.2">
      <c r="D38" s="173" t="str">
        <f>IF(AND(Sufficient_data="Yes",Include_study="Yes",Include_in_Moderator=TRUE,Moderator&lt;&gt;""),Study_name,"")</f>
        <v/>
      </c>
      <c r="E38" s="58" t="str">
        <f>IF(AND(Include_study="Yes",Sufficient_data="Yes",Include_in_Moderator=TRUE,Moderator&lt;&gt;""),Moderator,"")</f>
        <v/>
      </c>
      <c r="F38" s="58" t="str">
        <f>IF(AND(Include_study="Yes",Sufficient_data="Yes",Include_in_Moderator=TRUE,Moderator&lt;&gt;""),IF(Moderator_Fisher_Transformation="Off",Partial_correlation,Partial_correlation_z),"")</f>
        <v/>
      </c>
      <c r="G38" s="58" t="str">
        <f>IF(AND(Include_study="Yes",Sufficient_data="Yes",Include_in_Moderator=TRUE,Moderator&lt;&gt;""),Calculations!CC:CC,"")</f>
        <v/>
      </c>
      <c r="H38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  <c r="J38" s="10" t="s">
        <v>229</v>
      </c>
      <c r="K38" s="34">
        <f>IF(K30&lt;&gt;"",Calculations!CO7,"")</f>
        <v>0</v>
      </c>
    </row>
    <row r="39" spans="4:17" ht="14.25" x14ac:dyDescent="0.2">
      <c r="D39" s="173" t="str">
        <f>IF(AND(Sufficient_data="Yes",Include_study="Yes",Include_in_Moderator=TRUE,Moderator&lt;&gt;""),Study_name,"")</f>
        <v/>
      </c>
      <c r="E39" s="58" t="str">
        <f>IF(AND(Include_study="Yes",Sufficient_data="Yes",Include_in_Moderator=TRUE,Moderator&lt;&gt;""),Moderator,"")</f>
        <v/>
      </c>
      <c r="F39" s="58" t="str">
        <f>IF(AND(Include_study="Yes",Sufficient_data="Yes",Include_in_Moderator=TRUE,Moderator&lt;&gt;""),IF(Moderator_Fisher_Transformation="Off",Partial_correlation,Partial_correlation_z),"")</f>
        <v/>
      </c>
      <c r="G39" s="58" t="str">
        <f>IF(AND(Include_study="Yes",Sufficient_data="Yes",Include_in_Moderator=TRUE,Moderator&lt;&gt;""),Calculations!CC:CC,"")</f>
        <v/>
      </c>
      <c r="H39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  <c r="J39" s="10" t="s">
        <v>88</v>
      </c>
      <c r="K39" s="15">
        <f>K33/K35</f>
        <v>0.34639738543896698</v>
      </c>
    </row>
    <row r="40" spans="4:17" x14ac:dyDescent="0.2">
      <c r="D40" s="173" t="str">
        <f>IF(AND(Sufficient_data="Yes",Include_study="Yes",Include_in_Moderator=TRUE,Moderator&lt;&gt;""),Study_name,"")</f>
        <v/>
      </c>
      <c r="E40" s="58" t="str">
        <f>IF(AND(Include_study="Yes",Sufficient_data="Yes",Include_in_Moderator=TRUE,Moderator&lt;&gt;""),Moderator,"")</f>
        <v/>
      </c>
      <c r="F40" s="58" t="str">
        <f>IF(AND(Include_study="Yes",Sufficient_data="Yes",Include_in_Moderator=TRUE,Moderator&lt;&gt;""),IF(Moderator_Fisher_Transformation="Off",Partial_correlation,Partial_correlation_z),"")</f>
        <v/>
      </c>
      <c r="G40" s="58" t="str">
        <f>IF(AND(Include_study="Yes",Sufficient_data="Yes",Include_in_Moderator=TRUE,Moderator&lt;&gt;""),Calculations!CC:CC,"")</f>
        <v/>
      </c>
      <c r="H40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41" spans="4:17" x14ac:dyDescent="0.2">
      <c r="D41" s="173" t="str">
        <f>IF(AND(Sufficient_data="Yes",Include_study="Yes",Include_in_Moderator=TRUE,Moderator&lt;&gt;""),Study_name,"")</f>
        <v/>
      </c>
      <c r="E41" s="58" t="str">
        <f>IF(AND(Include_study="Yes",Sufficient_data="Yes",Include_in_Moderator=TRUE,Moderator&lt;&gt;""),Moderator,"")</f>
        <v/>
      </c>
      <c r="F41" s="58" t="str">
        <f>IF(AND(Include_study="Yes",Sufficient_data="Yes",Include_in_Moderator=TRUE,Moderator&lt;&gt;""),IF(Moderator_Fisher_Transformation="Off",Partial_correlation,Partial_correlation_z),"")</f>
        <v/>
      </c>
      <c r="G41" s="58" t="str">
        <f>IF(AND(Include_study="Yes",Sufficient_data="Yes",Include_in_Moderator=TRUE,Moderator&lt;&gt;""),Calculations!CC:CC,"")</f>
        <v/>
      </c>
      <c r="H41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42" spans="4:17" x14ac:dyDescent="0.2">
      <c r="D42" s="173" t="str">
        <f>IF(AND(Sufficient_data="Yes",Include_study="Yes",Include_in_Moderator=TRUE,Moderator&lt;&gt;""),Study_name,"")</f>
        <v/>
      </c>
      <c r="E42" s="58" t="str">
        <f>IF(AND(Include_study="Yes",Sufficient_data="Yes",Include_in_Moderator=TRUE,Moderator&lt;&gt;""),Moderator,"")</f>
        <v/>
      </c>
      <c r="F42" s="58" t="str">
        <f>IF(AND(Include_study="Yes",Sufficient_data="Yes",Include_in_Moderator=TRUE,Moderator&lt;&gt;""),IF(Moderator_Fisher_Transformation="Off",Partial_correlation,Partial_correlation_z),"")</f>
        <v/>
      </c>
      <c r="G42" s="58" t="str">
        <f>IF(AND(Include_study="Yes",Sufficient_data="Yes",Include_in_Moderator=TRUE,Moderator&lt;&gt;""),Calculations!CC:CC,"")</f>
        <v/>
      </c>
      <c r="H42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43" spans="4:17" x14ac:dyDescent="0.2">
      <c r="D43" s="173" t="str">
        <f>IF(AND(Sufficient_data="Yes",Include_study="Yes",Include_in_Moderator=TRUE,Moderator&lt;&gt;""),Study_name,"")</f>
        <v/>
      </c>
      <c r="E43" s="58" t="str">
        <f>IF(AND(Include_study="Yes",Sufficient_data="Yes",Include_in_Moderator=TRUE,Moderator&lt;&gt;""),Moderator,"")</f>
        <v/>
      </c>
      <c r="F43" s="58" t="str">
        <f>IF(AND(Include_study="Yes",Sufficient_data="Yes",Include_in_Moderator=TRUE,Moderator&lt;&gt;""),IF(Moderator_Fisher_Transformation="Off",Partial_correlation,Partial_correlation_z),"")</f>
        <v/>
      </c>
      <c r="G43" s="58" t="str">
        <f>IF(AND(Include_study="Yes",Sufficient_data="Yes",Include_in_Moderator=TRUE,Moderator&lt;&gt;""),Calculations!CC:CC,"")</f>
        <v/>
      </c>
      <c r="H43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44" spans="4:17" x14ac:dyDescent="0.2">
      <c r="D44" s="173" t="str">
        <f>IF(AND(Sufficient_data="Yes",Include_study="Yes",Include_in_Moderator=TRUE,Moderator&lt;&gt;""),Study_name,"")</f>
        <v/>
      </c>
      <c r="E44" s="58" t="str">
        <f>IF(AND(Include_study="Yes",Sufficient_data="Yes",Include_in_Moderator=TRUE,Moderator&lt;&gt;""),Moderator,"")</f>
        <v/>
      </c>
      <c r="F44" s="58" t="str">
        <f>IF(AND(Include_study="Yes",Sufficient_data="Yes",Include_in_Moderator=TRUE,Moderator&lt;&gt;""),IF(Moderator_Fisher_Transformation="Off",Partial_correlation,Partial_correlation_z),"")</f>
        <v/>
      </c>
      <c r="G44" s="58" t="str">
        <f>IF(AND(Include_study="Yes",Sufficient_data="Yes",Include_in_Moderator=TRUE,Moderator&lt;&gt;""),Calculations!CC:CC,"")</f>
        <v/>
      </c>
      <c r="H44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45" spans="4:17" x14ac:dyDescent="0.2">
      <c r="D45" s="173" t="str">
        <f>IF(AND(Sufficient_data="Yes",Include_study="Yes",Include_in_Moderator=TRUE,Moderator&lt;&gt;""),Study_name,"")</f>
        <v/>
      </c>
      <c r="E45" s="58" t="str">
        <f>IF(AND(Include_study="Yes",Sufficient_data="Yes",Include_in_Moderator=TRUE,Moderator&lt;&gt;""),Moderator,"")</f>
        <v/>
      </c>
      <c r="F45" s="58" t="str">
        <f>IF(AND(Include_study="Yes",Sufficient_data="Yes",Include_in_Moderator=TRUE,Moderator&lt;&gt;""),IF(Moderator_Fisher_Transformation="Off",Partial_correlation,Partial_correlation_z),"")</f>
        <v/>
      </c>
      <c r="G45" s="58" t="str">
        <f>IF(AND(Include_study="Yes",Sufficient_data="Yes",Include_in_Moderator=TRUE,Moderator&lt;&gt;""),Calculations!CC:CC,"")</f>
        <v/>
      </c>
      <c r="H45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46" spans="4:17" x14ac:dyDescent="0.2">
      <c r="D46" s="173" t="str">
        <f>IF(AND(Sufficient_data="Yes",Include_study="Yes",Include_in_Moderator=TRUE,Moderator&lt;&gt;""),Study_name,"")</f>
        <v/>
      </c>
      <c r="E46" s="58" t="str">
        <f>IF(AND(Include_study="Yes",Sufficient_data="Yes",Include_in_Moderator=TRUE,Moderator&lt;&gt;""),Moderator,"")</f>
        <v/>
      </c>
      <c r="F46" s="58" t="str">
        <f>IF(AND(Include_study="Yes",Sufficient_data="Yes",Include_in_Moderator=TRUE,Moderator&lt;&gt;""),IF(Moderator_Fisher_Transformation="Off",Partial_correlation,Partial_correlation_z),"")</f>
        <v/>
      </c>
      <c r="G46" s="58" t="str">
        <f>IF(AND(Include_study="Yes",Sufficient_data="Yes",Include_in_Moderator=TRUE,Moderator&lt;&gt;""),Calculations!CC:CC,"")</f>
        <v/>
      </c>
      <c r="H46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47" spans="4:17" x14ac:dyDescent="0.2">
      <c r="D47" s="173" t="str">
        <f>IF(AND(Sufficient_data="Yes",Include_study="Yes",Include_in_Moderator=TRUE,Moderator&lt;&gt;""),Study_name,"")</f>
        <v/>
      </c>
      <c r="E47" s="58" t="str">
        <f>IF(AND(Include_study="Yes",Sufficient_data="Yes",Include_in_Moderator=TRUE,Moderator&lt;&gt;""),Moderator,"")</f>
        <v/>
      </c>
      <c r="F47" s="58" t="str">
        <f>IF(AND(Include_study="Yes",Sufficient_data="Yes",Include_in_Moderator=TRUE,Moderator&lt;&gt;""),IF(Moderator_Fisher_Transformation="Off",Partial_correlation,Partial_correlation_z),"")</f>
        <v/>
      </c>
      <c r="G47" s="58" t="str">
        <f>IF(AND(Include_study="Yes",Sufficient_data="Yes",Include_in_Moderator=TRUE,Moderator&lt;&gt;""),Calculations!CC:CC,"")</f>
        <v/>
      </c>
      <c r="H47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48" spans="4:17" x14ac:dyDescent="0.2">
      <c r="D48" s="173" t="str">
        <f>IF(AND(Sufficient_data="Yes",Include_study="Yes",Include_in_Moderator=TRUE,Moderator&lt;&gt;""),Study_name,"")</f>
        <v/>
      </c>
      <c r="E48" s="58" t="str">
        <f>IF(AND(Include_study="Yes",Sufficient_data="Yes",Include_in_Moderator=TRUE,Moderator&lt;&gt;""),Moderator,"")</f>
        <v/>
      </c>
      <c r="F48" s="58" t="str">
        <f>IF(AND(Include_study="Yes",Sufficient_data="Yes",Include_in_Moderator=TRUE,Moderator&lt;&gt;""),IF(Moderator_Fisher_Transformation="Off",Partial_correlation,Partial_correlation_z),"")</f>
        <v/>
      </c>
      <c r="G48" s="58" t="str">
        <f>IF(AND(Include_study="Yes",Sufficient_data="Yes",Include_in_Moderator=TRUE,Moderator&lt;&gt;""),Calculations!CC:CC,"")</f>
        <v/>
      </c>
      <c r="H48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49" spans="4:8" x14ac:dyDescent="0.2">
      <c r="D49" s="173" t="str">
        <f>IF(AND(Sufficient_data="Yes",Include_study="Yes",Include_in_Moderator=TRUE,Moderator&lt;&gt;""),Study_name,"")</f>
        <v/>
      </c>
      <c r="E49" s="58" t="str">
        <f>IF(AND(Include_study="Yes",Sufficient_data="Yes",Include_in_Moderator=TRUE,Moderator&lt;&gt;""),Moderator,"")</f>
        <v/>
      </c>
      <c r="F49" s="58" t="str">
        <f>IF(AND(Include_study="Yes",Sufficient_data="Yes",Include_in_Moderator=TRUE,Moderator&lt;&gt;""),IF(Moderator_Fisher_Transformation="Off",Partial_correlation,Partial_correlation_z),"")</f>
        <v/>
      </c>
      <c r="G49" s="58" t="str">
        <f>IF(AND(Include_study="Yes",Sufficient_data="Yes",Include_in_Moderator=TRUE,Moderator&lt;&gt;""),Calculations!CC:CC,"")</f>
        <v/>
      </c>
      <c r="H49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50" spans="4:8" x14ac:dyDescent="0.2">
      <c r="D50" s="173" t="str">
        <f>IF(AND(Sufficient_data="Yes",Include_study="Yes",Include_in_Moderator=TRUE,Moderator&lt;&gt;""),Study_name,"")</f>
        <v/>
      </c>
      <c r="E50" s="58" t="str">
        <f>IF(AND(Include_study="Yes",Sufficient_data="Yes",Include_in_Moderator=TRUE,Moderator&lt;&gt;""),Moderator,"")</f>
        <v/>
      </c>
      <c r="F50" s="58" t="str">
        <f>IF(AND(Include_study="Yes",Sufficient_data="Yes",Include_in_Moderator=TRUE,Moderator&lt;&gt;""),IF(Moderator_Fisher_Transformation="Off",Partial_correlation,Partial_correlation_z),"")</f>
        <v/>
      </c>
      <c r="G50" s="58" t="str">
        <f>IF(AND(Include_study="Yes",Sufficient_data="Yes",Include_in_Moderator=TRUE,Moderator&lt;&gt;""),Calculations!CC:CC,"")</f>
        <v/>
      </c>
      <c r="H50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51" spans="4:8" x14ac:dyDescent="0.2">
      <c r="D51" s="173" t="str">
        <f>IF(AND(Sufficient_data="Yes",Include_study="Yes",Include_in_Moderator=TRUE,Moderator&lt;&gt;""),Study_name,"")</f>
        <v/>
      </c>
      <c r="E51" s="58" t="str">
        <f>IF(AND(Include_study="Yes",Sufficient_data="Yes",Include_in_Moderator=TRUE,Moderator&lt;&gt;""),Moderator,"")</f>
        <v/>
      </c>
      <c r="F51" s="58" t="str">
        <f>IF(AND(Include_study="Yes",Sufficient_data="Yes",Include_in_Moderator=TRUE,Moderator&lt;&gt;""),IF(Moderator_Fisher_Transformation="Off",Partial_correlation,Partial_correlation_z),"")</f>
        <v/>
      </c>
      <c r="G51" s="58" t="str">
        <f>IF(AND(Include_study="Yes",Sufficient_data="Yes",Include_in_Moderator=TRUE,Moderator&lt;&gt;""),Calculations!CC:CC,"")</f>
        <v/>
      </c>
      <c r="H51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52" spans="4:8" x14ac:dyDescent="0.2">
      <c r="D52" s="173" t="str">
        <f>IF(AND(Sufficient_data="Yes",Include_study="Yes",Include_in_Moderator=TRUE,Moderator&lt;&gt;""),Study_name,"")</f>
        <v/>
      </c>
      <c r="E52" s="58" t="str">
        <f>IF(AND(Include_study="Yes",Sufficient_data="Yes",Include_in_Moderator=TRUE,Moderator&lt;&gt;""),Moderator,"")</f>
        <v/>
      </c>
      <c r="F52" s="58" t="str">
        <f>IF(AND(Include_study="Yes",Sufficient_data="Yes",Include_in_Moderator=TRUE,Moderator&lt;&gt;""),IF(Moderator_Fisher_Transformation="Off",Partial_correlation,Partial_correlation_z),"")</f>
        <v/>
      </c>
      <c r="G52" s="58" t="str">
        <f>IF(AND(Include_study="Yes",Sufficient_data="Yes",Include_in_Moderator=TRUE,Moderator&lt;&gt;""),Calculations!CC:CC,"")</f>
        <v/>
      </c>
      <c r="H52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53" spans="4:8" x14ac:dyDescent="0.2">
      <c r="D53" s="173" t="str">
        <f>IF(AND(Sufficient_data="Yes",Include_study="Yes",Include_in_Moderator=TRUE,Moderator&lt;&gt;""),Study_name,"")</f>
        <v/>
      </c>
      <c r="E53" s="58" t="str">
        <f>IF(AND(Include_study="Yes",Sufficient_data="Yes",Include_in_Moderator=TRUE,Moderator&lt;&gt;""),Moderator,"")</f>
        <v/>
      </c>
      <c r="F53" s="58" t="str">
        <f>IF(AND(Include_study="Yes",Sufficient_data="Yes",Include_in_Moderator=TRUE,Moderator&lt;&gt;""),IF(Moderator_Fisher_Transformation="Off",Partial_correlation,Partial_correlation_z),"")</f>
        <v/>
      </c>
      <c r="G53" s="58" t="str">
        <f>IF(AND(Include_study="Yes",Sufficient_data="Yes",Include_in_Moderator=TRUE,Moderator&lt;&gt;""),Calculations!CC:CC,"")</f>
        <v/>
      </c>
      <c r="H53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54" spans="4:8" x14ac:dyDescent="0.2">
      <c r="D54" s="173" t="str">
        <f>IF(AND(Sufficient_data="Yes",Include_study="Yes",Include_in_Moderator=TRUE,Moderator&lt;&gt;""),Study_name,"")</f>
        <v/>
      </c>
      <c r="E54" s="58" t="str">
        <f>IF(AND(Include_study="Yes",Sufficient_data="Yes",Include_in_Moderator=TRUE,Moderator&lt;&gt;""),Moderator,"")</f>
        <v/>
      </c>
      <c r="F54" s="58" t="str">
        <f>IF(AND(Include_study="Yes",Sufficient_data="Yes",Include_in_Moderator=TRUE,Moderator&lt;&gt;""),IF(Moderator_Fisher_Transformation="Off",Partial_correlation,Partial_correlation_z),"")</f>
        <v/>
      </c>
      <c r="G54" s="58" t="str">
        <f>IF(AND(Include_study="Yes",Sufficient_data="Yes",Include_in_Moderator=TRUE,Moderator&lt;&gt;""),Calculations!CC:CC,"")</f>
        <v/>
      </c>
      <c r="H54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55" spans="4:8" x14ac:dyDescent="0.2">
      <c r="D55" s="173" t="str">
        <f>IF(AND(Sufficient_data="Yes",Include_study="Yes",Include_in_Moderator=TRUE,Moderator&lt;&gt;""),Study_name,"")</f>
        <v/>
      </c>
      <c r="E55" s="58" t="str">
        <f>IF(AND(Include_study="Yes",Sufficient_data="Yes",Include_in_Moderator=TRUE,Moderator&lt;&gt;""),Moderator,"")</f>
        <v/>
      </c>
      <c r="F55" s="58" t="str">
        <f>IF(AND(Include_study="Yes",Sufficient_data="Yes",Include_in_Moderator=TRUE,Moderator&lt;&gt;""),IF(Moderator_Fisher_Transformation="Off",Partial_correlation,Partial_correlation_z),"")</f>
        <v/>
      </c>
      <c r="G55" s="58" t="str">
        <f>IF(AND(Include_study="Yes",Sufficient_data="Yes",Include_in_Moderator=TRUE,Moderator&lt;&gt;""),Calculations!CC:CC,"")</f>
        <v/>
      </c>
      <c r="H55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56" spans="4:8" x14ac:dyDescent="0.2">
      <c r="D56" s="173" t="str">
        <f>IF(AND(Sufficient_data="Yes",Include_study="Yes",Include_in_Moderator=TRUE,Moderator&lt;&gt;""),Study_name,"")</f>
        <v/>
      </c>
      <c r="E56" s="58" t="str">
        <f>IF(AND(Include_study="Yes",Sufficient_data="Yes",Include_in_Moderator=TRUE,Moderator&lt;&gt;""),Moderator,"")</f>
        <v/>
      </c>
      <c r="F56" s="58" t="str">
        <f>IF(AND(Include_study="Yes",Sufficient_data="Yes",Include_in_Moderator=TRUE,Moderator&lt;&gt;""),IF(Moderator_Fisher_Transformation="Off",Partial_correlation,Partial_correlation_z),"")</f>
        <v/>
      </c>
      <c r="G56" s="58" t="str">
        <f>IF(AND(Include_study="Yes",Sufficient_data="Yes",Include_in_Moderator=TRUE,Moderator&lt;&gt;""),Calculations!CC:CC,"")</f>
        <v/>
      </c>
      <c r="H56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57" spans="4:8" x14ac:dyDescent="0.2">
      <c r="D57" s="173" t="str">
        <f>IF(AND(Sufficient_data="Yes",Include_study="Yes",Include_in_Moderator=TRUE,Moderator&lt;&gt;""),Study_name,"")</f>
        <v/>
      </c>
      <c r="E57" s="58" t="str">
        <f>IF(AND(Include_study="Yes",Sufficient_data="Yes",Include_in_Moderator=TRUE,Moderator&lt;&gt;""),Moderator,"")</f>
        <v/>
      </c>
      <c r="F57" s="58" t="str">
        <f>IF(AND(Include_study="Yes",Sufficient_data="Yes",Include_in_Moderator=TRUE,Moderator&lt;&gt;""),IF(Moderator_Fisher_Transformation="Off",Partial_correlation,Partial_correlation_z),"")</f>
        <v/>
      </c>
      <c r="G57" s="58" t="str">
        <f>IF(AND(Include_study="Yes",Sufficient_data="Yes",Include_in_Moderator=TRUE,Moderator&lt;&gt;""),Calculations!CC:CC,"")</f>
        <v/>
      </c>
      <c r="H57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58" spans="4:8" x14ac:dyDescent="0.2">
      <c r="D58" s="173" t="str">
        <f>IF(AND(Sufficient_data="Yes",Include_study="Yes",Include_in_Moderator=TRUE,Moderator&lt;&gt;""),Study_name,"")</f>
        <v/>
      </c>
      <c r="E58" s="58" t="str">
        <f>IF(AND(Include_study="Yes",Sufficient_data="Yes",Include_in_Moderator=TRUE,Moderator&lt;&gt;""),Moderator,"")</f>
        <v/>
      </c>
      <c r="F58" s="58" t="str">
        <f>IF(AND(Include_study="Yes",Sufficient_data="Yes",Include_in_Moderator=TRUE,Moderator&lt;&gt;""),IF(Moderator_Fisher_Transformation="Off",Partial_correlation,Partial_correlation_z),"")</f>
        <v/>
      </c>
      <c r="G58" s="58" t="str">
        <f>IF(AND(Include_study="Yes",Sufficient_data="Yes",Include_in_Moderator=TRUE,Moderator&lt;&gt;""),Calculations!CC:CC,"")</f>
        <v/>
      </c>
      <c r="H58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59" spans="4:8" x14ac:dyDescent="0.2">
      <c r="D59" s="173" t="str">
        <f>IF(AND(Sufficient_data="Yes",Include_study="Yes",Include_in_Moderator=TRUE,Moderator&lt;&gt;""),Study_name,"")</f>
        <v/>
      </c>
      <c r="E59" s="58" t="str">
        <f>IF(AND(Include_study="Yes",Sufficient_data="Yes",Include_in_Moderator=TRUE,Moderator&lt;&gt;""),Moderator,"")</f>
        <v/>
      </c>
      <c r="F59" s="58" t="str">
        <f>IF(AND(Include_study="Yes",Sufficient_data="Yes",Include_in_Moderator=TRUE,Moderator&lt;&gt;""),IF(Moderator_Fisher_Transformation="Off",Partial_correlation,Partial_correlation_z),"")</f>
        <v/>
      </c>
      <c r="G59" s="58" t="str">
        <f>IF(AND(Include_study="Yes",Sufficient_data="Yes",Include_in_Moderator=TRUE,Moderator&lt;&gt;""),Calculations!CC:CC,"")</f>
        <v/>
      </c>
      <c r="H59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60" spans="4:8" x14ac:dyDescent="0.2">
      <c r="D60" s="173" t="str">
        <f>IF(AND(Sufficient_data="Yes",Include_study="Yes",Include_in_Moderator=TRUE,Moderator&lt;&gt;""),Study_name,"")</f>
        <v/>
      </c>
      <c r="E60" s="58" t="str">
        <f>IF(AND(Include_study="Yes",Sufficient_data="Yes",Include_in_Moderator=TRUE,Moderator&lt;&gt;""),Moderator,"")</f>
        <v/>
      </c>
      <c r="F60" s="58" t="str">
        <f>IF(AND(Include_study="Yes",Sufficient_data="Yes",Include_in_Moderator=TRUE,Moderator&lt;&gt;""),IF(Moderator_Fisher_Transformation="Off",Partial_correlation,Partial_correlation_z),"")</f>
        <v/>
      </c>
      <c r="G60" s="58" t="str">
        <f>IF(AND(Include_study="Yes",Sufficient_data="Yes",Include_in_Moderator=TRUE,Moderator&lt;&gt;""),Calculations!CC:CC,"")</f>
        <v/>
      </c>
      <c r="H60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61" spans="4:8" x14ac:dyDescent="0.2">
      <c r="D61" s="173" t="str">
        <f>IF(AND(Sufficient_data="Yes",Include_study="Yes",Include_in_Moderator=TRUE,Moderator&lt;&gt;""),Study_name,"")</f>
        <v/>
      </c>
      <c r="E61" s="58" t="str">
        <f>IF(AND(Include_study="Yes",Sufficient_data="Yes",Include_in_Moderator=TRUE,Moderator&lt;&gt;""),Moderator,"")</f>
        <v/>
      </c>
      <c r="F61" s="58" t="str">
        <f>IF(AND(Include_study="Yes",Sufficient_data="Yes",Include_in_Moderator=TRUE,Moderator&lt;&gt;""),IF(Moderator_Fisher_Transformation="Off",Partial_correlation,Partial_correlation_z),"")</f>
        <v/>
      </c>
      <c r="G61" s="58" t="str">
        <f>IF(AND(Include_study="Yes",Sufficient_data="Yes",Include_in_Moderator=TRUE,Moderator&lt;&gt;""),Calculations!CC:CC,"")</f>
        <v/>
      </c>
      <c r="H61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62" spans="4:8" x14ac:dyDescent="0.2">
      <c r="D62" s="173" t="str">
        <f>IF(AND(Sufficient_data="Yes",Include_study="Yes",Include_in_Moderator=TRUE,Moderator&lt;&gt;""),Study_name,"")</f>
        <v/>
      </c>
      <c r="E62" s="58" t="str">
        <f>IF(AND(Include_study="Yes",Sufficient_data="Yes",Include_in_Moderator=TRUE,Moderator&lt;&gt;""),Moderator,"")</f>
        <v/>
      </c>
      <c r="F62" s="58" t="str">
        <f>IF(AND(Include_study="Yes",Sufficient_data="Yes",Include_in_Moderator=TRUE,Moderator&lt;&gt;""),IF(Moderator_Fisher_Transformation="Off",Partial_correlation,Partial_correlation_z),"")</f>
        <v/>
      </c>
      <c r="G62" s="58" t="str">
        <f>IF(AND(Include_study="Yes",Sufficient_data="Yes",Include_in_Moderator=TRUE,Moderator&lt;&gt;""),Calculations!CC:CC,"")</f>
        <v/>
      </c>
      <c r="H62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63" spans="4:8" x14ac:dyDescent="0.2">
      <c r="D63" s="173" t="str">
        <f>IF(AND(Sufficient_data="Yes",Include_study="Yes",Include_in_Moderator=TRUE,Moderator&lt;&gt;""),Study_name,"")</f>
        <v/>
      </c>
      <c r="E63" s="58" t="str">
        <f>IF(AND(Include_study="Yes",Sufficient_data="Yes",Include_in_Moderator=TRUE,Moderator&lt;&gt;""),Moderator,"")</f>
        <v/>
      </c>
      <c r="F63" s="58" t="str">
        <f>IF(AND(Include_study="Yes",Sufficient_data="Yes",Include_in_Moderator=TRUE,Moderator&lt;&gt;""),IF(Moderator_Fisher_Transformation="Off",Partial_correlation,Partial_correlation_z),"")</f>
        <v/>
      </c>
      <c r="G63" s="58" t="str">
        <f>IF(AND(Include_study="Yes",Sufficient_data="Yes",Include_in_Moderator=TRUE,Moderator&lt;&gt;""),Calculations!CC:CC,"")</f>
        <v/>
      </c>
      <c r="H63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64" spans="4:8" x14ac:dyDescent="0.2">
      <c r="D64" s="173" t="str">
        <f>IF(AND(Sufficient_data="Yes",Include_study="Yes",Include_in_Moderator=TRUE,Moderator&lt;&gt;""),Study_name,"")</f>
        <v/>
      </c>
      <c r="E64" s="58" t="str">
        <f>IF(AND(Include_study="Yes",Sufficient_data="Yes",Include_in_Moderator=TRUE,Moderator&lt;&gt;""),Moderator,"")</f>
        <v/>
      </c>
      <c r="F64" s="58" t="str">
        <f>IF(AND(Include_study="Yes",Sufficient_data="Yes",Include_in_Moderator=TRUE,Moderator&lt;&gt;""),IF(Moderator_Fisher_Transformation="Off",Partial_correlation,Partial_correlation_z),"")</f>
        <v/>
      </c>
      <c r="G64" s="58" t="str">
        <f>IF(AND(Include_study="Yes",Sufficient_data="Yes",Include_in_Moderator=TRUE,Moderator&lt;&gt;""),Calculations!CC:CC,"")</f>
        <v/>
      </c>
      <c r="H64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65" spans="4:8" x14ac:dyDescent="0.2">
      <c r="D65" s="173" t="str">
        <f>IF(AND(Sufficient_data="Yes",Include_study="Yes",Include_in_Moderator=TRUE,Moderator&lt;&gt;""),Study_name,"")</f>
        <v/>
      </c>
      <c r="E65" s="58" t="str">
        <f>IF(AND(Include_study="Yes",Sufficient_data="Yes",Include_in_Moderator=TRUE,Moderator&lt;&gt;""),Moderator,"")</f>
        <v/>
      </c>
      <c r="F65" s="58" t="str">
        <f>IF(AND(Include_study="Yes",Sufficient_data="Yes",Include_in_Moderator=TRUE,Moderator&lt;&gt;""),IF(Moderator_Fisher_Transformation="Off",Partial_correlation,Partial_correlation_z),"")</f>
        <v/>
      </c>
      <c r="G65" s="58" t="str">
        <f>IF(AND(Include_study="Yes",Sufficient_data="Yes",Include_in_Moderator=TRUE,Moderator&lt;&gt;""),Calculations!CC:CC,"")</f>
        <v/>
      </c>
      <c r="H65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66" spans="4:8" x14ac:dyDescent="0.2">
      <c r="D66" s="173" t="str">
        <f>IF(AND(Sufficient_data="Yes",Include_study="Yes",Include_in_Moderator=TRUE,Moderator&lt;&gt;""),Study_name,"")</f>
        <v/>
      </c>
      <c r="E66" s="58" t="str">
        <f>IF(AND(Include_study="Yes",Sufficient_data="Yes",Include_in_Moderator=TRUE,Moderator&lt;&gt;""),Moderator,"")</f>
        <v/>
      </c>
      <c r="F66" s="58" t="str">
        <f>IF(AND(Include_study="Yes",Sufficient_data="Yes",Include_in_Moderator=TRUE,Moderator&lt;&gt;""),IF(Moderator_Fisher_Transformation="Off",Partial_correlation,Partial_correlation_z),"")</f>
        <v/>
      </c>
      <c r="G66" s="58" t="str">
        <f>IF(AND(Include_study="Yes",Sufficient_data="Yes",Include_in_Moderator=TRUE,Moderator&lt;&gt;""),Calculations!CC:CC,"")</f>
        <v/>
      </c>
      <c r="H66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67" spans="4:8" x14ac:dyDescent="0.2">
      <c r="D67" s="173" t="str">
        <f>IF(AND(Sufficient_data="Yes",Include_study="Yes",Include_in_Moderator=TRUE,Moderator&lt;&gt;""),Study_name,"")</f>
        <v/>
      </c>
      <c r="E67" s="58" t="str">
        <f>IF(AND(Include_study="Yes",Sufficient_data="Yes",Include_in_Moderator=TRUE,Moderator&lt;&gt;""),Moderator,"")</f>
        <v/>
      </c>
      <c r="F67" s="58" t="str">
        <f>IF(AND(Include_study="Yes",Sufficient_data="Yes",Include_in_Moderator=TRUE,Moderator&lt;&gt;""),IF(Moderator_Fisher_Transformation="Off",Partial_correlation,Partial_correlation_z),"")</f>
        <v/>
      </c>
      <c r="G67" s="58" t="str">
        <f>IF(AND(Include_study="Yes",Sufficient_data="Yes",Include_in_Moderator=TRUE,Moderator&lt;&gt;""),Calculations!CC:CC,"")</f>
        <v/>
      </c>
      <c r="H67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68" spans="4:8" x14ac:dyDescent="0.2">
      <c r="D68" s="173" t="str">
        <f>IF(AND(Sufficient_data="Yes",Include_study="Yes",Include_in_Moderator=TRUE,Moderator&lt;&gt;""),Study_name,"")</f>
        <v/>
      </c>
      <c r="E68" s="58" t="str">
        <f>IF(AND(Include_study="Yes",Sufficient_data="Yes",Include_in_Moderator=TRUE,Moderator&lt;&gt;""),Moderator,"")</f>
        <v/>
      </c>
      <c r="F68" s="58" t="str">
        <f>IF(AND(Include_study="Yes",Sufficient_data="Yes",Include_in_Moderator=TRUE,Moderator&lt;&gt;""),IF(Moderator_Fisher_Transformation="Off",Partial_correlation,Partial_correlation_z),"")</f>
        <v/>
      </c>
      <c r="G68" s="58" t="str">
        <f>IF(AND(Include_study="Yes",Sufficient_data="Yes",Include_in_Moderator=TRUE,Moderator&lt;&gt;""),Calculations!CC:CC,"")</f>
        <v/>
      </c>
      <c r="H68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69" spans="4:8" x14ac:dyDescent="0.2">
      <c r="D69" s="173" t="str">
        <f>IF(AND(Sufficient_data="Yes",Include_study="Yes",Include_in_Moderator=TRUE,Moderator&lt;&gt;""),Study_name,"")</f>
        <v/>
      </c>
      <c r="E69" s="58" t="str">
        <f>IF(AND(Include_study="Yes",Sufficient_data="Yes",Include_in_Moderator=TRUE,Moderator&lt;&gt;""),Moderator,"")</f>
        <v/>
      </c>
      <c r="F69" s="58" t="str">
        <f>IF(AND(Include_study="Yes",Sufficient_data="Yes",Include_in_Moderator=TRUE,Moderator&lt;&gt;""),IF(Moderator_Fisher_Transformation="Off",Partial_correlation,Partial_correlation_z),"")</f>
        <v/>
      </c>
      <c r="G69" s="58" t="str">
        <f>IF(AND(Include_study="Yes",Sufficient_data="Yes",Include_in_Moderator=TRUE,Moderator&lt;&gt;""),Calculations!CC:CC,"")</f>
        <v/>
      </c>
      <c r="H69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70" spans="4:8" x14ac:dyDescent="0.2">
      <c r="D70" s="173" t="str">
        <f>IF(AND(Sufficient_data="Yes",Include_study="Yes",Include_in_Moderator=TRUE,Moderator&lt;&gt;""),Study_name,"")</f>
        <v/>
      </c>
      <c r="E70" s="58" t="str">
        <f>IF(AND(Include_study="Yes",Sufficient_data="Yes",Include_in_Moderator=TRUE,Moderator&lt;&gt;""),Moderator,"")</f>
        <v/>
      </c>
      <c r="F70" s="58" t="str">
        <f>IF(AND(Include_study="Yes",Sufficient_data="Yes",Include_in_Moderator=TRUE,Moderator&lt;&gt;""),IF(Moderator_Fisher_Transformation="Off",Partial_correlation,Partial_correlation_z),"")</f>
        <v/>
      </c>
      <c r="G70" s="58" t="str">
        <f>IF(AND(Include_study="Yes",Sufficient_data="Yes",Include_in_Moderator=TRUE,Moderator&lt;&gt;""),Calculations!CC:CC,"")</f>
        <v/>
      </c>
      <c r="H70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71" spans="4:8" x14ac:dyDescent="0.2">
      <c r="D71" s="173" t="str">
        <f>IF(AND(Sufficient_data="Yes",Include_study="Yes",Include_in_Moderator=TRUE,Moderator&lt;&gt;""),Study_name,"")</f>
        <v/>
      </c>
      <c r="E71" s="58" t="str">
        <f>IF(AND(Include_study="Yes",Sufficient_data="Yes",Include_in_Moderator=TRUE,Moderator&lt;&gt;""),Moderator,"")</f>
        <v/>
      </c>
      <c r="F71" s="58" t="str">
        <f>IF(AND(Include_study="Yes",Sufficient_data="Yes",Include_in_Moderator=TRUE,Moderator&lt;&gt;""),IF(Moderator_Fisher_Transformation="Off",Partial_correlation,Partial_correlation_z),"")</f>
        <v/>
      </c>
      <c r="G71" s="58" t="str">
        <f>IF(AND(Include_study="Yes",Sufficient_data="Yes",Include_in_Moderator=TRUE,Moderator&lt;&gt;""),Calculations!CC:CC,"")</f>
        <v/>
      </c>
      <c r="H71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72" spans="4:8" x14ac:dyDescent="0.2">
      <c r="D72" s="173" t="str">
        <f>IF(AND(Sufficient_data="Yes",Include_study="Yes",Include_in_Moderator=TRUE,Moderator&lt;&gt;""),Study_name,"")</f>
        <v/>
      </c>
      <c r="E72" s="58" t="str">
        <f>IF(AND(Include_study="Yes",Sufficient_data="Yes",Include_in_Moderator=TRUE,Moderator&lt;&gt;""),Moderator,"")</f>
        <v/>
      </c>
      <c r="F72" s="58" t="str">
        <f>IF(AND(Include_study="Yes",Sufficient_data="Yes",Include_in_Moderator=TRUE,Moderator&lt;&gt;""),IF(Moderator_Fisher_Transformation="Off",Partial_correlation,Partial_correlation_z),"")</f>
        <v/>
      </c>
      <c r="G72" s="58" t="str">
        <f>IF(AND(Include_study="Yes",Sufficient_data="Yes",Include_in_Moderator=TRUE,Moderator&lt;&gt;""),Calculations!CC:CC,"")</f>
        <v/>
      </c>
      <c r="H72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73" spans="4:8" x14ac:dyDescent="0.2">
      <c r="D73" s="173" t="str">
        <f>IF(AND(Sufficient_data="Yes",Include_study="Yes",Include_in_Moderator=TRUE,Moderator&lt;&gt;""),Study_name,"")</f>
        <v/>
      </c>
      <c r="E73" s="58" t="str">
        <f>IF(AND(Include_study="Yes",Sufficient_data="Yes",Include_in_Moderator=TRUE,Moderator&lt;&gt;""),Moderator,"")</f>
        <v/>
      </c>
      <c r="F73" s="58" t="str">
        <f>IF(AND(Include_study="Yes",Sufficient_data="Yes",Include_in_Moderator=TRUE,Moderator&lt;&gt;""),IF(Moderator_Fisher_Transformation="Off",Partial_correlation,Partial_correlation_z),"")</f>
        <v/>
      </c>
      <c r="G73" s="58" t="str">
        <f>IF(AND(Include_study="Yes",Sufficient_data="Yes",Include_in_Moderator=TRUE,Moderator&lt;&gt;""),Calculations!CC:CC,"")</f>
        <v/>
      </c>
      <c r="H73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74" spans="4:8" x14ac:dyDescent="0.2">
      <c r="D74" s="173" t="str">
        <f>IF(AND(Sufficient_data="Yes",Include_study="Yes",Include_in_Moderator=TRUE,Moderator&lt;&gt;""),Study_name,"")</f>
        <v/>
      </c>
      <c r="E74" s="58" t="str">
        <f>IF(AND(Include_study="Yes",Sufficient_data="Yes",Include_in_Moderator=TRUE,Moderator&lt;&gt;""),Moderator,"")</f>
        <v/>
      </c>
      <c r="F74" s="58" t="str">
        <f>IF(AND(Include_study="Yes",Sufficient_data="Yes",Include_in_Moderator=TRUE,Moderator&lt;&gt;""),IF(Moderator_Fisher_Transformation="Off",Partial_correlation,Partial_correlation_z),"")</f>
        <v/>
      </c>
      <c r="G74" s="58" t="str">
        <f>IF(AND(Include_study="Yes",Sufficient_data="Yes",Include_in_Moderator=TRUE,Moderator&lt;&gt;""),Calculations!CC:CC,"")</f>
        <v/>
      </c>
      <c r="H74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75" spans="4:8" x14ac:dyDescent="0.2">
      <c r="D75" s="173" t="str">
        <f>IF(AND(Sufficient_data="Yes",Include_study="Yes",Include_in_Moderator=TRUE,Moderator&lt;&gt;""),Study_name,"")</f>
        <v/>
      </c>
      <c r="E75" s="58" t="str">
        <f>IF(AND(Include_study="Yes",Sufficient_data="Yes",Include_in_Moderator=TRUE,Moderator&lt;&gt;""),Moderator,"")</f>
        <v/>
      </c>
      <c r="F75" s="58" t="str">
        <f>IF(AND(Include_study="Yes",Sufficient_data="Yes",Include_in_Moderator=TRUE,Moderator&lt;&gt;""),IF(Moderator_Fisher_Transformation="Off",Partial_correlation,Partial_correlation_z),"")</f>
        <v/>
      </c>
      <c r="G75" s="58" t="str">
        <f>IF(AND(Include_study="Yes",Sufficient_data="Yes",Include_in_Moderator=TRUE,Moderator&lt;&gt;""),Calculations!CC:CC,"")</f>
        <v/>
      </c>
      <c r="H75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76" spans="4:8" x14ac:dyDescent="0.2">
      <c r="D76" s="173" t="str">
        <f>IF(AND(Sufficient_data="Yes",Include_study="Yes",Include_in_Moderator=TRUE,Moderator&lt;&gt;""),Study_name,"")</f>
        <v/>
      </c>
      <c r="E76" s="58" t="str">
        <f>IF(AND(Include_study="Yes",Sufficient_data="Yes",Include_in_Moderator=TRUE,Moderator&lt;&gt;""),Moderator,"")</f>
        <v/>
      </c>
      <c r="F76" s="58" t="str">
        <f>IF(AND(Include_study="Yes",Sufficient_data="Yes",Include_in_Moderator=TRUE,Moderator&lt;&gt;""),IF(Moderator_Fisher_Transformation="Off",Partial_correlation,Partial_correlation_z),"")</f>
        <v/>
      </c>
      <c r="G76" s="58" t="str">
        <f>IF(AND(Include_study="Yes",Sufficient_data="Yes",Include_in_Moderator=TRUE,Moderator&lt;&gt;""),Calculations!CC:CC,"")</f>
        <v/>
      </c>
      <c r="H76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77" spans="4:8" x14ac:dyDescent="0.2">
      <c r="D77" s="173" t="str">
        <f>IF(AND(Sufficient_data="Yes",Include_study="Yes",Include_in_Moderator=TRUE,Moderator&lt;&gt;""),Study_name,"")</f>
        <v/>
      </c>
      <c r="E77" s="58" t="str">
        <f>IF(AND(Include_study="Yes",Sufficient_data="Yes",Include_in_Moderator=TRUE,Moderator&lt;&gt;""),Moderator,"")</f>
        <v/>
      </c>
      <c r="F77" s="58" t="str">
        <f>IF(AND(Include_study="Yes",Sufficient_data="Yes",Include_in_Moderator=TRUE,Moderator&lt;&gt;""),IF(Moderator_Fisher_Transformation="Off",Partial_correlation,Partial_correlation_z),"")</f>
        <v/>
      </c>
      <c r="G77" s="58" t="str">
        <f>IF(AND(Include_study="Yes",Sufficient_data="Yes",Include_in_Moderator=TRUE,Moderator&lt;&gt;""),Calculations!CC:CC,"")</f>
        <v/>
      </c>
      <c r="H77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78" spans="4:8" x14ac:dyDescent="0.2">
      <c r="D78" s="173" t="str">
        <f>IF(AND(Sufficient_data="Yes",Include_study="Yes",Include_in_Moderator=TRUE,Moderator&lt;&gt;""),Study_name,"")</f>
        <v/>
      </c>
      <c r="E78" s="58" t="str">
        <f>IF(AND(Include_study="Yes",Sufficient_data="Yes",Include_in_Moderator=TRUE,Moderator&lt;&gt;""),Moderator,"")</f>
        <v/>
      </c>
      <c r="F78" s="58" t="str">
        <f>IF(AND(Include_study="Yes",Sufficient_data="Yes",Include_in_Moderator=TRUE,Moderator&lt;&gt;""),IF(Moderator_Fisher_Transformation="Off",Partial_correlation,Partial_correlation_z),"")</f>
        <v/>
      </c>
      <c r="G78" s="58" t="str">
        <f>IF(AND(Include_study="Yes",Sufficient_data="Yes",Include_in_Moderator=TRUE,Moderator&lt;&gt;""),Calculations!CC:CC,"")</f>
        <v/>
      </c>
      <c r="H78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79" spans="4:8" x14ac:dyDescent="0.2">
      <c r="D79" s="173" t="str">
        <f>IF(AND(Sufficient_data="Yes",Include_study="Yes",Include_in_Moderator=TRUE,Moderator&lt;&gt;""),Study_name,"")</f>
        <v/>
      </c>
      <c r="E79" s="58" t="str">
        <f>IF(AND(Include_study="Yes",Sufficient_data="Yes",Include_in_Moderator=TRUE,Moderator&lt;&gt;""),Moderator,"")</f>
        <v/>
      </c>
      <c r="F79" s="58" t="str">
        <f>IF(AND(Include_study="Yes",Sufficient_data="Yes",Include_in_Moderator=TRUE,Moderator&lt;&gt;""),IF(Moderator_Fisher_Transformation="Off",Partial_correlation,Partial_correlation_z),"")</f>
        <v/>
      </c>
      <c r="G79" s="58" t="str">
        <f>IF(AND(Include_study="Yes",Sufficient_data="Yes",Include_in_Moderator=TRUE,Moderator&lt;&gt;""),Calculations!CC:CC,"")</f>
        <v/>
      </c>
      <c r="H79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80" spans="4:8" x14ac:dyDescent="0.2">
      <c r="D80" s="173" t="str">
        <f>IF(AND(Sufficient_data="Yes",Include_study="Yes",Include_in_Moderator=TRUE,Moderator&lt;&gt;""),Study_name,"")</f>
        <v/>
      </c>
      <c r="E80" s="58" t="str">
        <f>IF(AND(Include_study="Yes",Sufficient_data="Yes",Include_in_Moderator=TRUE,Moderator&lt;&gt;""),Moderator,"")</f>
        <v/>
      </c>
      <c r="F80" s="58" t="str">
        <f>IF(AND(Include_study="Yes",Sufficient_data="Yes",Include_in_Moderator=TRUE,Moderator&lt;&gt;""),IF(Moderator_Fisher_Transformation="Off",Partial_correlation,Partial_correlation_z),"")</f>
        <v/>
      </c>
      <c r="G80" s="58" t="str">
        <f>IF(AND(Include_study="Yes",Sufficient_data="Yes",Include_in_Moderator=TRUE,Moderator&lt;&gt;""),Calculations!CC:CC,"")</f>
        <v/>
      </c>
      <c r="H80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81" spans="4:8" x14ac:dyDescent="0.2">
      <c r="D81" s="173" t="str">
        <f>IF(AND(Sufficient_data="Yes",Include_study="Yes",Include_in_Moderator=TRUE,Moderator&lt;&gt;""),Study_name,"")</f>
        <v/>
      </c>
      <c r="E81" s="58" t="str">
        <f>IF(AND(Include_study="Yes",Sufficient_data="Yes",Include_in_Moderator=TRUE,Moderator&lt;&gt;""),Moderator,"")</f>
        <v/>
      </c>
      <c r="F81" s="58" t="str">
        <f>IF(AND(Include_study="Yes",Sufficient_data="Yes",Include_in_Moderator=TRUE,Moderator&lt;&gt;""),IF(Moderator_Fisher_Transformation="Off",Partial_correlation,Partial_correlation_z),"")</f>
        <v/>
      </c>
      <c r="G81" s="58" t="str">
        <f>IF(AND(Include_study="Yes",Sufficient_data="Yes",Include_in_Moderator=TRUE,Moderator&lt;&gt;""),Calculations!CC:CC,"")</f>
        <v/>
      </c>
      <c r="H81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82" spans="4:8" x14ac:dyDescent="0.2">
      <c r="D82" s="173" t="str">
        <f>IF(AND(Sufficient_data="Yes",Include_study="Yes",Include_in_Moderator=TRUE,Moderator&lt;&gt;""),Study_name,"")</f>
        <v/>
      </c>
      <c r="E82" s="58" t="str">
        <f>IF(AND(Include_study="Yes",Sufficient_data="Yes",Include_in_Moderator=TRUE,Moderator&lt;&gt;""),Moderator,"")</f>
        <v/>
      </c>
      <c r="F82" s="58" t="str">
        <f>IF(AND(Include_study="Yes",Sufficient_data="Yes",Include_in_Moderator=TRUE,Moderator&lt;&gt;""),IF(Moderator_Fisher_Transformation="Off",Partial_correlation,Partial_correlation_z),"")</f>
        <v/>
      </c>
      <c r="G82" s="58" t="str">
        <f>IF(AND(Include_study="Yes",Sufficient_data="Yes",Include_in_Moderator=TRUE,Moderator&lt;&gt;""),Calculations!CC:CC,"")</f>
        <v/>
      </c>
      <c r="H82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83" spans="4:8" x14ac:dyDescent="0.2">
      <c r="D83" s="173" t="str">
        <f>IF(AND(Sufficient_data="Yes",Include_study="Yes",Include_in_Moderator=TRUE,Moderator&lt;&gt;""),Study_name,"")</f>
        <v/>
      </c>
      <c r="E83" s="58" t="str">
        <f>IF(AND(Include_study="Yes",Sufficient_data="Yes",Include_in_Moderator=TRUE,Moderator&lt;&gt;""),Moderator,"")</f>
        <v/>
      </c>
      <c r="F83" s="58" t="str">
        <f>IF(AND(Include_study="Yes",Sufficient_data="Yes",Include_in_Moderator=TRUE,Moderator&lt;&gt;""),IF(Moderator_Fisher_Transformation="Off",Partial_correlation,Partial_correlation_z),"")</f>
        <v/>
      </c>
      <c r="G83" s="58" t="str">
        <f>IF(AND(Include_study="Yes",Sufficient_data="Yes",Include_in_Moderator=TRUE,Moderator&lt;&gt;""),Calculations!CC:CC,"")</f>
        <v/>
      </c>
      <c r="H83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84" spans="4:8" x14ac:dyDescent="0.2">
      <c r="D84" s="173" t="str">
        <f>IF(AND(Sufficient_data="Yes",Include_study="Yes",Include_in_Moderator=TRUE,Moderator&lt;&gt;""),Study_name,"")</f>
        <v/>
      </c>
      <c r="E84" s="58" t="str">
        <f>IF(AND(Include_study="Yes",Sufficient_data="Yes",Include_in_Moderator=TRUE,Moderator&lt;&gt;""),Moderator,"")</f>
        <v/>
      </c>
      <c r="F84" s="58" t="str">
        <f>IF(AND(Include_study="Yes",Sufficient_data="Yes",Include_in_Moderator=TRUE,Moderator&lt;&gt;""),IF(Moderator_Fisher_Transformation="Off",Partial_correlation,Partial_correlation_z),"")</f>
        <v/>
      </c>
      <c r="G84" s="58" t="str">
        <f>IF(AND(Include_study="Yes",Sufficient_data="Yes",Include_in_Moderator=TRUE,Moderator&lt;&gt;""),Calculations!CC:CC,"")</f>
        <v/>
      </c>
      <c r="H84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85" spans="4:8" x14ac:dyDescent="0.2">
      <c r="D85" s="173" t="str">
        <f>IF(AND(Sufficient_data="Yes",Include_study="Yes",Include_in_Moderator=TRUE,Moderator&lt;&gt;""),Study_name,"")</f>
        <v/>
      </c>
      <c r="E85" s="58" t="str">
        <f>IF(AND(Include_study="Yes",Sufficient_data="Yes",Include_in_Moderator=TRUE,Moderator&lt;&gt;""),Moderator,"")</f>
        <v/>
      </c>
      <c r="F85" s="58" t="str">
        <f>IF(AND(Include_study="Yes",Sufficient_data="Yes",Include_in_Moderator=TRUE,Moderator&lt;&gt;""),IF(Moderator_Fisher_Transformation="Off",Partial_correlation,Partial_correlation_z),"")</f>
        <v/>
      </c>
      <c r="G85" s="58" t="str">
        <f>IF(AND(Include_study="Yes",Sufficient_data="Yes",Include_in_Moderator=TRUE,Moderator&lt;&gt;""),Calculations!CC:CC,"")</f>
        <v/>
      </c>
      <c r="H85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86" spans="4:8" x14ac:dyDescent="0.2">
      <c r="D86" s="173" t="str">
        <f>IF(AND(Sufficient_data="Yes",Include_study="Yes",Include_in_Moderator=TRUE,Moderator&lt;&gt;""),Study_name,"")</f>
        <v/>
      </c>
      <c r="E86" s="58" t="str">
        <f>IF(AND(Include_study="Yes",Sufficient_data="Yes",Include_in_Moderator=TRUE,Moderator&lt;&gt;""),Moderator,"")</f>
        <v/>
      </c>
      <c r="F86" s="58" t="str">
        <f>IF(AND(Include_study="Yes",Sufficient_data="Yes",Include_in_Moderator=TRUE,Moderator&lt;&gt;""),IF(Moderator_Fisher_Transformation="Off",Partial_correlation,Partial_correlation_z),"")</f>
        <v/>
      </c>
      <c r="G86" s="58" t="str">
        <f>IF(AND(Include_study="Yes",Sufficient_data="Yes",Include_in_Moderator=TRUE,Moderator&lt;&gt;""),Calculations!CC:CC,"")</f>
        <v/>
      </c>
      <c r="H86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87" spans="4:8" x14ac:dyDescent="0.2">
      <c r="D87" s="173" t="str">
        <f>IF(AND(Sufficient_data="Yes",Include_study="Yes",Include_in_Moderator=TRUE,Moderator&lt;&gt;""),Study_name,"")</f>
        <v/>
      </c>
      <c r="E87" s="58" t="str">
        <f>IF(AND(Include_study="Yes",Sufficient_data="Yes",Include_in_Moderator=TRUE,Moderator&lt;&gt;""),Moderator,"")</f>
        <v/>
      </c>
      <c r="F87" s="58" t="str">
        <f>IF(AND(Include_study="Yes",Sufficient_data="Yes",Include_in_Moderator=TRUE,Moderator&lt;&gt;""),IF(Moderator_Fisher_Transformation="Off",Partial_correlation,Partial_correlation_z),"")</f>
        <v/>
      </c>
      <c r="G87" s="58" t="str">
        <f>IF(AND(Include_study="Yes",Sufficient_data="Yes",Include_in_Moderator=TRUE,Moderator&lt;&gt;""),Calculations!CC:CC,"")</f>
        <v/>
      </c>
      <c r="H87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88" spans="4:8" x14ac:dyDescent="0.2">
      <c r="D88" s="173" t="str">
        <f>IF(AND(Sufficient_data="Yes",Include_study="Yes",Include_in_Moderator=TRUE,Moderator&lt;&gt;""),Study_name,"")</f>
        <v/>
      </c>
      <c r="E88" s="58" t="str">
        <f>IF(AND(Include_study="Yes",Sufficient_data="Yes",Include_in_Moderator=TRUE,Moderator&lt;&gt;""),Moderator,"")</f>
        <v/>
      </c>
      <c r="F88" s="58" t="str">
        <f>IF(AND(Include_study="Yes",Sufficient_data="Yes",Include_in_Moderator=TRUE,Moderator&lt;&gt;""),IF(Moderator_Fisher_Transformation="Off",Partial_correlation,Partial_correlation_z),"")</f>
        <v/>
      </c>
      <c r="G88" s="58" t="str">
        <f>IF(AND(Include_study="Yes",Sufficient_data="Yes",Include_in_Moderator=TRUE,Moderator&lt;&gt;""),Calculations!CC:CC,"")</f>
        <v/>
      </c>
      <c r="H88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89" spans="4:8" x14ac:dyDescent="0.2">
      <c r="D89" s="173" t="str">
        <f>IF(AND(Sufficient_data="Yes",Include_study="Yes",Include_in_Moderator=TRUE,Moderator&lt;&gt;""),Study_name,"")</f>
        <v/>
      </c>
      <c r="E89" s="58" t="str">
        <f>IF(AND(Include_study="Yes",Sufficient_data="Yes",Include_in_Moderator=TRUE,Moderator&lt;&gt;""),Moderator,"")</f>
        <v/>
      </c>
      <c r="F89" s="58" t="str">
        <f>IF(AND(Include_study="Yes",Sufficient_data="Yes",Include_in_Moderator=TRUE,Moderator&lt;&gt;""),IF(Moderator_Fisher_Transformation="Off",Partial_correlation,Partial_correlation_z),"")</f>
        <v/>
      </c>
      <c r="G89" s="58" t="str">
        <f>IF(AND(Include_study="Yes",Sufficient_data="Yes",Include_in_Moderator=TRUE,Moderator&lt;&gt;""),Calculations!CC:CC,"")</f>
        <v/>
      </c>
      <c r="H89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90" spans="4:8" x14ac:dyDescent="0.2">
      <c r="D90" s="173" t="str">
        <f>IF(AND(Sufficient_data="Yes",Include_study="Yes",Include_in_Moderator=TRUE,Moderator&lt;&gt;""),Study_name,"")</f>
        <v/>
      </c>
      <c r="E90" s="58" t="str">
        <f>IF(AND(Include_study="Yes",Sufficient_data="Yes",Include_in_Moderator=TRUE,Moderator&lt;&gt;""),Moderator,"")</f>
        <v/>
      </c>
      <c r="F90" s="58" t="str">
        <f>IF(AND(Include_study="Yes",Sufficient_data="Yes",Include_in_Moderator=TRUE,Moderator&lt;&gt;""),IF(Moderator_Fisher_Transformation="Off",Partial_correlation,Partial_correlation_z),"")</f>
        <v/>
      </c>
      <c r="G90" s="58" t="str">
        <f>IF(AND(Include_study="Yes",Sufficient_data="Yes",Include_in_Moderator=TRUE,Moderator&lt;&gt;""),Calculations!CC:CC,"")</f>
        <v/>
      </c>
      <c r="H90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91" spans="4:8" x14ac:dyDescent="0.2">
      <c r="D91" s="173" t="str">
        <f>IF(AND(Sufficient_data="Yes",Include_study="Yes",Include_in_Moderator=TRUE,Moderator&lt;&gt;""),Study_name,"")</f>
        <v/>
      </c>
      <c r="E91" s="58" t="str">
        <f>IF(AND(Include_study="Yes",Sufficient_data="Yes",Include_in_Moderator=TRUE,Moderator&lt;&gt;""),Moderator,"")</f>
        <v/>
      </c>
      <c r="F91" s="58" t="str">
        <f>IF(AND(Include_study="Yes",Sufficient_data="Yes",Include_in_Moderator=TRUE,Moderator&lt;&gt;""),IF(Moderator_Fisher_Transformation="Off",Partial_correlation,Partial_correlation_z),"")</f>
        <v/>
      </c>
      <c r="G91" s="58" t="str">
        <f>IF(AND(Include_study="Yes",Sufficient_data="Yes",Include_in_Moderator=TRUE,Moderator&lt;&gt;""),Calculations!CC:CC,"")</f>
        <v/>
      </c>
      <c r="H91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92" spans="4:8" x14ac:dyDescent="0.2">
      <c r="D92" s="173" t="str">
        <f>IF(AND(Sufficient_data="Yes",Include_study="Yes",Include_in_Moderator=TRUE,Moderator&lt;&gt;""),Study_name,"")</f>
        <v/>
      </c>
      <c r="E92" s="58" t="str">
        <f>IF(AND(Include_study="Yes",Sufficient_data="Yes",Include_in_Moderator=TRUE,Moderator&lt;&gt;""),Moderator,"")</f>
        <v/>
      </c>
      <c r="F92" s="58" t="str">
        <f>IF(AND(Include_study="Yes",Sufficient_data="Yes",Include_in_Moderator=TRUE,Moderator&lt;&gt;""),IF(Moderator_Fisher_Transformation="Off",Partial_correlation,Partial_correlation_z),"")</f>
        <v/>
      </c>
      <c r="G92" s="58" t="str">
        <f>IF(AND(Include_study="Yes",Sufficient_data="Yes",Include_in_Moderator=TRUE,Moderator&lt;&gt;""),Calculations!CC:CC,"")</f>
        <v/>
      </c>
      <c r="H92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93" spans="4:8" x14ac:dyDescent="0.2">
      <c r="D93" s="173" t="str">
        <f>IF(AND(Sufficient_data="Yes",Include_study="Yes",Include_in_Moderator=TRUE,Moderator&lt;&gt;""),Study_name,"")</f>
        <v/>
      </c>
      <c r="E93" s="58" t="str">
        <f>IF(AND(Include_study="Yes",Sufficient_data="Yes",Include_in_Moderator=TRUE,Moderator&lt;&gt;""),Moderator,"")</f>
        <v/>
      </c>
      <c r="F93" s="58" t="str">
        <f>IF(AND(Include_study="Yes",Sufficient_data="Yes",Include_in_Moderator=TRUE,Moderator&lt;&gt;""),IF(Moderator_Fisher_Transformation="Off",Partial_correlation,Partial_correlation_z),"")</f>
        <v/>
      </c>
      <c r="G93" s="58" t="str">
        <f>IF(AND(Include_study="Yes",Sufficient_data="Yes",Include_in_Moderator=TRUE,Moderator&lt;&gt;""),Calculations!CC:CC,"")</f>
        <v/>
      </c>
      <c r="H93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94" spans="4:8" x14ac:dyDescent="0.2">
      <c r="D94" s="173" t="str">
        <f>IF(AND(Sufficient_data="Yes",Include_study="Yes",Include_in_Moderator=TRUE,Moderator&lt;&gt;""),Study_name,"")</f>
        <v/>
      </c>
      <c r="E94" s="58" t="str">
        <f>IF(AND(Include_study="Yes",Sufficient_data="Yes",Include_in_Moderator=TRUE,Moderator&lt;&gt;""),Moderator,"")</f>
        <v/>
      </c>
      <c r="F94" s="58" t="str">
        <f>IF(AND(Include_study="Yes",Sufficient_data="Yes",Include_in_Moderator=TRUE,Moderator&lt;&gt;""),IF(Moderator_Fisher_Transformation="Off",Partial_correlation,Partial_correlation_z),"")</f>
        <v/>
      </c>
      <c r="G94" s="58" t="str">
        <f>IF(AND(Include_study="Yes",Sufficient_data="Yes",Include_in_Moderator=TRUE,Moderator&lt;&gt;""),Calculations!CC:CC,"")</f>
        <v/>
      </c>
      <c r="H94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95" spans="4:8" x14ac:dyDescent="0.2">
      <c r="D95" s="173" t="str">
        <f>IF(AND(Sufficient_data="Yes",Include_study="Yes",Include_in_Moderator=TRUE,Moderator&lt;&gt;""),Study_name,"")</f>
        <v/>
      </c>
      <c r="E95" s="58" t="str">
        <f>IF(AND(Include_study="Yes",Sufficient_data="Yes",Include_in_Moderator=TRUE,Moderator&lt;&gt;""),Moderator,"")</f>
        <v/>
      </c>
      <c r="F95" s="58" t="str">
        <f>IF(AND(Include_study="Yes",Sufficient_data="Yes",Include_in_Moderator=TRUE,Moderator&lt;&gt;""),IF(Moderator_Fisher_Transformation="Off",Partial_correlation,Partial_correlation_z),"")</f>
        <v/>
      </c>
      <c r="G95" s="58" t="str">
        <f>IF(AND(Include_study="Yes",Sufficient_data="Yes",Include_in_Moderator=TRUE,Moderator&lt;&gt;""),Calculations!CC:CC,"")</f>
        <v/>
      </c>
      <c r="H95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96" spans="4:8" x14ac:dyDescent="0.2">
      <c r="D96" s="173" t="str">
        <f>IF(AND(Sufficient_data="Yes",Include_study="Yes",Include_in_Moderator=TRUE,Moderator&lt;&gt;""),Study_name,"")</f>
        <v/>
      </c>
      <c r="E96" s="58" t="str">
        <f>IF(AND(Include_study="Yes",Sufficient_data="Yes",Include_in_Moderator=TRUE,Moderator&lt;&gt;""),Moderator,"")</f>
        <v/>
      </c>
      <c r="F96" s="58" t="str">
        <f>IF(AND(Include_study="Yes",Sufficient_data="Yes",Include_in_Moderator=TRUE,Moderator&lt;&gt;""),IF(Moderator_Fisher_Transformation="Off",Partial_correlation,Partial_correlation_z),"")</f>
        <v/>
      </c>
      <c r="G96" s="58" t="str">
        <f>IF(AND(Include_study="Yes",Sufficient_data="Yes",Include_in_Moderator=TRUE,Moderator&lt;&gt;""),Calculations!CC:CC,"")</f>
        <v/>
      </c>
      <c r="H96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97" spans="4:8" x14ac:dyDescent="0.2">
      <c r="D97" s="173" t="str">
        <f>IF(AND(Sufficient_data="Yes",Include_study="Yes",Include_in_Moderator=TRUE,Moderator&lt;&gt;""),Study_name,"")</f>
        <v/>
      </c>
      <c r="E97" s="58" t="str">
        <f>IF(AND(Include_study="Yes",Sufficient_data="Yes",Include_in_Moderator=TRUE,Moderator&lt;&gt;""),Moderator,"")</f>
        <v/>
      </c>
      <c r="F97" s="58" t="str">
        <f>IF(AND(Include_study="Yes",Sufficient_data="Yes",Include_in_Moderator=TRUE,Moderator&lt;&gt;""),IF(Moderator_Fisher_Transformation="Off",Partial_correlation,Partial_correlation_z),"")</f>
        <v/>
      </c>
      <c r="G97" s="58" t="str">
        <f>IF(AND(Include_study="Yes",Sufficient_data="Yes",Include_in_Moderator=TRUE,Moderator&lt;&gt;""),Calculations!CC:CC,"")</f>
        <v/>
      </c>
      <c r="H97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98" spans="4:8" x14ac:dyDescent="0.2">
      <c r="D98" s="173" t="str">
        <f>IF(AND(Sufficient_data="Yes",Include_study="Yes",Include_in_Moderator=TRUE,Moderator&lt;&gt;""),Study_name,"")</f>
        <v/>
      </c>
      <c r="E98" s="58" t="str">
        <f>IF(AND(Include_study="Yes",Sufficient_data="Yes",Include_in_Moderator=TRUE,Moderator&lt;&gt;""),Moderator,"")</f>
        <v/>
      </c>
      <c r="F98" s="58" t="str">
        <f>IF(AND(Include_study="Yes",Sufficient_data="Yes",Include_in_Moderator=TRUE,Moderator&lt;&gt;""),IF(Moderator_Fisher_Transformation="Off",Partial_correlation,Partial_correlation_z),"")</f>
        <v/>
      </c>
      <c r="G98" s="58" t="str">
        <f>IF(AND(Include_study="Yes",Sufficient_data="Yes",Include_in_Moderator=TRUE,Moderator&lt;&gt;""),Calculations!CC:CC,"")</f>
        <v/>
      </c>
      <c r="H98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99" spans="4:8" x14ac:dyDescent="0.2">
      <c r="D99" s="173" t="str">
        <f>IF(AND(Sufficient_data="Yes",Include_study="Yes",Include_in_Moderator=TRUE,Moderator&lt;&gt;""),Study_name,"")</f>
        <v/>
      </c>
      <c r="E99" s="58" t="str">
        <f>IF(AND(Include_study="Yes",Sufficient_data="Yes",Include_in_Moderator=TRUE,Moderator&lt;&gt;""),Moderator,"")</f>
        <v/>
      </c>
      <c r="F99" s="58" t="str">
        <f>IF(AND(Include_study="Yes",Sufficient_data="Yes",Include_in_Moderator=TRUE,Moderator&lt;&gt;""),IF(Moderator_Fisher_Transformation="Off",Partial_correlation,Partial_correlation_z),"")</f>
        <v/>
      </c>
      <c r="G99" s="58" t="str">
        <f>IF(AND(Include_study="Yes",Sufficient_data="Yes",Include_in_Moderator=TRUE,Moderator&lt;&gt;""),Calculations!CC:CC,"")</f>
        <v/>
      </c>
      <c r="H99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00" spans="4:8" x14ac:dyDescent="0.2">
      <c r="D100" s="173" t="str">
        <f>IF(AND(Sufficient_data="Yes",Include_study="Yes",Include_in_Moderator=TRUE,Moderator&lt;&gt;""),Study_name,"")</f>
        <v/>
      </c>
      <c r="E100" s="58" t="str">
        <f>IF(AND(Include_study="Yes",Sufficient_data="Yes",Include_in_Moderator=TRUE,Moderator&lt;&gt;""),Moderator,"")</f>
        <v/>
      </c>
      <c r="F100" s="58" t="str">
        <f>IF(AND(Include_study="Yes",Sufficient_data="Yes",Include_in_Moderator=TRUE,Moderator&lt;&gt;""),IF(Moderator_Fisher_Transformation="Off",Partial_correlation,Partial_correlation_z),"")</f>
        <v/>
      </c>
      <c r="G100" s="58" t="str">
        <f>IF(AND(Include_study="Yes",Sufficient_data="Yes",Include_in_Moderator=TRUE,Moderator&lt;&gt;""),Calculations!CC:CC,"")</f>
        <v/>
      </c>
      <c r="H100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01" spans="4:8" x14ac:dyDescent="0.2">
      <c r="D101" s="173" t="str">
        <f>IF(AND(Sufficient_data="Yes",Include_study="Yes",Include_in_Moderator=TRUE,Moderator&lt;&gt;""),Study_name,"")</f>
        <v/>
      </c>
      <c r="E101" s="58" t="str">
        <f>IF(AND(Include_study="Yes",Sufficient_data="Yes",Include_in_Moderator=TRUE,Moderator&lt;&gt;""),Moderator,"")</f>
        <v/>
      </c>
      <c r="F101" s="58" t="str">
        <f>IF(AND(Include_study="Yes",Sufficient_data="Yes",Include_in_Moderator=TRUE,Moderator&lt;&gt;""),IF(Moderator_Fisher_Transformation="Off",Partial_correlation,Partial_correlation_z),"")</f>
        <v/>
      </c>
      <c r="G101" s="58" t="str">
        <f>IF(AND(Include_study="Yes",Sufficient_data="Yes",Include_in_Moderator=TRUE,Moderator&lt;&gt;""),Calculations!CC:CC,"")</f>
        <v/>
      </c>
      <c r="H101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02" spans="4:8" x14ac:dyDescent="0.2">
      <c r="D102" s="173" t="str">
        <f>IF(AND(Sufficient_data="Yes",Include_study="Yes",Include_in_Moderator=TRUE,Moderator&lt;&gt;""),Study_name,"")</f>
        <v/>
      </c>
      <c r="E102" s="58" t="str">
        <f>IF(AND(Include_study="Yes",Sufficient_data="Yes",Include_in_Moderator=TRUE,Moderator&lt;&gt;""),Moderator,"")</f>
        <v/>
      </c>
      <c r="F102" s="58" t="str">
        <f>IF(AND(Include_study="Yes",Sufficient_data="Yes",Include_in_Moderator=TRUE,Moderator&lt;&gt;""),IF(Moderator_Fisher_Transformation="Off",Partial_correlation,Partial_correlation_z),"")</f>
        <v/>
      </c>
      <c r="G102" s="58" t="str">
        <f>IF(AND(Include_study="Yes",Sufficient_data="Yes",Include_in_Moderator=TRUE,Moderator&lt;&gt;""),Calculations!CC:CC,"")</f>
        <v/>
      </c>
      <c r="H102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03" spans="4:8" x14ac:dyDescent="0.2">
      <c r="D103" s="173" t="str">
        <f>IF(AND(Sufficient_data="Yes",Include_study="Yes",Include_in_Moderator=TRUE,Moderator&lt;&gt;""),Study_name,"")</f>
        <v/>
      </c>
      <c r="E103" s="58" t="str">
        <f>IF(AND(Include_study="Yes",Sufficient_data="Yes",Include_in_Moderator=TRUE,Moderator&lt;&gt;""),Moderator,"")</f>
        <v/>
      </c>
      <c r="F103" s="58" t="str">
        <f>IF(AND(Include_study="Yes",Sufficient_data="Yes",Include_in_Moderator=TRUE,Moderator&lt;&gt;""),IF(Moderator_Fisher_Transformation="Off",Partial_correlation,Partial_correlation_z),"")</f>
        <v/>
      </c>
      <c r="G103" s="58" t="str">
        <f>IF(AND(Include_study="Yes",Sufficient_data="Yes",Include_in_Moderator=TRUE,Moderator&lt;&gt;""),Calculations!CC:CC,"")</f>
        <v/>
      </c>
      <c r="H103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04" spans="4:8" x14ac:dyDescent="0.2">
      <c r="D104" s="173" t="str">
        <f>IF(AND(Sufficient_data="Yes",Include_study="Yes",Include_in_Moderator=TRUE,Moderator&lt;&gt;""),Study_name,"")</f>
        <v/>
      </c>
      <c r="E104" s="58" t="str">
        <f>IF(AND(Include_study="Yes",Sufficient_data="Yes",Include_in_Moderator=TRUE,Moderator&lt;&gt;""),Moderator,"")</f>
        <v/>
      </c>
      <c r="F104" s="58" t="str">
        <f>IF(AND(Include_study="Yes",Sufficient_data="Yes",Include_in_Moderator=TRUE,Moderator&lt;&gt;""),IF(Moderator_Fisher_Transformation="Off",Partial_correlation,Partial_correlation_z),"")</f>
        <v/>
      </c>
      <c r="G104" s="58" t="str">
        <f>IF(AND(Include_study="Yes",Sufficient_data="Yes",Include_in_Moderator=TRUE,Moderator&lt;&gt;""),Calculations!CC:CC,"")</f>
        <v/>
      </c>
      <c r="H104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05" spans="4:8" x14ac:dyDescent="0.2">
      <c r="D105" s="173" t="str">
        <f>IF(AND(Sufficient_data="Yes",Include_study="Yes",Include_in_Moderator=TRUE,Moderator&lt;&gt;""),Study_name,"")</f>
        <v/>
      </c>
      <c r="E105" s="58" t="str">
        <f>IF(AND(Include_study="Yes",Sufficient_data="Yes",Include_in_Moderator=TRUE,Moderator&lt;&gt;""),Moderator,"")</f>
        <v/>
      </c>
      <c r="F105" s="58" t="str">
        <f>IF(AND(Include_study="Yes",Sufficient_data="Yes",Include_in_Moderator=TRUE,Moderator&lt;&gt;""),IF(Moderator_Fisher_Transformation="Off",Partial_correlation,Partial_correlation_z),"")</f>
        <v/>
      </c>
      <c r="G105" s="58" t="str">
        <f>IF(AND(Include_study="Yes",Sufficient_data="Yes",Include_in_Moderator=TRUE,Moderator&lt;&gt;""),Calculations!CC:CC,"")</f>
        <v/>
      </c>
      <c r="H105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06" spans="4:8" x14ac:dyDescent="0.2">
      <c r="D106" s="173" t="str">
        <f>IF(AND(Sufficient_data="Yes",Include_study="Yes",Include_in_Moderator=TRUE,Moderator&lt;&gt;""),Study_name,"")</f>
        <v/>
      </c>
      <c r="E106" s="58" t="str">
        <f>IF(AND(Include_study="Yes",Sufficient_data="Yes",Include_in_Moderator=TRUE,Moderator&lt;&gt;""),Moderator,"")</f>
        <v/>
      </c>
      <c r="F106" s="58" t="str">
        <f>IF(AND(Include_study="Yes",Sufficient_data="Yes",Include_in_Moderator=TRUE,Moderator&lt;&gt;""),IF(Moderator_Fisher_Transformation="Off",Partial_correlation,Partial_correlation_z),"")</f>
        <v/>
      </c>
      <c r="G106" s="58" t="str">
        <f>IF(AND(Include_study="Yes",Sufficient_data="Yes",Include_in_Moderator=TRUE,Moderator&lt;&gt;""),Calculations!CC:CC,"")</f>
        <v/>
      </c>
      <c r="H106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07" spans="4:8" x14ac:dyDescent="0.2">
      <c r="D107" s="173" t="str">
        <f>IF(AND(Sufficient_data="Yes",Include_study="Yes",Include_in_Moderator=TRUE,Moderator&lt;&gt;""),Study_name,"")</f>
        <v/>
      </c>
      <c r="E107" s="58" t="str">
        <f>IF(AND(Include_study="Yes",Sufficient_data="Yes",Include_in_Moderator=TRUE,Moderator&lt;&gt;""),Moderator,"")</f>
        <v/>
      </c>
      <c r="F107" s="58" t="str">
        <f>IF(AND(Include_study="Yes",Sufficient_data="Yes",Include_in_Moderator=TRUE,Moderator&lt;&gt;""),IF(Moderator_Fisher_Transformation="Off",Partial_correlation,Partial_correlation_z),"")</f>
        <v/>
      </c>
      <c r="G107" s="58" t="str">
        <f>IF(AND(Include_study="Yes",Sufficient_data="Yes",Include_in_Moderator=TRUE,Moderator&lt;&gt;""),Calculations!CC:CC,"")</f>
        <v/>
      </c>
      <c r="H107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08" spans="4:8" x14ac:dyDescent="0.2">
      <c r="D108" s="173" t="str">
        <f>IF(AND(Sufficient_data="Yes",Include_study="Yes",Include_in_Moderator=TRUE,Moderator&lt;&gt;""),Study_name,"")</f>
        <v/>
      </c>
      <c r="E108" s="58" t="str">
        <f>IF(AND(Include_study="Yes",Sufficient_data="Yes",Include_in_Moderator=TRUE,Moderator&lt;&gt;""),Moderator,"")</f>
        <v/>
      </c>
      <c r="F108" s="58" t="str">
        <f>IF(AND(Include_study="Yes",Sufficient_data="Yes",Include_in_Moderator=TRUE,Moderator&lt;&gt;""),IF(Moderator_Fisher_Transformation="Off",Partial_correlation,Partial_correlation_z),"")</f>
        <v/>
      </c>
      <c r="G108" s="58" t="str">
        <f>IF(AND(Include_study="Yes",Sufficient_data="Yes",Include_in_Moderator=TRUE,Moderator&lt;&gt;""),Calculations!CC:CC,"")</f>
        <v/>
      </c>
      <c r="H108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09" spans="4:8" x14ac:dyDescent="0.2">
      <c r="D109" s="173" t="str">
        <f>IF(AND(Sufficient_data="Yes",Include_study="Yes",Include_in_Moderator=TRUE,Moderator&lt;&gt;""),Study_name,"")</f>
        <v/>
      </c>
      <c r="E109" s="58" t="str">
        <f>IF(AND(Include_study="Yes",Sufficient_data="Yes",Include_in_Moderator=TRUE,Moderator&lt;&gt;""),Moderator,"")</f>
        <v/>
      </c>
      <c r="F109" s="58" t="str">
        <f>IF(AND(Include_study="Yes",Sufficient_data="Yes",Include_in_Moderator=TRUE,Moderator&lt;&gt;""),IF(Moderator_Fisher_Transformation="Off",Partial_correlation,Partial_correlation_z),"")</f>
        <v/>
      </c>
      <c r="G109" s="58" t="str">
        <f>IF(AND(Include_study="Yes",Sufficient_data="Yes",Include_in_Moderator=TRUE,Moderator&lt;&gt;""),Calculations!CC:CC,"")</f>
        <v/>
      </c>
      <c r="H109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10" spans="4:8" x14ac:dyDescent="0.2">
      <c r="D110" s="173" t="str">
        <f>IF(AND(Sufficient_data="Yes",Include_study="Yes",Include_in_Moderator=TRUE,Moderator&lt;&gt;""),Study_name,"")</f>
        <v/>
      </c>
      <c r="E110" s="58" t="str">
        <f>IF(AND(Include_study="Yes",Sufficient_data="Yes",Include_in_Moderator=TRUE,Moderator&lt;&gt;""),Moderator,"")</f>
        <v/>
      </c>
      <c r="F110" s="58" t="str">
        <f>IF(AND(Include_study="Yes",Sufficient_data="Yes",Include_in_Moderator=TRUE,Moderator&lt;&gt;""),IF(Moderator_Fisher_Transformation="Off",Partial_correlation,Partial_correlation_z),"")</f>
        <v/>
      </c>
      <c r="G110" s="58" t="str">
        <f>IF(AND(Include_study="Yes",Sufficient_data="Yes",Include_in_Moderator=TRUE,Moderator&lt;&gt;""),Calculations!CC:CC,"")</f>
        <v/>
      </c>
      <c r="H110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11" spans="4:8" x14ac:dyDescent="0.2">
      <c r="D111" s="173" t="str">
        <f>IF(AND(Sufficient_data="Yes",Include_study="Yes",Include_in_Moderator=TRUE,Moderator&lt;&gt;""),Study_name,"")</f>
        <v/>
      </c>
      <c r="E111" s="58" t="str">
        <f>IF(AND(Include_study="Yes",Sufficient_data="Yes",Include_in_Moderator=TRUE,Moderator&lt;&gt;""),Moderator,"")</f>
        <v/>
      </c>
      <c r="F111" s="58" t="str">
        <f>IF(AND(Include_study="Yes",Sufficient_data="Yes",Include_in_Moderator=TRUE,Moderator&lt;&gt;""),IF(Moderator_Fisher_Transformation="Off",Partial_correlation,Partial_correlation_z),"")</f>
        <v/>
      </c>
      <c r="G111" s="58" t="str">
        <f>IF(AND(Include_study="Yes",Sufficient_data="Yes",Include_in_Moderator=TRUE,Moderator&lt;&gt;""),Calculations!CC:CC,"")</f>
        <v/>
      </c>
      <c r="H111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12" spans="4:8" x14ac:dyDescent="0.2">
      <c r="D112" s="173" t="str">
        <f>IF(AND(Sufficient_data="Yes",Include_study="Yes",Include_in_Moderator=TRUE,Moderator&lt;&gt;""),Study_name,"")</f>
        <v/>
      </c>
      <c r="E112" s="58" t="str">
        <f>IF(AND(Include_study="Yes",Sufficient_data="Yes",Include_in_Moderator=TRUE,Moderator&lt;&gt;""),Moderator,"")</f>
        <v/>
      </c>
      <c r="F112" s="58" t="str">
        <f>IF(AND(Include_study="Yes",Sufficient_data="Yes",Include_in_Moderator=TRUE,Moderator&lt;&gt;""),IF(Moderator_Fisher_Transformation="Off",Partial_correlation,Partial_correlation_z),"")</f>
        <v/>
      </c>
      <c r="G112" s="58" t="str">
        <f>IF(AND(Include_study="Yes",Sufficient_data="Yes",Include_in_Moderator=TRUE,Moderator&lt;&gt;""),Calculations!CC:CC,"")</f>
        <v/>
      </c>
      <c r="H112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13" spans="4:8" x14ac:dyDescent="0.2">
      <c r="D113" s="173" t="str">
        <f>IF(AND(Sufficient_data="Yes",Include_study="Yes",Include_in_Moderator=TRUE,Moderator&lt;&gt;""),Study_name,"")</f>
        <v/>
      </c>
      <c r="E113" s="58" t="str">
        <f>IF(AND(Include_study="Yes",Sufficient_data="Yes",Include_in_Moderator=TRUE,Moderator&lt;&gt;""),Moderator,"")</f>
        <v/>
      </c>
      <c r="F113" s="58" t="str">
        <f>IF(AND(Include_study="Yes",Sufficient_data="Yes",Include_in_Moderator=TRUE,Moderator&lt;&gt;""),IF(Moderator_Fisher_Transformation="Off",Partial_correlation,Partial_correlation_z),"")</f>
        <v/>
      </c>
      <c r="G113" s="58" t="str">
        <f>IF(AND(Include_study="Yes",Sufficient_data="Yes",Include_in_Moderator=TRUE,Moderator&lt;&gt;""),Calculations!CC:CC,"")</f>
        <v/>
      </c>
      <c r="H113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14" spans="4:8" x14ac:dyDescent="0.2">
      <c r="D114" s="173" t="str">
        <f>IF(AND(Sufficient_data="Yes",Include_study="Yes",Include_in_Moderator=TRUE,Moderator&lt;&gt;""),Study_name,"")</f>
        <v/>
      </c>
      <c r="E114" s="58" t="str">
        <f>IF(AND(Include_study="Yes",Sufficient_data="Yes",Include_in_Moderator=TRUE,Moderator&lt;&gt;""),Moderator,"")</f>
        <v/>
      </c>
      <c r="F114" s="58" t="str">
        <f>IF(AND(Include_study="Yes",Sufficient_data="Yes",Include_in_Moderator=TRUE,Moderator&lt;&gt;""),IF(Moderator_Fisher_Transformation="Off",Partial_correlation,Partial_correlation_z),"")</f>
        <v/>
      </c>
      <c r="G114" s="58" t="str">
        <f>IF(AND(Include_study="Yes",Sufficient_data="Yes",Include_in_Moderator=TRUE,Moderator&lt;&gt;""),Calculations!CC:CC,"")</f>
        <v/>
      </c>
      <c r="H114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15" spans="4:8" x14ac:dyDescent="0.2">
      <c r="D115" s="173" t="str">
        <f>IF(AND(Sufficient_data="Yes",Include_study="Yes",Include_in_Moderator=TRUE,Moderator&lt;&gt;""),Study_name,"")</f>
        <v/>
      </c>
      <c r="E115" s="58" t="str">
        <f>IF(AND(Include_study="Yes",Sufficient_data="Yes",Include_in_Moderator=TRUE,Moderator&lt;&gt;""),Moderator,"")</f>
        <v/>
      </c>
      <c r="F115" s="58" t="str">
        <f>IF(AND(Include_study="Yes",Sufficient_data="Yes",Include_in_Moderator=TRUE,Moderator&lt;&gt;""),IF(Moderator_Fisher_Transformation="Off",Partial_correlation,Partial_correlation_z),"")</f>
        <v/>
      </c>
      <c r="G115" s="58" t="str">
        <f>IF(AND(Include_study="Yes",Sufficient_data="Yes",Include_in_Moderator=TRUE,Moderator&lt;&gt;""),Calculations!CC:CC,"")</f>
        <v/>
      </c>
      <c r="H115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16" spans="4:8" x14ac:dyDescent="0.2">
      <c r="D116" s="173" t="str">
        <f>IF(AND(Sufficient_data="Yes",Include_study="Yes",Include_in_Moderator=TRUE,Moderator&lt;&gt;""),Study_name,"")</f>
        <v/>
      </c>
      <c r="E116" s="58" t="str">
        <f>IF(AND(Include_study="Yes",Sufficient_data="Yes",Include_in_Moderator=TRUE,Moderator&lt;&gt;""),Moderator,"")</f>
        <v/>
      </c>
      <c r="F116" s="58" t="str">
        <f>IF(AND(Include_study="Yes",Sufficient_data="Yes",Include_in_Moderator=TRUE,Moderator&lt;&gt;""),IF(Moderator_Fisher_Transformation="Off",Partial_correlation,Partial_correlation_z),"")</f>
        <v/>
      </c>
      <c r="G116" s="58" t="str">
        <f>IF(AND(Include_study="Yes",Sufficient_data="Yes",Include_in_Moderator=TRUE,Moderator&lt;&gt;""),Calculations!CC:CC,"")</f>
        <v/>
      </c>
      <c r="H116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17" spans="4:8" x14ac:dyDescent="0.2">
      <c r="D117" s="173" t="str">
        <f>IF(AND(Sufficient_data="Yes",Include_study="Yes",Include_in_Moderator=TRUE,Moderator&lt;&gt;""),Study_name,"")</f>
        <v/>
      </c>
      <c r="E117" s="58" t="str">
        <f>IF(AND(Include_study="Yes",Sufficient_data="Yes",Include_in_Moderator=TRUE,Moderator&lt;&gt;""),Moderator,"")</f>
        <v/>
      </c>
      <c r="F117" s="58" t="str">
        <f>IF(AND(Include_study="Yes",Sufficient_data="Yes",Include_in_Moderator=TRUE,Moderator&lt;&gt;""),IF(Moderator_Fisher_Transformation="Off",Partial_correlation,Partial_correlation_z),"")</f>
        <v/>
      </c>
      <c r="G117" s="58" t="str">
        <f>IF(AND(Include_study="Yes",Sufficient_data="Yes",Include_in_Moderator=TRUE,Moderator&lt;&gt;""),Calculations!CC:CC,"")</f>
        <v/>
      </c>
      <c r="H117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18" spans="4:8" x14ac:dyDescent="0.2">
      <c r="D118" s="173" t="str">
        <f>IF(AND(Sufficient_data="Yes",Include_study="Yes",Include_in_Moderator=TRUE,Moderator&lt;&gt;""),Study_name,"")</f>
        <v/>
      </c>
      <c r="E118" s="58" t="str">
        <f>IF(AND(Include_study="Yes",Sufficient_data="Yes",Include_in_Moderator=TRUE,Moderator&lt;&gt;""),Moderator,"")</f>
        <v/>
      </c>
      <c r="F118" s="58" t="str">
        <f>IF(AND(Include_study="Yes",Sufficient_data="Yes",Include_in_Moderator=TRUE,Moderator&lt;&gt;""),IF(Moderator_Fisher_Transformation="Off",Partial_correlation,Partial_correlation_z),"")</f>
        <v/>
      </c>
      <c r="G118" s="58" t="str">
        <f>IF(AND(Include_study="Yes",Sufficient_data="Yes",Include_in_Moderator=TRUE,Moderator&lt;&gt;""),Calculations!CC:CC,"")</f>
        <v/>
      </c>
      <c r="H118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19" spans="4:8" x14ac:dyDescent="0.2">
      <c r="D119" s="173" t="str">
        <f>IF(AND(Sufficient_data="Yes",Include_study="Yes",Include_in_Moderator=TRUE,Moderator&lt;&gt;""),Study_name,"")</f>
        <v/>
      </c>
      <c r="E119" s="58" t="str">
        <f>IF(AND(Include_study="Yes",Sufficient_data="Yes",Include_in_Moderator=TRUE,Moderator&lt;&gt;""),Moderator,"")</f>
        <v/>
      </c>
      <c r="F119" s="58" t="str">
        <f>IF(AND(Include_study="Yes",Sufficient_data="Yes",Include_in_Moderator=TRUE,Moderator&lt;&gt;""),IF(Moderator_Fisher_Transformation="Off",Partial_correlation,Partial_correlation_z),"")</f>
        <v/>
      </c>
      <c r="G119" s="58" t="str">
        <f>IF(AND(Include_study="Yes",Sufficient_data="Yes",Include_in_Moderator=TRUE,Moderator&lt;&gt;""),Calculations!CC:CC,"")</f>
        <v/>
      </c>
      <c r="H119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20" spans="4:8" x14ac:dyDescent="0.2">
      <c r="D120" s="173" t="str">
        <f>IF(AND(Sufficient_data="Yes",Include_study="Yes",Include_in_Moderator=TRUE,Moderator&lt;&gt;""),Study_name,"")</f>
        <v/>
      </c>
      <c r="E120" s="58" t="str">
        <f>IF(AND(Include_study="Yes",Sufficient_data="Yes",Include_in_Moderator=TRUE,Moderator&lt;&gt;""),Moderator,"")</f>
        <v/>
      </c>
      <c r="F120" s="58" t="str">
        <f>IF(AND(Include_study="Yes",Sufficient_data="Yes",Include_in_Moderator=TRUE,Moderator&lt;&gt;""),IF(Moderator_Fisher_Transformation="Off",Partial_correlation,Partial_correlation_z),"")</f>
        <v/>
      </c>
      <c r="G120" s="58" t="str">
        <f>IF(AND(Include_study="Yes",Sufficient_data="Yes",Include_in_Moderator=TRUE,Moderator&lt;&gt;""),Calculations!CC:CC,"")</f>
        <v/>
      </c>
      <c r="H120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21" spans="4:8" x14ac:dyDescent="0.2">
      <c r="D121" s="173" t="str">
        <f>IF(AND(Sufficient_data="Yes",Include_study="Yes",Include_in_Moderator=TRUE,Moderator&lt;&gt;""),Study_name,"")</f>
        <v/>
      </c>
      <c r="E121" s="58" t="str">
        <f>IF(AND(Include_study="Yes",Sufficient_data="Yes",Include_in_Moderator=TRUE,Moderator&lt;&gt;""),Moderator,"")</f>
        <v/>
      </c>
      <c r="F121" s="58" t="str">
        <f>IF(AND(Include_study="Yes",Sufficient_data="Yes",Include_in_Moderator=TRUE,Moderator&lt;&gt;""),IF(Moderator_Fisher_Transformation="Off",Partial_correlation,Partial_correlation_z),"")</f>
        <v/>
      </c>
      <c r="G121" s="58" t="str">
        <f>IF(AND(Include_study="Yes",Sufficient_data="Yes",Include_in_Moderator=TRUE,Moderator&lt;&gt;""),Calculations!CC:CC,"")</f>
        <v/>
      </c>
      <c r="H121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22" spans="4:8" x14ac:dyDescent="0.2">
      <c r="D122" s="173" t="str">
        <f>IF(AND(Sufficient_data="Yes",Include_study="Yes",Include_in_Moderator=TRUE,Moderator&lt;&gt;""),Study_name,"")</f>
        <v/>
      </c>
      <c r="E122" s="58" t="str">
        <f>IF(AND(Include_study="Yes",Sufficient_data="Yes",Include_in_Moderator=TRUE,Moderator&lt;&gt;""),Moderator,"")</f>
        <v/>
      </c>
      <c r="F122" s="58" t="str">
        <f>IF(AND(Include_study="Yes",Sufficient_data="Yes",Include_in_Moderator=TRUE,Moderator&lt;&gt;""),IF(Moderator_Fisher_Transformation="Off",Partial_correlation,Partial_correlation_z),"")</f>
        <v/>
      </c>
      <c r="G122" s="58" t="str">
        <f>IF(AND(Include_study="Yes",Sufficient_data="Yes",Include_in_Moderator=TRUE,Moderator&lt;&gt;""),Calculations!CC:CC,"")</f>
        <v/>
      </c>
      <c r="H122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23" spans="4:8" x14ac:dyDescent="0.2">
      <c r="D123" s="173" t="str">
        <f>IF(AND(Sufficient_data="Yes",Include_study="Yes",Include_in_Moderator=TRUE,Moderator&lt;&gt;""),Study_name,"")</f>
        <v/>
      </c>
      <c r="E123" s="58" t="str">
        <f>IF(AND(Include_study="Yes",Sufficient_data="Yes",Include_in_Moderator=TRUE,Moderator&lt;&gt;""),Moderator,"")</f>
        <v/>
      </c>
      <c r="F123" s="58" t="str">
        <f>IF(AND(Include_study="Yes",Sufficient_data="Yes",Include_in_Moderator=TRUE,Moderator&lt;&gt;""),IF(Moderator_Fisher_Transformation="Off",Partial_correlation,Partial_correlation_z),"")</f>
        <v/>
      </c>
      <c r="G123" s="58" t="str">
        <f>IF(AND(Include_study="Yes",Sufficient_data="Yes",Include_in_Moderator=TRUE,Moderator&lt;&gt;""),Calculations!CC:CC,"")</f>
        <v/>
      </c>
      <c r="H123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24" spans="4:8" x14ac:dyDescent="0.2">
      <c r="D124" s="173" t="str">
        <f>IF(AND(Sufficient_data="Yes",Include_study="Yes",Include_in_Moderator=TRUE,Moderator&lt;&gt;""),Study_name,"")</f>
        <v/>
      </c>
      <c r="E124" s="58" t="str">
        <f>IF(AND(Include_study="Yes",Sufficient_data="Yes",Include_in_Moderator=TRUE,Moderator&lt;&gt;""),Moderator,"")</f>
        <v/>
      </c>
      <c r="F124" s="58" t="str">
        <f>IF(AND(Include_study="Yes",Sufficient_data="Yes",Include_in_Moderator=TRUE,Moderator&lt;&gt;""),IF(Moderator_Fisher_Transformation="Off",Partial_correlation,Partial_correlation_z),"")</f>
        <v/>
      </c>
      <c r="G124" s="58" t="str">
        <f>IF(AND(Include_study="Yes",Sufficient_data="Yes",Include_in_Moderator=TRUE,Moderator&lt;&gt;""),Calculations!CC:CC,"")</f>
        <v/>
      </c>
      <c r="H124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25" spans="4:8" x14ac:dyDescent="0.2">
      <c r="D125" s="173" t="str">
        <f>IF(AND(Sufficient_data="Yes",Include_study="Yes",Include_in_Moderator=TRUE,Moderator&lt;&gt;""),Study_name,"")</f>
        <v/>
      </c>
      <c r="E125" s="58" t="str">
        <f>IF(AND(Include_study="Yes",Sufficient_data="Yes",Include_in_Moderator=TRUE,Moderator&lt;&gt;""),Moderator,"")</f>
        <v/>
      </c>
      <c r="F125" s="58" t="str">
        <f>IF(AND(Include_study="Yes",Sufficient_data="Yes",Include_in_Moderator=TRUE,Moderator&lt;&gt;""),IF(Moderator_Fisher_Transformation="Off",Partial_correlation,Partial_correlation_z),"")</f>
        <v/>
      </c>
      <c r="G125" s="58" t="str">
        <f>IF(AND(Include_study="Yes",Sufficient_data="Yes",Include_in_Moderator=TRUE,Moderator&lt;&gt;""),Calculations!CC:CC,"")</f>
        <v/>
      </c>
      <c r="H125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26" spans="4:8" x14ac:dyDescent="0.2">
      <c r="D126" s="173" t="str">
        <f>IF(AND(Sufficient_data="Yes",Include_study="Yes",Include_in_Moderator=TRUE,Moderator&lt;&gt;""),Study_name,"")</f>
        <v/>
      </c>
      <c r="E126" s="58" t="str">
        <f>IF(AND(Include_study="Yes",Sufficient_data="Yes",Include_in_Moderator=TRUE,Moderator&lt;&gt;""),Moderator,"")</f>
        <v/>
      </c>
      <c r="F126" s="58" t="str">
        <f>IF(AND(Include_study="Yes",Sufficient_data="Yes",Include_in_Moderator=TRUE,Moderator&lt;&gt;""),IF(Moderator_Fisher_Transformation="Off",Partial_correlation,Partial_correlation_z),"")</f>
        <v/>
      </c>
      <c r="G126" s="58" t="str">
        <f>IF(AND(Include_study="Yes",Sufficient_data="Yes",Include_in_Moderator=TRUE,Moderator&lt;&gt;""),Calculations!CC:CC,"")</f>
        <v/>
      </c>
      <c r="H126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27" spans="4:8" x14ac:dyDescent="0.2">
      <c r="D127" s="173" t="str">
        <f>IF(AND(Sufficient_data="Yes",Include_study="Yes",Include_in_Moderator=TRUE,Moderator&lt;&gt;""),Study_name,"")</f>
        <v/>
      </c>
      <c r="E127" s="58" t="str">
        <f>IF(AND(Include_study="Yes",Sufficient_data="Yes",Include_in_Moderator=TRUE,Moderator&lt;&gt;""),Moderator,"")</f>
        <v/>
      </c>
      <c r="F127" s="58" t="str">
        <f>IF(AND(Include_study="Yes",Sufficient_data="Yes",Include_in_Moderator=TRUE,Moderator&lt;&gt;""),IF(Moderator_Fisher_Transformation="Off",Partial_correlation,Partial_correlation_z),"")</f>
        <v/>
      </c>
      <c r="G127" s="58" t="str">
        <f>IF(AND(Include_study="Yes",Sufficient_data="Yes",Include_in_Moderator=TRUE,Moderator&lt;&gt;""),Calculations!CC:CC,"")</f>
        <v/>
      </c>
      <c r="H127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28" spans="4:8" x14ac:dyDescent="0.2">
      <c r="D128" s="173" t="str">
        <f>IF(AND(Sufficient_data="Yes",Include_study="Yes",Include_in_Moderator=TRUE,Moderator&lt;&gt;""),Study_name,"")</f>
        <v/>
      </c>
      <c r="E128" s="58" t="str">
        <f>IF(AND(Include_study="Yes",Sufficient_data="Yes",Include_in_Moderator=TRUE,Moderator&lt;&gt;""),Moderator,"")</f>
        <v/>
      </c>
      <c r="F128" s="58" t="str">
        <f>IF(AND(Include_study="Yes",Sufficient_data="Yes",Include_in_Moderator=TRUE,Moderator&lt;&gt;""),IF(Moderator_Fisher_Transformation="Off",Partial_correlation,Partial_correlation_z),"")</f>
        <v/>
      </c>
      <c r="G128" s="58" t="str">
        <f>IF(AND(Include_study="Yes",Sufficient_data="Yes",Include_in_Moderator=TRUE,Moderator&lt;&gt;""),Calculations!CC:CC,"")</f>
        <v/>
      </c>
      <c r="H128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29" spans="4:8" x14ac:dyDescent="0.2">
      <c r="D129" s="173" t="str">
        <f>IF(AND(Sufficient_data="Yes",Include_study="Yes",Include_in_Moderator=TRUE,Moderator&lt;&gt;""),Study_name,"")</f>
        <v/>
      </c>
      <c r="E129" s="58" t="str">
        <f>IF(AND(Include_study="Yes",Sufficient_data="Yes",Include_in_Moderator=TRUE,Moderator&lt;&gt;""),Moderator,"")</f>
        <v/>
      </c>
      <c r="F129" s="58" t="str">
        <f>IF(AND(Include_study="Yes",Sufficient_data="Yes",Include_in_Moderator=TRUE,Moderator&lt;&gt;""),IF(Moderator_Fisher_Transformation="Off",Partial_correlation,Partial_correlation_z),"")</f>
        <v/>
      </c>
      <c r="G129" s="58" t="str">
        <f>IF(AND(Include_study="Yes",Sufficient_data="Yes",Include_in_Moderator=TRUE,Moderator&lt;&gt;""),Calculations!CC:CC,"")</f>
        <v/>
      </c>
      <c r="H129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30" spans="4:8" x14ac:dyDescent="0.2">
      <c r="D130" s="173" t="str">
        <f>IF(AND(Sufficient_data="Yes",Include_study="Yes",Include_in_Moderator=TRUE,Moderator&lt;&gt;""),Study_name,"")</f>
        <v/>
      </c>
      <c r="E130" s="58" t="str">
        <f>IF(AND(Include_study="Yes",Sufficient_data="Yes",Include_in_Moderator=TRUE,Moderator&lt;&gt;""),Moderator,"")</f>
        <v/>
      </c>
      <c r="F130" s="58" t="str">
        <f>IF(AND(Include_study="Yes",Sufficient_data="Yes",Include_in_Moderator=TRUE,Moderator&lt;&gt;""),IF(Moderator_Fisher_Transformation="Off",Partial_correlation,Partial_correlation_z),"")</f>
        <v/>
      </c>
      <c r="G130" s="58" t="str">
        <f>IF(AND(Include_study="Yes",Sufficient_data="Yes",Include_in_Moderator=TRUE,Moderator&lt;&gt;""),Calculations!CC:CC,"")</f>
        <v/>
      </c>
      <c r="H130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31" spans="4:8" x14ac:dyDescent="0.2">
      <c r="D131" s="173" t="str">
        <f>IF(AND(Sufficient_data="Yes",Include_study="Yes",Include_in_Moderator=TRUE,Moderator&lt;&gt;""),Study_name,"")</f>
        <v/>
      </c>
      <c r="E131" s="58" t="str">
        <f>IF(AND(Include_study="Yes",Sufficient_data="Yes",Include_in_Moderator=TRUE,Moderator&lt;&gt;""),Moderator,"")</f>
        <v/>
      </c>
      <c r="F131" s="58" t="str">
        <f>IF(AND(Include_study="Yes",Sufficient_data="Yes",Include_in_Moderator=TRUE,Moderator&lt;&gt;""),IF(Moderator_Fisher_Transformation="Off",Partial_correlation,Partial_correlation_z),"")</f>
        <v/>
      </c>
      <c r="G131" s="58" t="str">
        <f>IF(AND(Include_study="Yes",Sufficient_data="Yes",Include_in_Moderator=TRUE,Moderator&lt;&gt;""),Calculations!CC:CC,"")</f>
        <v/>
      </c>
      <c r="H131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32" spans="4:8" x14ac:dyDescent="0.2">
      <c r="D132" s="173" t="str">
        <f>IF(AND(Sufficient_data="Yes",Include_study="Yes",Include_in_Moderator=TRUE,Moderator&lt;&gt;""),Study_name,"")</f>
        <v/>
      </c>
      <c r="E132" s="58" t="str">
        <f>IF(AND(Include_study="Yes",Sufficient_data="Yes",Include_in_Moderator=TRUE,Moderator&lt;&gt;""),Moderator,"")</f>
        <v/>
      </c>
      <c r="F132" s="58" t="str">
        <f>IF(AND(Include_study="Yes",Sufficient_data="Yes",Include_in_Moderator=TRUE,Moderator&lt;&gt;""),IF(Moderator_Fisher_Transformation="Off",Partial_correlation,Partial_correlation_z),"")</f>
        <v/>
      </c>
      <c r="G132" s="58" t="str">
        <f>IF(AND(Include_study="Yes",Sufficient_data="Yes",Include_in_Moderator=TRUE,Moderator&lt;&gt;""),Calculations!CC:CC,"")</f>
        <v/>
      </c>
      <c r="H132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33" spans="4:8" x14ac:dyDescent="0.2">
      <c r="D133" s="173" t="str">
        <f>IF(AND(Sufficient_data="Yes",Include_study="Yes",Include_in_Moderator=TRUE,Moderator&lt;&gt;""),Study_name,"")</f>
        <v/>
      </c>
      <c r="E133" s="58" t="str">
        <f>IF(AND(Include_study="Yes",Sufficient_data="Yes",Include_in_Moderator=TRUE,Moderator&lt;&gt;""),Moderator,"")</f>
        <v/>
      </c>
      <c r="F133" s="58" t="str">
        <f>IF(AND(Include_study="Yes",Sufficient_data="Yes",Include_in_Moderator=TRUE,Moderator&lt;&gt;""),IF(Moderator_Fisher_Transformation="Off",Partial_correlation,Partial_correlation_z),"")</f>
        <v/>
      </c>
      <c r="G133" s="58" t="str">
        <f>IF(AND(Include_study="Yes",Sufficient_data="Yes",Include_in_Moderator=TRUE,Moderator&lt;&gt;""),Calculations!CC:CC,"")</f>
        <v/>
      </c>
      <c r="H133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34" spans="4:8" x14ac:dyDescent="0.2">
      <c r="D134" s="173" t="str">
        <f>IF(AND(Sufficient_data="Yes",Include_study="Yes",Include_in_Moderator=TRUE,Moderator&lt;&gt;""),Study_name,"")</f>
        <v/>
      </c>
      <c r="E134" s="58" t="str">
        <f>IF(AND(Include_study="Yes",Sufficient_data="Yes",Include_in_Moderator=TRUE,Moderator&lt;&gt;""),Moderator,"")</f>
        <v/>
      </c>
      <c r="F134" s="58" t="str">
        <f>IF(AND(Include_study="Yes",Sufficient_data="Yes",Include_in_Moderator=TRUE,Moderator&lt;&gt;""),IF(Moderator_Fisher_Transformation="Off",Partial_correlation,Partial_correlation_z),"")</f>
        <v/>
      </c>
      <c r="G134" s="58" t="str">
        <f>IF(AND(Include_study="Yes",Sufficient_data="Yes",Include_in_Moderator=TRUE,Moderator&lt;&gt;""),Calculations!CC:CC,"")</f>
        <v/>
      </c>
      <c r="H134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35" spans="4:8" x14ac:dyDescent="0.2">
      <c r="D135" s="173" t="str">
        <f>IF(AND(Sufficient_data="Yes",Include_study="Yes",Include_in_Moderator=TRUE,Moderator&lt;&gt;""),Study_name,"")</f>
        <v/>
      </c>
      <c r="E135" s="58" t="str">
        <f>IF(AND(Include_study="Yes",Sufficient_data="Yes",Include_in_Moderator=TRUE,Moderator&lt;&gt;""),Moderator,"")</f>
        <v/>
      </c>
      <c r="F135" s="58" t="str">
        <f>IF(AND(Include_study="Yes",Sufficient_data="Yes",Include_in_Moderator=TRUE,Moderator&lt;&gt;""),IF(Moderator_Fisher_Transformation="Off",Partial_correlation,Partial_correlation_z),"")</f>
        <v/>
      </c>
      <c r="G135" s="58" t="str">
        <f>IF(AND(Include_study="Yes",Sufficient_data="Yes",Include_in_Moderator=TRUE,Moderator&lt;&gt;""),Calculations!CC:CC,"")</f>
        <v/>
      </c>
      <c r="H135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36" spans="4:8" x14ac:dyDescent="0.2">
      <c r="D136" s="173" t="str">
        <f>IF(AND(Sufficient_data="Yes",Include_study="Yes",Include_in_Moderator=TRUE,Moderator&lt;&gt;""),Study_name,"")</f>
        <v/>
      </c>
      <c r="E136" s="58" t="str">
        <f>IF(AND(Include_study="Yes",Sufficient_data="Yes",Include_in_Moderator=TRUE,Moderator&lt;&gt;""),Moderator,"")</f>
        <v/>
      </c>
      <c r="F136" s="58" t="str">
        <f>IF(AND(Include_study="Yes",Sufficient_data="Yes",Include_in_Moderator=TRUE,Moderator&lt;&gt;""),IF(Moderator_Fisher_Transformation="Off",Partial_correlation,Partial_correlation_z),"")</f>
        <v/>
      </c>
      <c r="G136" s="58" t="str">
        <f>IF(AND(Include_study="Yes",Sufficient_data="Yes",Include_in_Moderator=TRUE,Moderator&lt;&gt;""),Calculations!CC:CC,"")</f>
        <v/>
      </c>
      <c r="H136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37" spans="4:8" x14ac:dyDescent="0.2">
      <c r="D137" s="173" t="str">
        <f>IF(AND(Sufficient_data="Yes",Include_study="Yes",Include_in_Moderator=TRUE,Moderator&lt;&gt;""),Study_name,"")</f>
        <v/>
      </c>
      <c r="E137" s="58" t="str">
        <f>IF(AND(Include_study="Yes",Sufficient_data="Yes",Include_in_Moderator=TRUE,Moderator&lt;&gt;""),Moderator,"")</f>
        <v/>
      </c>
      <c r="F137" s="58" t="str">
        <f>IF(AND(Include_study="Yes",Sufficient_data="Yes",Include_in_Moderator=TRUE,Moderator&lt;&gt;""),IF(Moderator_Fisher_Transformation="Off",Partial_correlation,Partial_correlation_z),"")</f>
        <v/>
      </c>
      <c r="G137" s="58" t="str">
        <f>IF(AND(Include_study="Yes",Sufficient_data="Yes",Include_in_Moderator=TRUE,Moderator&lt;&gt;""),Calculations!CC:CC,"")</f>
        <v/>
      </c>
      <c r="H137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38" spans="4:8" x14ac:dyDescent="0.2">
      <c r="D138" s="173" t="str">
        <f>IF(AND(Sufficient_data="Yes",Include_study="Yes",Include_in_Moderator=TRUE,Moderator&lt;&gt;""),Study_name,"")</f>
        <v/>
      </c>
      <c r="E138" s="58" t="str">
        <f>IF(AND(Include_study="Yes",Sufficient_data="Yes",Include_in_Moderator=TRUE,Moderator&lt;&gt;""),Moderator,"")</f>
        <v/>
      </c>
      <c r="F138" s="58" t="str">
        <f>IF(AND(Include_study="Yes",Sufficient_data="Yes",Include_in_Moderator=TRUE,Moderator&lt;&gt;""),IF(Moderator_Fisher_Transformation="Off",Partial_correlation,Partial_correlation_z),"")</f>
        <v/>
      </c>
      <c r="G138" s="58" t="str">
        <f>IF(AND(Include_study="Yes",Sufficient_data="Yes",Include_in_Moderator=TRUE,Moderator&lt;&gt;""),Calculations!CC:CC,"")</f>
        <v/>
      </c>
      <c r="H138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39" spans="4:8" x14ac:dyDescent="0.2">
      <c r="D139" s="173" t="str">
        <f>IF(AND(Sufficient_data="Yes",Include_study="Yes",Include_in_Moderator=TRUE,Moderator&lt;&gt;""),Study_name,"")</f>
        <v/>
      </c>
      <c r="E139" s="58" t="str">
        <f>IF(AND(Include_study="Yes",Sufficient_data="Yes",Include_in_Moderator=TRUE,Moderator&lt;&gt;""),Moderator,"")</f>
        <v/>
      </c>
      <c r="F139" s="58" t="str">
        <f>IF(AND(Include_study="Yes",Sufficient_data="Yes",Include_in_Moderator=TRUE,Moderator&lt;&gt;""),IF(Moderator_Fisher_Transformation="Off",Partial_correlation,Partial_correlation_z),"")</f>
        <v/>
      </c>
      <c r="G139" s="58" t="str">
        <f>IF(AND(Include_study="Yes",Sufficient_data="Yes",Include_in_Moderator=TRUE,Moderator&lt;&gt;""),Calculations!CC:CC,"")</f>
        <v/>
      </c>
      <c r="H139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40" spans="4:8" x14ac:dyDescent="0.2">
      <c r="D140" s="173" t="str">
        <f>IF(AND(Sufficient_data="Yes",Include_study="Yes",Include_in_Moderator=TRUE,Moderator&lt;&gt;""),Study_name,"")</f>
        <v/>
      </c>
      <c r="E140" s="58" t="str">
        <f>IF(AND(Include_study="Yes",Sufficient_data="Yes",Include_in_Moderator=TRUE,Moderator&lt;&gt;""),Moderator,"")</f>
        <v/>
      </c>
      <c r="F140" s="58" t="str">
        <f>IF(AND(Include_study="Yes",Sufficient_data="Yes",Include_in_Moderator=TRUE,Moderator&lt;&gt;""),IF(Moderator_Fisher_Transformation="Off",Partial_correlation,Partial_correlation_z),"")</f>
        <v/>
      </c>
      <c r="G140" s="58" t="str">
        <f>IF(AND(Include_study="Yes",Sufficient_data="Yes",Include_in_Moderator=TRUE,Moderator&lt;&gt;""),Calculations!CC:CC,"")</f>
        <v/>
      </c>
      <c r="H140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41" spans="4:8" x14ac:dyDescent="0.2">
      <c r="D141" s="173" t="str">
        <f>IF(AND(Sufficient_data="Yes",Include_study="Yes",Include_in_Moderator=TRUE,Moderator&lt;&gt;""),Study_name,"")</f>
        <v/>
      </c>
      <c r="E141" s="58" t="str">
        <f>IF(AND(Include_study="Yes",Sufficient_data="Yes",Include_in_Moderator=TRUE,Moderator&lt;&gt;""),Moderator,"")</f>
        <v/>
      </c>
      <c r="F141" s="58" t="str">
        <f>IF(AND(Include_study="Yes",Sufficient_data="Yes",Include_in_Moderator=TRUE,Moderator&lt;&gt;""),IF(Moderator_Fisher_Transformation="Off",Partial_correlation,Partial_correlation_z),"")</f>
        <v/>
      </c>
      <c r="G141" s="58" t="str">
        <f>IF(AND(Include_study="Yes",Sufficient_data="Yes",Include_in_Moderator=TRUE,Moderator&lt;&gt;""),Calculations!CC:CC,"")</f>
        <v/>
      </c>
      <c r="H141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42" spans="4:8" x14ac:dyDescent="0.2">
      <c r="D142" s="173" t="str">
        <f>IF(AND(Sufficient_data="Yes",Include_study="Yes",Include_in_Moderator=TRUE,Moderator&lt;&gt;""),Study_name,"")</f>
        <v/>
      </c>
      <c r="E142" s="58" t="str">
        <f>IF(AND(Include_study="Yes",Sufficient_data="Yes",Include_in_Moderator=TRUE,Moderator&lt;&gt;""),Moderator,"")</f>
        <v/>
      </c>
      <c r="F142" s="58" t="str">
        <f>IF(AND(Include_study="Yes",Sufficient_data="Yes",Include_in_Moderator=TRUE,Moderator&lt;&gt;""),IF(Moderator_Fisher_Transformation="Off",Partial_correlation,Partial_correlation_z),"")</f>
        <v/>
      </c>
      <c r="G142" s="58" t="str">
        <f>IF(AND(Include_study="Yes",Sufficient_data="Yes",Include_in_Moderator=TRUE,Moderator&lt;&gt;""),Calculations!CC:CC,"")</f>
        <v/>
      </c>
      <c r="H142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43" spans="4:8" x14ac:dyDescent="0.2">
      <c r="D143" s="173" t="str">
        <f>IF(AND(Sufficient_data="Yes",Include_study="Yes",Include_in_Moderator=TRUE,Moderator&lt;&gt;""),Study_name,"")</f>
        <v/>
      </c>
      <c r="E143" s="58" t="str">
        <f>IF(AND(Include_study="Yes",Sufficient_data="Yes",Include_in_Moderator=TRUE,Moderator&lt;&gt;""),Moderator,"")</f>
        <v/>
      </c>
      <c r="F143" s="58" t="str">
        <f>IF(AND(Include_study="Yes",Sufficient_data="Yes",Include_in_Moderator=TRUE,Moderator&lt;&gt;""),IF(Moderator_Fisher_Transformation="Off",Partial_correlation,Partial_correlation_z),"")</f>
        <v/>
      </c>
      <c r="G143" s="58" t="str">
        <f>IF(AND(Include_study="Yes",Sufficient_data="Yes",Include_in_Moderator=TRUE,Moderator&lt;&gt;""),Calculations!CC:CC,"")</f>
        <v/>
      </c>
      <c r="H143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44" spans="4:8" x14ac:dyDescent="0.2">
      <c r="D144" s="173" t="str">
        <f>IF(AND(Sufficient_data="Yes",Include_study="Yes",Include_in_Moderator=TRUE,Moderator&lt;&gt;""),Study_name,"")</f>
        <v/>
      </c>
      <c r="E144" s="58" t="str">
        <f>IF(AND(Include_study="Yes",Sufficient_data="Yes",Include_in_Moderator=TRUE,Moderator&lt;&gt;""),Moderator,"")</f>
        <v/>
      </c>
      <c r="F144" s="58" t="str">
        <f>IF(AND(Include_study="Yes",Sufficient_data="Yes",Include_in_Moderator=TRUE,Moderator&lt;&gt;""),IF(Moderator_Fisher_Transformation="Off",Partial_correlation,Partial_correlation_z),"")</f>
        <v/>
      </c>
      <c r="G144" s="58" t="str">
        <f>IF(AND(Include_study="Yes",Sufficient_data="Yes",Include_in_Moderator=TRUE,Moderator&lt;&gt;""),Calculations!CC:CC,"")</f>
        <v/>
      </c>
      <c r="H144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45" spans="4:8" x14ac:dyDescent="0.2">
      <c r="D145" s="173" t="str">
        <f>IF(AND(Sufficient_data="Yes",Include_study="Yes",Include_in_Moderator=TRUE,Moderator&lt;&gt;""),Study_name,"")</f>
        <v/>
      </c>
      <c r="E145" s="58" t="str">
        <f>IF(AND(Include_study="Yes",Sufficient_data="Yes",Include_in_Moderator=TRUE,Moderator&lt;&gt;""),Moderator,"")</f>
        <v/>
      </c>
      <c r="F145" s="58" t="str">
        <f>IF(AND(Include_study="Yes",Sufficient_data="Yes",Include_in_Moderator=TRUE,Moderator&lt;&gt;""),IF(Moderator_Fisher_Transformation="Off",Partial_correlation,Partial_correlation_z),"")</f>
        <v/>
      </c>
      <c r="G145" s="58" t="str">
        <f>IF(AND(Include_study="Yes",Sufficient_data="Yes",Include_in_Moderator=TRUE,Moderator&lt;&gt;""),Calculations!CC:CC,"")</f>
        <v/>
      </c>
      <c r="H145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46" spans="4:8" x14ac:dyDescent="0.2">
      <c r="D146" s="173" t="str">
        <f>IF(AND(Sufficient_data="Yes",Include_study="Yes",Include_in_Moderator=TRUE,Moderator&lt;&gt;""),Study_name,"")</f>
        <v/>
      </c>
      <c r="E146" s="58" t="str">
        <f>IF(AND(Include_study="Yes",Sufficient_data="Yes",Include_in_Moderator=TRUE,Moderator&lt;&gt;""),Moderator,"")</f>
        <v/>
      </c>
      <c r="F146" s="58" t="str">
        <f>IF(AND(Include_study="Yes",Sufficient_data="Yes",Include_in_Moderator=TRUE,Moderator&lt;&gt;""),IF(Moderator_Fisher_Transformation="Off",Partial_correlation,Partial_correlation_z),"")</f>
        <v/>
      </c>
      <c r="G146" s="58" t="str">
        <f>IF(AND(Include_study="Yes",Sufficient_data="Yes",Include_in_Moderator=TRUE,Moderator&lt;&gt;""),Calculations!CC:CC,"")</f>
        <v/>
      </c>
      <c r="H146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47" spans="4:8" x14ac:dyDescent="0.2">
      <c r="D147" s="173" t="str">
        <f>IF(AND(Sufficient_data="Yes",Include_study="Yes",Include_in_Moderator=TRUE,Moderator&lt;&gt;""),Study_name,"")</f>
        <v/>
      </c>
      <c r="E147" s="58" t="str">
        <f>IF(AND(Include_study="Yes",Sufficient_data="Yes",Include_in_Moderator=TRUE,Moderator&lt;&gt;""),Moderator,"")</f>
        <v/>
      </c>
      <c r="F147" s="58" t="str">
        <f>IF(AND(Include_study="Yes",Sufficient_data="Yes",Include_in_Moderator=TRUE,Moderator&lt;&gt;""),IF(Moderator_Fisher_Transformation="Off",Partial_correlation,Partial_correlation_z),"")</f>
        <v/>
      </c>
      <c r="G147" s="58" t="str">
        <f>IF(AND(Include_study="Yes",Sufficient_data="Yes",Include_in_Moderator=TRUE,Moderator&lt;&gt;""),Calculations!CC:CC,"")</f>
        <v/>
      </c>
      <c r="H147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48" spans="4:8" x14ac:dyDescent="0.2">
      <c r="D148" s="173" t="str">
        <f>IF(AND(Sufficient_data="Yes",Include_study="Yes",Include_in_Moderator=TRUE,Moderator&lt;&gt;""),Study_name,"")</f>
        <v/>
      </c>
      <c r="E148" s="58" t="str">
        <f>IF(AND(Include_study="Yes",Sufficient_data="Yes",Include_in_Moderator=TRUE,Moderator&lt;&gt;""),Moderator,"")</f>
        <v/>
      </c>
      <c r="F148" s="58" t="str">
        <f>IF(AND(Include_study="Yes",Sufficient_data="Yes",Include_in_Moderator=TRUE,Moderator&lt;&gt;""),IF(Moderator_Fisher_Transformation="Off",Partial_correlation,Partial_correlation_z),"")</f>
        <v/>
      </c>
      <c r="G148" s="58" t="str">
        <f>IF(AND(Include_study="Yes",Sufficient_data="Yes",Include_in_Moderator=TRUE,Moderator&lt;&gt;""),Calculations!CC:CC,"")</f>
        <v/>
      </c>
      <c r="H148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49" spans="4:8" x14ac:dyDescent="0.2">
      <c r="D149" s="173" t="str">
        <f>IF(AND(Sufficient_data="Yes",Include_study="Yes",Include_in_Moderator=TRUE,Moderator&lt;&gt;""),Study_name,"")</f>
        <v/>
      </c>
      <c r="E149" s="58" t="str">
        <f>IF(AND(Include_study="Yes",Sufficient_data="Yes",Include_in_Moderator=TRUE,Moderator&lt;&gt;""),Moderator,"")</f>
        <v/>
      </c>
      <c r="F149" s="58" t="str">
        <f>IF(AND(Include_study="Yes",Sufficient_data="Yes",Include_in_Moderator=TRUE,Moderator&lt;&gt;""),IF(Moderator_Fisher_Transformation="Off",Partial_correlation,Partial_correlation_z),"")</f>
        <v/>
      </c>
      <c r="G149" s="58" t="str">
        <f>IF(AND(Include_study="Yes",Sufficient_data="Yes",Include_in_Moderator=TRUE,Moderator&lt;&gt;""),Calculations!CC:CC,"")</f>
        <v/>
      </c>
      <c r="H149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50" spans="4:8" x14ac:dyDescent="0.2">
      <c r="D150" s="173" t="str">
        <f>IF(AND(Sufficient_data="Yes",Include_study="Yes",Include_in_Moderator=TRUE,Moderator&lt;&gt;""),Study_name,"")</f>
        <v/>
      </c>
      <c r="E150" s="58" t="str">
        <f>IF(AND(Include_study="Yes",Sufficient_data="Yes",Include_in_Moderator=TRUE,Moderator&lt;&gt;""),Moderator,"")</f>
        <v/>
      </c>
      <c r="F150" s="58" t="str">
        <f>IF(AND(Include_study="Yes",Sufficient_data="Yes",Include_in_Moderator=TRUE,Moderator&lt;&gt;""),IF(Moderator_Fisher_Transformation="Off",Partial_correlation,Partial_correlation_z),"")</f>
        <v/>
      </c>
      <c r="G150" s="58" t="str">
        <f>IF(AND(Include_study="Yes",Sufficient_data="Yes",Include_in_Moderator=TRUE,Moderator&lt;&gt;""),Calculations!CC:CC,"")</f>
        <v/>
      </c>
      <c r="H150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51" spans="4:8" x14ac:dyDescent="0.2">
      <c r="D151" s="173" t="str">
        <f>IF(AND(Sufficient_data="Yes",Include_study="Yes",Include_in_Moderator=TRUE,Moderator&lt;&gt;""),Study_name,"")</f>
        <v/>
      </c>
      <c r="E151" s="58" t="str">
        <f>IF(AND(Include_study="Yes",Sufficient_data="Yes",Include_in_Moderator=TRUE,Moderator&lt;&gt;""),Moderator,"")</f>
        <v/>
      </c>
      <c r="F151" s="58" t="str">
        <f>IF(AND(Include_study="Yes",Sufficient_data="Yes",Include_in_Moderator=TRUE,Moderator&lt;&gt;""),IF(Moderator_Fisher_Transformation="Off",Partial_correlation,Partial_correlation_z),"")</f>
        <v/>
      </c>
      <c r="G151" s="58" t="str">
        <f>IF(AND(Include_study="Yes",Sufficient_data="Yes",Include_in_Moderator=TRUE,Moderator&lt;&gt;""),Calculations!CC:CC,"")</f>
        <v/>
      </c>
      <c r="H151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52" spans="4:8" x14ac:dyDescent="0.2">
      <c r="D152" s="173" t="str">
        <f>IF(AND(Sufficient_data="Yes",Include_study="Yes",Include_in_Moderator=TRUE,Moderator&lt;&gt;""),Study_name,"")</f>
        <v/>
      </c>
      <c r="E152" s="58" t="str">
        <f>IF(AND(Include_study="Yes",Sufficient_data="Yes",Include_in_Moderator=TRUE,Moderator&lt;&gt;""),Moderator,"")</f>
        <v/>
      </c>
      <c r="F152" s="58" t="str">
        <f>IF(AND(Include_study="Yes",Sufficient_data="Yes",Include_in_Moderator=TRUE,Moderator&lt;&gt;""),IF(Moderator_Fisher_Transformation="Off",Partial_correlation,Partial_correlation_z),"")</f>
        <v/>
      </c>
      <c r="G152" s="58" t="str">
        <f>IF(AND(Include_study="Yes",Sufficient_data="Yes",Include_in_Moderator=TRUE,Moderator&lt;&gt;""),Calculations!CC:CC,"")</f>
        <v/>
      </c>
      <c r="H152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53" spans="4:8" x14ac:dyDescent="0.2">
      <c r="D153" s="173" t="str">
        <f>IF(AND(Sufficient_data="Yes",Include_study="Yes",Include_in_Moderator=TRUE,Moderator&lt;&gt;""),Study_name,"")</f>
        <v/>
      </c>
      <c r="E153" s="58" t="str">
        <f>IF(AND(Include_study="Yes",Sufficient_data="Yes",Include_in_Moderator=TRUE,Moderator&lt;&gt;""),Moderator,"")</f>
        <v/>
      </c>
      <c r="F153" s="58" t="str">
        <f>IF(AND(Include_study="Yes",Sufficient_data="Yes",Include_in_Moderator=TRUE,Moderator&lt;&gt;""),IF(Moderator_Fisher_Transformation="Off",Partial_correlation,Partial_correlation_z),"")</f>
        <v/>
      </c>
      <c r="G153" s="58" t="str">
        <f>IF(AND(Include_study="Yes",Sufficient_data="Yes",Include_in_Moderator=TRUE,Moderator&lt;&gt;""),Calculations!CC:CC,"")</f>
        <v/>
      </c>
      <c r="H153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54" spans="4:8" x14ac:dyDescent="0.2">
      <c r="D154" s="173" t="str">
        <f>IF(AND(Sufficient_data="Yes",Include_study="Yes",Include_in_Moderator=TRUE,Moderator&lt;&gt;""),Study_name,"")</f>
        <v/>
      </c>
      <c r="E154" s="58" t="str">
        <f>IF(AND(Include_study="Yes",Sufficient_data="Yes",Include_in_Moderator=TRUE,Moderator&lt;&gt;""),Moderator,"")</f>
        <v/>
      </c>
      <c r="F154" s="58" t="str">
        <f>IF(AND(Include_study="Yes",Sufficient_data="Yes",Include_in_Moderator=TRUE,Moderator&lt;&gt;""),IF(Moderator_Fisher_Transformation="Off",Partial_correlation,Partial_correlation_z),"")</f>
        <v/>
      </c>
      <c r="G154" s="58" t="str">
        <f>IF(AND(Include_study="Yes",Sufficient_data="Yes",Include_in_Moderator=TRUE,Moderator&lt;&gt;""),Calculations!CC:CC,"")</f>
        <v/>
      </c>
      <c r="H154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55" spans="4:8" x14ac:dyDescent="0.2">
      <c r="D155" s="173" t="str">
        <f>IF(AND(Sufficient_data="Yes",Include_study="Yes",Include_in_Moderator=TRUE,Moderator&lt;&gt;""),Study_name,"")</f>
        <v/>
      </c>
      <c r="E155" s="58" t="str">
        <f>IF(AND(Include_study="Yes",Sufficient_data="Yes",Include_in_Moderator=TRUE,Moderator&lt;&gt;""),Moderator,"")</f>
        <v/>
      </c>
      <c r="F155" s="58" t="str">
        <f>IF(AND(Include_study="Yes",Sufficient_data="Yes",Include_in_Moderator=TRUE,Moderator&lt;&gt;""),IF(Moderator_Fisher_Transformation="Off",Partial_correlation,Partial_correlation_z),"")</f>
        <v/>
      </c>
      <c r="G155" s="58" t="str">
        <f>IF(AND(Include_study="Yes",Sufficient_data="Yes",Include_in_Moderator=TRUE,Moderator&lt;&gt;""),Calculations!CC:CC,"")</f>
        <v/>
      </c>
      <c r="H155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56" spans="4:8" x14ac:dyDescent="0.2">
      <c r="D156" s="173" t="str">
        <f>IF(AND(Sufficient_data="Yes",Include_study="Yes",Include_in_Moderator=TRUE,Moderator&lt;&gt;""),Study_name,"")</f>
        <v/>
      </c>
      <c r="E156" s="58" t="str">
        <f>IF(AND(Include_study="Yes",Sufficient_data="Yes",Include_in_Moderator=TRUE,Moderator&lt;&gt;""),Moderator,"")</f>
        <v/>
      </c>
      <c r="F156" s="58" t="str">
        <f>IF(AND(Include_study="Yes",Sufficient_data="Yes",Include_in_Moderator=TRUE,Moderator&lt;&gt;""),IF(Moderator_Fisher_Transformation="Off",Partial_correlation,Partial_correlation_z),"")</f>
        <v/>
      </c>
      <c r="G156" s="58" t="str">
        <f>IF(AND(Include_study="Yes",Sufficient_data="Yes",Include_in_Moderator=TRUE,Moderator&lt;&gt;""),Calculations!CC:CC,"")</f>
        <v/>
      </c>
      <c r="H156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57" spans="4:8" x14ac:dyDescent="0.2">
      <c r="D157" s="173" t="str">
        <f>IF(AND(Sufficient_data="Yes",Include_study="Yes",Include_in_Moderator=TRUE,Moderator&lt;&gt;""),Study_name,"")</f>
        <v/>
      </c>
      <c r="E157" s="58" t="str">
        <f>IF(AND(Include_study="Yes",Sufficient_data="Yes",Include_in_Moderator=TRUE,Moderator&lt;&gt;""),Moderator,"")</f>
        <v/>
      </c>
      <c r="F157" s="58" t="str">
        <f>IF(AND(Include_study="Yes",Sufficient_data="Yes",Include_in_Moderator=TRUE,Moderator&lt;&gt;""),IF(Moderator_Fisher_Transformation="Off",Partial_correlation,Partial_correlation_z),"")</f>
        <v/>
      </c>
      <c r="G157" s="58" t="str">
        <f>IF(AND(Include_study="Yes",Sufficient_data="Yes",Include_in_Moderator=TRUE,Moderator&lt;&gt;""),Calculations!CC:CC,"")</f>
        <v/>
      </c>
      <c r="H157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58" spans="4:8" x14ac:dyDescent="0.2">
      <c r="D158" s="173" t="str">
        <f>IF(AND(Sufficient_data="Yes",Include_study="Yes",Include_in_Moderator=TRUE,Moderator&lt;&gt;""),Study_name,"")</f>
        <v/>
      </c>
      <c r="E158" s="58" t="str">
        <f>IF(AND(Include_study="Yes",Sufficient_data="Yes",Include_in_Moderator=TRUE,Moderator&lt;&gt;""),Moderator,"")</f>
        <v/>
      </c>
      <c r="F158" s="58" t="str">
        <f>IF(AND(Include_study="Yes",Sufficient_data="Yes",Include_in_Moderator=TRUE,Moderator&lt;&gt;""),IF(Moderator_Fisher_Transformation="Off",Partial_correlation,Partial_correlation_z),"")</f>
        <v/>
      </c>
      <c r="G158" s="58" t="str">
        <f>IF(AND(Include_study="Yes",Sufficient_data="Yes",Include_in_Moderator=TRUE,Moderator&lt;&gt;""),Calculations!CC:CC,"")</f>
        <v/>
      </c>
      <c r="H158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59" spans="4:8" x14ac:dyDescent="0.2">
      <c r="D159" s="173" t="str">
        <f>IF(AND(Sufficient_data="Yes",Include_study="Yes",Include_in_Moderator=TRUE,Moderator&lt;&gt;""),Study_name,"")</f>
        <v/>
      </c>
      <c r="E159" s="58" t="str">
        <f>IF(AND(Include_study="Yes",Sufficient_data="Yes",Include_in_Moderator=TRUE,Moderator&lt;&gt;""),Moderator,"")</f>
        <v/>
      </c>
      <c r="F159" s="58" t="str">
        <f>IF(AND(Include_study="Yes",Sufficient_data="Yes",Include_in_Moderator=TRUE,Moderator&lt;&gt;""),IF(Moderator_Fisher_Transformation="Off",Partial_correlation,Partial_correlation_z),"")</f>
        <v/>
      </c>
      <c r="G159" s="58" t="str">
        <f>IF(AND(Include_study="Yes",Sufficient_data="Yes",Include_in_Moderator=TRUE,Moderator&lt;&gt;""),Calculations!CC:CC,"")</f>
        <v/>
      </c>
      <c r="H159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60" spans="4:8" x14ac:dyDescent="0.2">
      <c r="D160" s="173" t="str">
        <f>IF(AND(Sufficient_data="Yes",Include_study="Yes",Include_in_Moderator=TRUE,Moderator&lt;&gt;""),Study_name,"")</f>
        <v/>
      </c>
      <c r="E160" s="58" t="str">
        <f>IF(AND(Include_study="Yes",Sufficient_data="Yes",Include_in_Moderator=TRUE,Moderator&lt;&gt;""),Moderator,"")</f>
        <v/>
      </c>
      <c r="F160" s="58" t="str">
        <f>IF(AND(Include_study="Yes",Sufficient_data="Yes",Include_in_Moderator=TRUE,Moderator&lt;&gt;""),IF(Moderator_Fisher_Transformation="Off",Partial_correlation,Partial_correlation_z),"")</f>
        <v/>
      </c>
      <c r="G160" s="58" t="str">
        <f>IF(AND(Include_study="Yes",Sufficient_data="Yes",Include_in_Moderator=TRUE,Moderator&lt;&gt;""),Calculations!CC:CC,"")</f>
        <v/>
      </c>
      <c r="H160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61" spans="4:8" x14ac:dyDescent="0.2">
      <c r="D161" s="173" t="str">
        <f>IF(AND(Sufficient_data="Yes",Include_study="Yes",Include_in_Moderator=TRUE,Moderator&lt;&gt;""),Study_name,"")</f>
        <v/>
      </c>
      <c r="E161" s="58" t="str">
        <f>IF(AND(Include_study="Yes",Sufficient_data="Yes",Include_in_Moderator=TRUE,Moderator&lt;&gt;""),Moderator,"")</f>
        <v/>
      </c>
      <c r="F161" s="58" t="str">
        <f>IF(AND(Include_study="Yes",Sufficient_data="Yes",Include_in_Moderator=TRUE,Moderator&lt;&gt;""),IF(Moderator_Fisher_Transformation="Off",Partial_correlation,Partial_correlation_z),"")</f>
        <v/>
      </c>
      <c r="G161" s="58" t="str">
        <f>IF(AND(Include_study="Yes",Sufficient_data="Yes",Include_in_Moderator=TRUE,Moderator&lt;&gt;""),Calculations!CC:CC,"")</f>
        <v/>
      </c>
      <c r="H161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62" spans="4:8" x14ac:dyDescent="0.2">
      <c r="D162" s="173" t="str">
        <f>IF(AND(Sufficient_data="Yes",Include_study="Yes",Include_in_Moderator=TRUE,Moderator&lt;&gt;""),Study_name,"")</f>
        <v/>
      </c>
      <c r="E162" s="58" t="str">
        <f>IF(AND(Include_study="Yes",Sufficient_data="Yes",Include_in_Moderator=TRUE,Moderator&lt;&gt;""),Moderator,"")</f>
        <v/>
      </c>
      <c r="F162" s="58" t="str">
        <f>IF(AND(Include_study="Yes",Sufficient_data="Yes",Include_in_Moderator=TRUE,Moderator&lt;&gt;""),IF(Moderator_Fisher_Transformation="Off",Partial_correlation,Partial_correlation_z),"")</f>
        <v/>
      </c>
      <c r="G162" s="58" t="str">
        <f>IF(AND(Include_study="Yes",Sufficient_data="Yes",Include_in_Moderator=TRUE,Moderator&lt;&gt;""),Calculations!CC:CC,"")</f>
        <v/>
      </c>
      <c r="H162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63" spans="4:8" x14ac:dyDescent="0.2">
      <c r="D163" s="173" t="str">
        <f>IF(AND(Sufficient_data="Yes",Include_study="Yes",Include_in_Moderator=TRUE,Moderator&lt;&gt;""),Study_name,"")</f>
        <v/>
      </c>
      <c r="E163" s="58" t="str">
        <f>IF(AND(Include_study="Yes",Sufficient_data="Yes",Include_in_Moderator=TRUE,Moderator&lt;&gt;""),Moderator,"")</f>
        <v/>
      </c>
      <c r="F163" s="58" t="str">
        <f>IF(AND(Include_study="Yes",Sufficient_data="Yes",Include_in_Moderator=TRUE,Moderator&lt;&gt;""),IF(Moderator_Fisher_Transformation="Off",Partial_correlation,Partial_correlation_z),"")</f>
        <v/>
      </c>
      <c r="G163" s="58" t="str">
        <f>IF(AND(Include_study="Yes",Sufficient_data="Yes",Include_in_Moderator=TRUE,Moderator&lt;&gt;""),Calculations!CC:CC,"")</f>
        <v/>
      </c>
      <c r="H163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64" spans="4:8" x14ac:dyDescent="0.2">
      <c r="D164" s="173" t="str">
        <f>IF(AND(Sufficient_data="Yes",Include_study="Yes",Include_in_Moderator=TRUE,Moderator&lt;&gt;""),Study_name,"")</f>
        <v/>
      </c>
      <c r="E164" s="58" t="str">
        <f>IF(AND(Include_study="Yes",Sufficient_data="Yes",Include_in_Moderator=TRUE,Moderator&lt;&gt;""),Moderator,"")</f>
        <v/>
      </c>
      <c r="F164" s="58" t="str">
        <f>IF(AND(Include_study="Yes",Sufficient_data="Yes",Include_in_Moderator=TRUE,Moderator&lt;&gt;""),IF(Moderator_Fisher_Transformation="Off",Partial_correlation,Partial_correlation_z),"")</f>
        <v/>
      </c>
      <c r="G164" s="58" t="str">
        <f>IF(AND(Include_study="Yes",Sufficient_data="Yes",Include_in_Moderator=TRUE,Moderator&lt;&gt;""),Calculations!CC:CC,"")</f>
        <v/>
      </c>
      <c r="H164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65" spans="4:8" x14ac:dyDescent="0.2">
      <c r="D165" s="173" t="str">
        <f>IF(AND(Sufficient_data="Yes",Include_study="Yes",Include_in_Moderator=TRUE,Moderator&lt;&gt;""),Study_name,"")</f>
        <v/>
      </c>
      <c r="E165" s="58" t="str">
        <f>IF(AND(Include_study="Yes",Sufficient_data="Yes",Include_in_Moderator=TRUE,Moderator&lt;&gt;""),Moderator,"")</f>
        <v/>
      </c>
      <c r="F165" s="58" t="str">
        <f>IF(AND(Include_study="Yes",Sufficient_data="Yes",Include_in_Moderator=TRUE,Moderator&lt;&gt;""),IF(Moderator_Fisher_Transformation="Off",Partial_correlation,Partial_correlation_z),"")</f>
        <v/>
      </c>
      <c r="G165" s="58" t="str">
        <f>IF(AND(Include_study="Yes",Sufficient_data="Yes",Include_in_Moderator=TRUE,Moderator&lt;&gt;""),Calculations!CC:CC,"")</f>
        <v/>
      </c>
      <c r="H165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66" spans="4:8" x14ac:dyDescent="0.2">
      <c r="D166" s="173" t="str">
        <f>IF(AND(Sufficient_data="Yes",Include_study="Yes",Include_in_Moderator=TRUE,Moderator&lt;&gt;""),Study_name,"")</f>
        <v/>
      </c>
      <c r="E166" s="58" t="str">
        <f>IF(AND(Include_study="Yes",Sufficient_data="Yes",Include_in_Moderator=TRUE,Moderator&lt;&gt;""),Moderator,"")</f>
        <v/>
      </c>
      <c r="F166" s="58" t="str">
        <f>IF(AND(Include_study="Yes",Sufficient_data="Yes",Include_in_Moderator=TRUE,Moderator&lt;&gt;""),IF(Moderator_Fisher_Transformation="Off",Partial_correlation,Partial_correlation_z),"")</f>
        <v/>
      </c>
      <c r="G166" s="58" t="str">
        <f>IF(AND(Include_study="Yes",Sufficient_data="Yes",Include_in_Moderator=TRUE,Moderator&lt;&gt;""),Calculations!CC:CC,"")</f>
        <v/>
      </c>
      <c r="H166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67" spans="4:8" x14ac:dyDescent="0.2">
      <c r="D167" s="173" t="str">
        <f>IF(AND(Sufficient_data="Yes",Include_study="Yes",Include_in_Moderator=TRUE,Moderator&lt;&gt;""),Study_name,"")</f>
        <v/>
      </c>
      <c r="E167" s="58" t="str">
        <f>IF(AND(Include_study="Yes",Sufficient_data="Yes",Include_in_Moderator=TRUE,Moderator&lt;&gt;""),Moderator,"")</f>
        <v/>
      </c>
      <c r="F167" s="58" t="str">
        <f>IF(AND(Include_study="Yes",Sufficient_data="Yes",Include_in_Moderator=TRUE,Moderator&lt;&gt;""),IF(Moderator_Fisher_Transformation="Off",Partial_correlation,Partial_correlation_z),"")</f>
        <v/>
      </c>
      <c r="G167" s="58" t="str">
        <f>IF(AND(Include_study="Yes",Sufficient_data="Yes",Include_in_Moderator=TRUE,Moderator&lt;&gt;""),Calculations!CC:CC,"")</f>
        <v/>
      </c>
      <c r="H167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68" spans="4:8" x14ac:dyDescent="0.2">
      <c r="D168" s="173" t="str">
        <f>IF(AND(Sufficient_data="Yes",Include_study="Yes",Include_in_Moderator=TRUE,Moderator&lt;&gt;""),Study_name,"")</f>
        <v/>
      </c>
      <c r="E168" s="58" t="str">
        <f>IF(AND(Include_study="Yes",Sufficient_data="Yes",Include_in_Moderator=TRUE,Moderator&lt;&gt;""),Moderator,"")</f>
        <v/>
      </c>
      <c r="F168" s="58" t="str">
        <f>IF(AND(Include_study="Yes",Sufficient_data="Yes",Include_in_Moderator=TRUE,Moderator&lt;&gt;""),IF(Moderator_Fisher_Transformation="Off",Partial_correlation,Partial_correlation_z),"")</f>
        <v/>
      </c>
      <c r="G168" s="58" t="str">
        <f>IF(AND(Include_study="Yes",Sufficient_data="Yes",Include_in_Moderator=TRUE,Moderator&lt;&gt;""),Calculations!CC:CC,"")</f>
        <v/>
      </c>
      <c r="H168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69" spans="4:8" x14ac:dyDescent="0.2">
      <c r="D169" s="173" t="str">
        <f>IF(AND(Sufficient_data="Yes",Include_study="Yes",Include_in_Moderator=TRUE,Moderator&lt;&gt;""),Study_name,"")</f>
        <v/>
      </c>
      <c r="E169" s="58" t="str">
        <f>IF(AND(Include_study="Yes",Sufficient_data="Yes",Include_in_Moderator=TRUE,Moderator&lt;&gt;""),Moderator,"")</f>
        <v/>
      </c>
      <c r="F169" s="58" t="str">
        <f>IF(AND(Include_study="Yes",Sufficient_data="Yes",Include_in_Moderator=TRUE,Moderator&lt;&gt;""),IF(Moderator_Fisher_Transformation="Off",Partial_correlation,Partial_correlation_z),"")</f>
        <v/>
      </c>
      <c r="G169" s="58" t="str">
        <f>IF(AND(Include_study="Yes",Sufficient_data="Yes",Include_in_Moderator=TRUE,Moderator&lt;&gt;""),Calculations!CC:CC,"")</f>
        <v/>
      </c>
      <c r="H169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70" spans="4:8" x14ac:dyDescent="0.2">
      <c r="D170" s="173" t="str">
        <f>IF(AND(Sufficient_data="Yes",Include_study="Yes",Include_in_Moderator=TRUE,Moderator&lt;&gt;""),Study_name,"")</f>
        <v/>
      </c>
      <c r="E170" s="58" t="str">
        <f>IF(AND(Include_study="Yes",Sufficient_data="Yes",Include_in_Moderator=TRUE,Moderator&lt;&gt;""),Moderator,"")</f>
        <v/>
      </c>
      <c r="F170" s="58" t="str">
        <f>IF(AND(Include_study="Yes",Sufficient_data="Yes",Include_in_Moderator=TRUE,Moderator&lt;&gt;""),IF(Moderator_Fisher_Transformation="Off",Partial_correlation,Partial_correlation_z),"")</f>
        <v/>
      </c>
      <c r="G170" s="58" t="str">
        <f>IF(AND(Include_study="Yes",Sufficient_data="Yes",Include_in_Moderator=TRUE,Moderator&lt;&gt;""),Calculations!CC:CC,"")</f>
        <v/>
      </c>
      <c r="H170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71" spans="4:8" x14ac:dyDescent="0.2">
      <c r="D171" s="173" t="str">
        <f>IF(AND(Sufficient_data="Yes",Include_study="Yes",Include_in_Moderator=TRUE,Moderator&lt;&gt;""),Study_name,"")</f>
        <v/>
      </c>
      <c r="E171" s="58" t="str">
        <f>IF(AND(Include_study="Yes",Sufficient_data="Yes",Include_in_Moderator=TRUE,Moderator&lt;&gt;""),Moderator,"")</f>
        <v/>
      </c>
      <c r="F171" s="58" t="str">
        <f>IF(AND(Include_study="Yes",Sufficient_data="Yes",Include_in_Moderator=TRUE,Moderator&lt;&gt;""),IF(Moderator_Fisher_Transformation="Off",Partial_correlation,Partial_correlation_z),"")</f>
        <v/>
      </c>
      <c r="G171" s="58" t="str">
        <f>IF(AND(Include_study="Yes",Sufficient_data="Yes",Include_in_Moderator=TRUE,Moderator&lt;&gt;""),Calculations!CC:CC,"")</f>
        <v/>
      </c>
      <c r="H171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72" spans="4:8" x14ac:dyDescent="0.2">
      <c r="D172" s="173" t="str">
        <f>IF(AND(Sufficient_data="Yes",Include_study="Yes",Include_in_Moderator=TRUE,Moderator&lt;&gt;""),Study_name,"")</f>
        <v/>
      </c>
      <c r="E172" s="58" t="str">
        <f>IF(AND(Include_study="Yes",Sufficient_data="Yes",Include_in_Moderator=TRUE,Moderator&lt;&gt;""),Moderator,"")</f>
        <v/>
      </c>
      <c r="F172" s="58" t="str">
        <f>IF(AND(Include_study="Yes",Sufficient_data="Yes",Include_in_Moderator=TRUE,Moderator&lt;&gt;""),IF(Moderator_Fisher_Transformation="Off",Partial_correlation,Partial_correlation_z),"")</f>
        <v/>
      </c>
      <c r="G172" s="58" t="str">
        <f>IF(AND(Include_study="Yes",Sufficient_data="Yes",Include_in_Moderator=TRUE,Moderator&lt;&gt;""),Calculations!CC:CC,"")</f>
        <v/>
      </c>
      <c r="H172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73" spans="4:8" x14ac:dyDescent="0.2">
      <c r="D173" s="173" t="str">
        <f>IF(AND(Sufficient_data="Yes",Include_study="Yes",Include_in_Moderator=TRUE,Moderator&lt;&gt;""),Study_name,"")</f>
        <v/>
      </c>
      <c r="E173" s="58" t="str">
        <f>IF(AND(Include_study="Yes",Sufficient_data="Yes",Include_in_Moderator=TRUE,Moderator&lt;&gt;""),Moderator,"")</f>
        <v/>
      </c>
      <c r="F173" s="58" t="str">
        <f>IF(AND(Include_study="Yes",Sufficient_data="Yes",Include_in_Moderator=TRUE,Moderator&lt;&gt;""),IF(Moderator_Fisher_Transformation="Off",Partial_correlation,Partial_correlation_z),"")</f>
        <v/>
      </c>
      <c r="G173" s="58" t="str">
        <f>IF(AND(Include_study="Yes",Sufficient_data="Yes",Include_in_Moderator=TRUE,Moderator&lt;&gt;""),Calculations!CC:CC,"")</f>
        <v/>
      </c>
      <c r="H173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74" spans="4:8" x14ac:dyDescent="0.2">
      <c r="D174" s="173" t="str">
        <f>IF(AND(Sufficient_data="Yes",Include_study="Yes",Include_in_Moderator=TRUE,Moderator&lt;&gt;""),Study_name,"")</f>
        <v/>
      </c>
      <c r="E174" s="58" t="str">
        <f>IF(AND(Include_study="Yes",Sufficient_data="Yes",Include_in_Moderator=TRUE,Moderator&lt;&gt;""),Moderator,"")</f>
        <v/>
      </c>
      <c r="F174" s="58" t="str">
        <f>IF(AND(Include_study="Yes",Sufficient_data="Yes",Include_in_Moderator=TRUE,Moderator&lt;&gt;""),IF(Moderator_Fisher_Transformation="Off",Partial_correlation,Partial_correlation_z),"")</f>
        <v/>
      </c>
      <c r="G174" s="58" t="str">
        <f>IF(AND(Include_study="Yes",Sufficient_data="Yes",Include_in_Moderator=TRUE,Moderator&lt;&gt;""),Calculations!CC:CC,"")</f>
        <v/>
      </c>
      <c r="H174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75" spans="4:8" x14ac:dyDescent="0.2">
      <c r="D175" s="173" t="str">
        <f>IF(AND(Sufficient_data="Yes",Include_study="Yes",Include_in_Moderator=TRUE,Moderator&lt;&gt;""),Study_name,"")</f>
        <v/>
      </c>
      <c r="E175" s="58" t="str">
        <f>IF(AND(Include_study="Yes",Sufficient_data="Yes",Include_in_Moderator=TRUE,Moderator&lt;&gt;""),Moderator,"")</f>
        <v/>
      </c>
      <c r="F175" s="58" t="str">
        <f>IF(AND(Include_study="Yes",Sufficient_data="Yes",Include_in_Moderator=TRUE,Moderator&lt;&gt;""),IF(Moderator_Fisher_Transformation="Off",Partial_correlation,Partial_correlation_z),"")</f>
        <v/>
      </c>
      <c r="G175" s="58" t="str">
        <f>IF(AND(Include_study="Yes",Sufficient_data="Yes",Include_in_Moderator=TRUE,Moderator&lt;&gt;""),Calculations!CC:CC,"")</f>
        <v/>
      </c>
      <c r="H175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76" spans="4:8" x14ac:dyDescent="0.2">
      <c r="D176" s="173" t="str">
        <f>IF(AND(Sufficient_data="Yes",Include_study="Yes",Include_in_Moderator=TRUE,Moderator&lt;&gt;""),Study_name,"")</f>
        <v/>
      </c>
      <c r="E176" s="58" t="str">
        <f>IF(AND(Include_study="Yes",Sufficient_data="Yes",Include_in_Moderator=TRUE,Moderator&lt;&gt;""),Moderator,"")</f>
        <v/>
      </c>
      <c r="F176" s="58" t="str">
        <f>IF(AND(Include_study="Yes",Sufficient_data="Yes",Include_in_Moderator=TRUE,Moderator&lt;&gt;""),IF(Moderator_Fisher_Transformation="Off",Partial_correlation,Partial_correlation_z),"")</f>
        <v/>
      </c>
      <c r="G176" s="58" t="str">
        <f>IF(AND(Include_study="Yes",Sufficient_data="Yes",Include_in_Moderator=TRUE,Moderator&lt;&gt;""),Calculations!CC:CC,"")</f>
        <v/>
      </c>
      <c r="H176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77" spans="4:8" x14ac:dyDescent="0.2">
      <c r="D177" s="173" t="str">
        <f>IF(AND(Sufficient_data="Yes",Include_study="Yes",Include_in_Moderator=TRUE,Moderator&lt;&gt;""),Study_name,"")</f>
        <v/>
      </c>
      <c r="E177" s="58" t="str">
        <f>IF(AND(Include_study="Yes",Sufficient_data="Yes",Include_in_Moderator=TRUE,Moderator&lt;&gt;""),Moderator,"")</f>
        <v/>
      </c>
      <c r="F177" s="58" t="str">
        <f>IF(AND(Include_study="Yes",Sufficient_data="Yes",Include_in_Moderator=TRUE,Moderator&lt;&gt;""),IF(Moderator_Fisher_Transformation="Off",Partial_correlation,Partial_correlation_z),"")</f>
        <v/>
      </c>
      <c r="G177" s="58" t="str">
        <f>IF(AND(Include_study="Yes",Sufficient_data="Yes",Include_in_Moderator=TRUE,Moderator&lt;&gt;""),Calculations!CC:CC,"")</f>
        <v/>
      </c>
      <c r="H177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78" spans="4:8" x14ac:dyDescent="0.2">
      <c r="D178" s="173" t="str">
        <f>IF(AND(Sufficient_data="Yes",Include_study="Yes",Include_in_Moderator=TRUE,Moderator&lt;&gt;""),Study_name,"")</f>
        <v/>
      </c>
      <c r="E178" s="58" t="str">
        <f>IF(AND(Include_study="Yes",Sufficient_data="Yes",Include_in_Moderator=TRUE,Moderator&lt;&gt;""),Moderator,"")</f>
        <v/>
      </c>
      <c r="F178" s="58" t="str">
        <f>IF(AND(Include_study="Yes",Sufficient_data="Yes",Include_in_Moderator=TRUE,Moderator&lt;&gt;""),IF(Moderator_Fisher_Transformation="Off",Partial_correlation,Partial_correlation_z),"")</f>
        <v/>
      </c>
      <c r="G178" s="58" t="str">
        <f>IF(AND(Include_study="Yes",Sufficient_data="Yes",Include_in_Moderator=TRUE,Moderator&lt;&gt;""),Calculations!CC:CC,"")</f>
        <v/>
      </c>
      <c r="H178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79" spans="4:8" x14ac:dyDescent="0.2">
      <c r="D179" s="173" t="str">
        <f>IF(AND(Sufficient_data="Yes",Include_study="Yes",Include_in_Moderator=TRUE,Moderator&lt;&gt;""),Study_name,"")</f>
        <v/>
      </c>
      <c r="E179" s="58" t="str">
        <f>IF(AND(Include_study="Yes",Sufficient_data="Yes",Include_in_Moderator=TRUE,Moderator&lt;&gt;""),Moderator,"")</f>
        <v/>
      </c>
      <c r="F179" s="58" t="str">
        <f>IF(AND(Include_study="Yes",Sufficient_data="Yes",Include_in_Moderator=TRUE,Moderator&lt;&gt;""),IF(Moderator_Fisher_Transformation="Off",Partial_correlation,Partial_correlation_z),"")</f>
        <v/>
      </c>
      <c r="G179" s="58" t="str">
        <f>IF(AND(Include_study="Yes",Sufficient_data="Yes",Include_in_Moderator=TRUE,Moderator&lt;&gt;""),Calculations!CC:CC,"")</f>
        <v/>
      </c>
      <c r="H179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80" spans="4:8" x14ac:dyDescent="0.2">
      <c r="D180" s="173" t="str">
        <f>IF(AND(Sufficient_data="Yes",Include_study="Yes",Include_in_Moderator=TRUE,Moderator&lt;&gt;""),Study_name,"")</f>
        <v/>
      </c>
      <c r="E180" s="58" t="str">
        <f>IF(AND(Include_study="Yes",Sufficient_data="Yes",Include_in_Moderator=TRUE,Moderator&lt;&gt;""),Moderator,"")</f>
        <v/>
      </c>
      <c r="F180" s="58" t="str">
        <f>IF(AND(Include_study="Yes",Sufficient_data="Yes",Include_in_Moderator=TRUE,Moderator&lt;&gt;""),IF(Moderator_Fisher_Transformation="Off",Partial_correlation,Partial_correlation_z),"")</f>
        <v/>
      </c>
      <c r="G180" s="58" t="str">
        <f>IF(AND(Include_study="Yes",Sufficient_data="Yes",Include_in_Moderator=TRUE,Moderator&lt;&gt;""),Calculations!CC:CC,"")</f>
        <v/>
      </c>
      <c r="H180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81" spans="4:8" x14ac:dyDescent="0.2">
      <c r="D181" s="173" t="str">
        <f>IF(AND(Sufficient_data="Yes",Include_study="Yes",Include_in_Moderator=TRUE,Moderator&lt;&gt;""),Study_name,"")</f>
        <v/>
      </c>
      <c r="E181" s="58" t="str">
        <f>IF(AND(Include_study="Yes",Sufficient_data="Yes",Include_in_Moderator=TRUE,Moderator&lt;&gt;""),Moderator,"")</f>
        <v/>
      </c>
      <c r="F181" s="58" t="str">
        <f>IF(AND(Include_study="Yes",Sufficient_data="Yes",Include_in_Moderator=TRUE,Moderator&lt;&gt;""),IF(Moderator_Fisher_Transformation="Off",Partial_correlation,Partial_correlation_z),"")</f>
        <v/>
      </c>
      <c r="G181" s="58" t="str">
        <f>IF(AND(Include_study="Yes",Sufficient_data="Yes",Include_in_Moderator=TRUE,Moderator&lt;&gt;""),Calculations!CC:CC,"")</f>
        <v/>
      </c>
      <c r="H181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82" spans="4:8" x14ac:dyDescent="0.2">
      <c r="D182" s="173" t="str">
        <f>IF(AND(Sufficient_data="Yes",Include_study="Yes",Include_in_Moderator=TRUE,Moderator&lt;&gt;""),Study_name,"")</f>
        <v/>
      </c>
      <c r="E182" s="58" t="str">
        <f>IF(AND(Include_study="Yes",Sufficient_data="Yes",Include_in_Moderator=TRUE,Moderator&lt;&gt;""),Moderator,"")</f>
        <v/>
      </c>
      <c r="F182" s="58" t="str">
        <f>IF(AND(Include_study="Yes",Sufficient_data="Yes",Include_in_Moderator=TRUE,Moderator&lt;&gt;""),IF(Moderator_Fisher_Transformation="Off",Partial_correlation,Partial_correlation_z),"")</f>
        <v/>
      </c>
      <c r="G182" s="58" t="str">
        <f>IF(AND(Include_study="Yes",Sufficient_data="Yes",Include_in_Moderator=TRUE,Moderator&lt;&gt;""),Calculations!CC:CC,"")</f>
        <v/>
      </c>
      <c r="H182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83" spans="4:8" x14ac:dyDescent="0.2">
      <c r="D183" s="173" t="str">
        <f>IF(AND(Sufficient_data="Yes",Include_study="Yes",Include_in_Moderator=TRUE,Moderator&lt;&gt;""),Study_name,"")</f>
        <v/>
      </c>
      <c r="E183" s="58" t="str">
        <f>IF(AND(Include_study="Yes",Sufficient_data="Yes",Include_in_Moderator=TRUE,Moderator&lt;&gt;""),Moderator,"")</f>
        <v/>
      </c>
      <c r="F183" s="58" t="str">
        <f>IF(AND(Include_study="Yes",Sufficient_data="Yes",Include_in_Moderator=TRUE,Moderator&lt;&gt;""),IF(Moderator_Fisher_Transformation="Off",Partial_correlation,Partial_correlation_z),"")</f>
        <v/>
      </c>
      <c r="G183" s="58" t="str">
        <f>IF(AND(Include_study="Yes",Sufficient_data="Yes",Include_in_Moderator=TRUE,Moderator&lt;&gt;""),Calculations!CC:CC,"")</f>
        <v/>
      </c>
      <c r="H183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84" spans="4:8" x14ac:dyDescent="0.2">
      <c r="D184" s="173" t="str">
        <f>IF(AND(Sufficient_data="Yes",Include_study="Yes",Include_in_Moderator=TRUE,Moderator&lt;&gt;""),Study_name,"")</f>
        <v/>
      </c>
      <c r="E184" s="58" t="str">
        <f>IF(AND(Include_study="Yes",Sufficient_data="Yes",Include_in_Moderator=TRUE,Moderator&lt;&gt;""),Moderator,"")</f>
        <v/>
      </c>
      <c r="F184" s="58" t="str">
        <f>IF(AND(Include_study="Yes",Sufficient_data="Yes",Include_in_Moderator=TRUE,Moderator&lt;&gt;""),IF(Moderator_Fisher_Transformation="Off",Partial_correlation,Partial_correlation_z),"")</f>
        <v/>
      </c>
      <c r="G184" s="58" t="str">
        <f>IF(AND(Include_study="Yes",Sufficient_data="Yes",Include_in_Moderator=TRUE,Moderator&lt;&gt;""),Calculations!CC:CC,"")</f>
        <v/>
      </c>
      <c r="H184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85" spans="4:8" x14ac:dyDescent="0.2">
      <c r="D185" s="173" t="str">
        <f>IF(AND(Sufficient_data="Yes",Include_study="Yes",Include_in_Moderator=TRUE,Moderator&lt;&gt;""),Study_name,"")</f>
        <v/>
      </c>
      <c r="E185" s="58" t="str">
        <f>IF(AND(Include_study="Yes",Sufficient_data="Yes",Include_in_Moderator=TRUE,Moderator&lt;&gt;""),Moderator,"")</f>
        <v/>
      </c>
      <c r="F185" s="58" t="str">
        <f>IF(AND(Include_study="Yes",Sufficient_data="Yes",Include_in_Moderator=TRUE,Moderator&lt;&gt;""),IF(Moderator_Fisher_Transformation="Off",Partial_correlation,Partial_correlation_z),"")</f>
        <v/>
      </c>
      <c r="G185" s="58" t="str">
        <f>IF(AND(Include_study="Yes",Sufficient_data="Yes",Include_in_Moderator=TRUE,Moderator&lt;&gt;""),Calculations!CC:CC,"")</f>
        <v/>
      </c>
      <c r="H185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86" spans="4:8" x14ac:dyDescent="0.2">
      <c r="D186" s="173" t="str">
        <f>IF(AND(Sufficient_data="Yes",Include_study="Yes",Include_in_Moderator=TRUE,Moderator&lt;&gt;""),Study_name,"")</f>
        <v/>
      </c>
      <c r="E186" s="58" t="str">
        <f>IF(AND(Include_study="Yes",Sufficient_data="Yes",Include_in_Moderator=TRUE,Moderator&lt;&gt;""),Moderator,"")</f>
        <v/>
      </c>
      <c r="F186" s="58" t="str">
        <f>IF(AND(Include_study="Yes",Sufficient_data="Yes",Include_in_Moderator=TRUE,Moderator&lt;&gt;""),IF(Moderator_Fisher_Transformation="Off",Partial_correlation,Partial_correlation_z),"")</f>
        <v/>
      </c>
      <c r="G186" s="58" t="str">
        <f>IF(AND(Include_study="Yes",Sufficient_data="Yes",Include_in_Moderator=TRUE,Moderator&lt;&gt;""),Calculations!CC:CC,"")</f>
        <v/>
      </c>
      <c r="H186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87" spans="4:8" x14ac:dyDescent="0.2">
      <c r="D187" s="173" t="str">
        <f>IF(AND(Sufficient_data="Yes",Include_study="Yes",Include_in_Moderator=TRUE,Moderator&lt;&gt;""),Study_name,"")</f>
        <v/>
      </c>
      <c r="E187" s="58" t="str">
        <f>IF(AND(Include_study="Yes",Sufficient_data="Yes",Include_in_Moderator=TRUE,Moderator&lt;&gt;""),Moderator,"")</f>
        <v/>
      </c>
      <c r="F187" s="58" t="str">
        <f>IF(AND(Include_study="Yes",Sufficient_data="Yes",Include_in_Moderator=TRUE,Moderator&lt;&gt;""),IF(Moderator_Fisher_Transformation="Off",Partial_correlation,Partial_correlation_z),"")</f>
        <v/>
      </c>
      <c r="G187" s="58" t="str">
        <f>IF(AND(Include_study="Yes",Sufficient_data="Yes",Include_in_Moderator=TRUE,Moderator&lt;&gt;""),Calculations!CC:CC,"")</f>
        <v/>
      </c>
      <c r="H187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88" spans="4:8" x14ac:dyDescent="0.2">
      <c r="D188" s="173" t="str">
        <f>IF(AND(Sufficient_data="Yes",Include_study="Yes",Include_in_Moderator=TRUE,Moderator&lt;&gt;""),Study_name,"")</f>
        <v/>
      </c>
      <c r="E188" s="58" t="str">
        <f>IF(AND(Include_study="Yes",Sufficient_data="Yes",Include_in_Moderator=TRUE,Moderator&lt;&gt;""),Moderator,"")</f>
        <v/>
      </c>
      <c r="F188" s="58" t="str">
        <f>IF(AND(Include_study="Yes",Sufficient_data="Yes",Include_in_Moderator=TRUE,Moderator&lt;&gt;""),IF(Moderator_Fisher_Transformation="Off",Partial_correlation,Partial_correlation_z),"")</f>
        <v/>
      </c>
      <c r="G188" s="58" t="str">
        <f>IF(AND(Include_study="Yes",Sufficient_data="Yes",Include_in_Moderator=TRUE,Moderator&lt;&gt;""),Calculations!CC:CC,"")</f>
        <v/>
      </c>
      <c r="H188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89" spans="4:8" x14ac:dyDescent="0.2">
      <c r="D189" s="173" t="str">
        <f>IF(AND(Sufficient_data="Yes",Include_study="Yes",Include_in_Moderator=TRUE,Moderator&lt;&gt;""),Study_name,"")</f>
        <v/>
      </c>
      <c r="E189" s="58" t="str">
        <f>IF(AND(Include_study="Yes",Sufficient_data="Yes",Include_in_Moderator=TRUE,Moderator&lt;&gt;""),Moderator,"")</f>
        <v/>
      </c>
      <c r="F189" s="58" t="str">
        <f>IF(AND(Include_study="Yes",Sufficient_data="Yes",Include_in_Moderator=TRUE,Moderator&lt;&gt;""),IF(Moderator_Fisher_Transformation="Off",Partial_correlation,Partial_correlation_z),"")</f>
        <v/>
      </c>
      <c r="G189" s="58" t="str">
        <f>IF(AND(Include_study="Yes",Sufficient_data="Yes",Include_in_Moderator=TRUE,Moderator&lt;&gt;""),Calculations!CC:CC,"")</f>
        <v/>
      </c>
      <c r="H189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90" spans="4:8" x14ac:dyDescent="0.2">
      <c r="D190" s="173" t="str">
        <f>IF(AND(Sufficient_data="Yes",Include_study="Yes",Include_in_Moderator=TRUE,Moderator&lt;&gt;""),Study_name,"")</f>
        <v/>
      </c>
      <c r="E190" s="58" t="str">
        <f>IF(AND(Include_study="Yes",Sufficient_data="Yes",Include_in_Moderator=TRUE,Moderator&lt;&gt;""),Moderator,"")</f>
        <v/>
      </c>
      <c r="F190" s="58" t="str">
        <f>IF(AND(Include_study="Yes",Sufficient_data="Yes",Include_in_Moderator=TRUE,Moderator&lt;&gt;""),IF(Moderator_Fisher_Transformation="Off",Partial_correlation,Partial_correlation_z),"")</f>
        <v/>
      </c>
      <c r="G190" s="58" t="str">
        <f>IF(AND(Include_study="Yes",Sufficient_data="Yes",Include_in_Moderator=TRUE,Moderator&lt;&gt;""),Calculations!CC:CC,"")</f>
        <v/>
      </c>
      <c r="H190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91" spans="4:8" x14ac:dyDescent="0.2">
      <c r="D191" s="173" t="str">
        <f>IF(AND(Sufficient_data="Yes",Include_study="Yes",Include_in_Moderator=TRUE,Moderator&lt;&gt;""),Study_name,"")</f>
        <v/>
      </c>
      <c r="E191" s="58" t="str">
        <f>IF(AND(Include_study="Yes",Sufficient_data="Yes",Include_in_Moderator=TRUE,Moderator&lt;&gt;""),Moderator,"")</f>
        <v/>
      </c>
      <c r="F191" s="58" t="str">
        <f>IF(AND(Include_study="Yes",Sufficient_data="Yes",Include_in_Moderator=TRUE,Moderator&lt;&gt;""),IF(Moderator_Fisher_Transformation="Off",Partial_correlation,Partial_correlation_z),"")</f>
        <v/>
      </c>
      <c r="G191" s="58" t="str">
        <f>IF(AND(Include_study="Yes",Sufficient_data="Yes",Include_in_Moderator=TRUE,Moderator&lt;&gt;""),Calculations!CC:CC,"")</f>
        <v/>
      </c>
      <c r="H191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92" spans="4:8" x14ac:dyDescent="0.2">
      <c r="D192" s="173" t="str">
        <f>IF(AND(Sufficient_data="Yes",Include_study="Yes",Include_in_Moderator=TRUE,Moderator&lt;&gt;""),Study_name,"")</f>
        <v/>
      </c>
      <c r="E192" s="58" t="str">
        <f>IF(AND(Include_study="Yes",Sufficient_data="Yes",Include_in_Moderator=TRUE,Moderator&lt;&gt;""),Moderator,"")</f>
        <v/>
      </c>
      <c r="F192" s="58" t="str">
        <f>IF(AND(Include_study="Yes",Sufficient_data="Yes",Include_in_Moderator=TRUE,Moderator&lt;&gt;""),IF(Moderator_Fisher_Transformation="Off",Partial_correlation,Partial_correlation_z),"")</f>
        <v/>
      </c>
      <c r="G192" s="58" t="str">
        <f>IF(AND(Include_study="Yes",Sufficient_data="Yes",Include_in_Moderator=TRUE,Moderator&lt;&gt;""),Calculations!CC:CC,"")</f>
        <v/>
      </c>
      <c r="H192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93" spans="4:8" x14ac:dyDescent="0.2">
      <c r="D193" s="173" t="str">
        <f>IF(AND(Sufficient_data="Yes",Include_study="Yes",Include_in_Moderator=TRUE,Moderator&lt;&gt;""),Study_name,"")</f>
        <v/>
      </c>
      <c r="E193" s="58" t="str">
        <f>IF(AND(Include_study="Yes",Sufficient_data="Yes",Include_in_Moderator=TRUE,Moderator&lt;&gt;""),Moderator,"")</f>
        <v/>
      </c>
      <c r="F193" s="58" t="str">
        <f>IF(AND(Include_study="Yes",Sufficient_data="Yes",Include_in_Moderator=TRUE,Moderator&lt;&gt;""),IF(Moderator_Fisher_Transformation="Off",Partial_correlation,Partial_correlation_z),"")</f>
        <v/>
      </c>
      <c r="G193" s="58" t="str">
        <f>IF(AND(Include_study="Yes",Sufficient_data="Yes",Include_in_Moderator=TRUE,Moderator&lt;&gt;""),Calculations!CC:CC,"")</f>
        <v/>
      </c>
      <c r="H193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94" spans="4:8" x14ac:dyDescent="0.2">
      <c r="D194" s="173" t="str">
        <f>IF(AND(Sufficient_data="Yes",Include_study="Yes",Include_in_Moderator=TRUE,Moderator&lt;&gt;""),Study_name,"")</f>
        <v/>
      </c>
      <c r="E194" s="58" t="str">
        <f>IF(AND(Include_study="Yes",Sufficient_data="Yes",Include_in_Moderator=TRUE,Moderator&lt;&gt;""),Moderator,"")</f>
        <v/>
      </c>
      <c r="F194" s="58" t="str">
        <f>IF(AND(Include_study="Yes",Sufficient_data="Yes",Include_in_Moderator=TRUE,Moderator&lt;&gt;""),IF(Moderator_Fisher_Transformation="Off",Partial_correlation,Partial_correlation_z),"")</f>
        <v/>
      </c>
      <c r="G194" s="58" t="str">
        <f>IF(AND(Include_study="Yes",Sufficient_data="Yes",Include_in_Moderator=TRUE,Moderator&lt;&gt;""),Calculations!CC:CC,"")</f>
        <v/>
      </c>
      <c r="H194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95" spans="4:8" x14ac:dyDescent="0.2">
      <c r="D195" s="173" t="str">
        <f>IF(AND(Sufficient_data="Yes",Include_study="Yes",Include_in_Moderator=TRUE,Moderator&lt;&gt;""),Study_name,"")</f>
        <v/>
      </c>
      <c r="E195" s="58" t="str">
        <f>IF(AND(Include_study="Yes",Sufficient_data="Yes",Include_in_Moderator=TRUE,Moderator&lt;&gt;""),Moderator,"")</f>
        <v/>
      </c>
      <c r="F195" s="58" t="str">
        <f>IF(AND(Include_study="Yes",Sufficient_data="Yes",Include_in_Moderator=TRUE,Moderator&lt;&gt;""),IF(Moderator_Fisher_Transformation="Off",Partial_correlation,Partial_correlation_z),"")</f>
        <v/>
      </c>
      <c r="G195" s="58" t="str">
        <f>IF(AND(Include_study="Yes",Sufficient_data="Yes",Include_in_Moderator=TRUE,Moderator&lt;&gt;""),Calculations!CC:CC,"")</f>
        <v/>
      </c>
      <c r="H195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96" spans="4:8" x14ac:dyDescent="0.2">
      <c r="D196" s="173" t="str">
        <f>IF(AND(Sufficient_data="Yes",Include_study="Yes",Include_in_Moderator=TRUE,Moderator&lt;&gt;""),Study_name,"")</f>
        <v/>
      </c>
      <c r="E196" s="58" t="str">
        <f>IF(AND(Include_study="Yes",Sufficient_data="Yes",Include_in_Moderator=TRUE,Moderator&lt;&gt;""),Moderator,"")</f>
        <v/>
      </c>
      <c r="F196" s="58" t="str">
        <f>IF(AND(Include_study="Yes",Sufficient_data="Yes",Include_in_Moderator=TRUE,Moderator&lt;&gt;""),IF(Moderator_Fisher_Transformation="Off",Partial_correlation,Partial_correlation_z),"")</f>
        <v/>
      </c>
      <c r="G196" s="58" t="str">
        <f>IF(AND(Include_study="Yes",Sufficient_data="Yes",Include_in_Moderator=TRUE,Moderator&lt;&gt;""),Calculations!CC:CC,"")</f>
        <v/>
      </c>
      <c r="H196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97" spans="4:8" x14ac:dyDescent="0.2">
      <c r="D197" s="173" t="str">
        <f>IF(AND(Sufficient_data="Yes",Include_study="Yes",Include_in_Moderator=TRUE,Moderator&lt;&gt;""),Study_name,"")</f>
        <v/>
      </c>
      <c r="E197" s="58" t="str">
        <f>IF(AND(Include_study="Yes",Sufficient_data="Yes",Include_in_Moderator=TRUE,Moderator&lt;&gt;""),Moderator,"")</f>
        <v/>
      </c>
      <c r="F197" s="58" t="str">
        <f>IF(AND(Include_study="Yes",Sufficient_data="Yes",Include_in_Moderator=TRUE,Moderator&lt;&gt;""),IF(Moderator_Fisher_Transformation="Off",Partial_correlation,Partial_correlation_z),"")</f>
        <v/>
      </c>
      <c r="G197" s="58" t="str">
        <f>IF(AND(Include_study="Yes",Sufficient_data="Yes",Include_in_Moderator=TRUE,Moderator&lt;&gt;""),Calculations!CC:CC,"")</f>
        <v/>
      </c>
      <c r="H197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98" spans="4:8" x14ac:dyDescent="0.2">
      <c r="D198" s="173" t="str">
        <f>IF(AND(Sufficient_data="Yes",Include_study="Yes",Include_in_Moderator=TRUE,Moderator&lt;&gt;""),Study_name,"")</f>
        <v/>
      </c>
      <c r="E198" s="58" t="str">
        <f>IF(AND(Include_study="Yes",Sufficient_data="Yes",Include_in_Moderator=TRUE,Moderator&lt;&gt;""),Moderator,"")</f>
        <v/>
      </c>
      <c r="F198" s="58" t="str">
        <f>IF(AND(Include_study="Yes",Sufficient_data="Yes",Include_in_Moderator=TRUE,Moderator&lt;&gt;""),IF(Moderator_Fisher_Transformation="Off",Partial_correlation,Partial_correlation_z),"")</f>
        <v/>
      </c>
      <c r="G198" s="58" t="str">
        <f>IF(AND(Include_study="Yes",Sufficient_data="Yes",Include_in_Moderator=TRUE,Moderator&lt;&gt;""),Calculations!CC:CC,"")</f>
        <v/>
      </c>
      <c r="H198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199" spans="4:8" x14ac:dyDescent="0.2">
      <c r="D199" s="173" t="str">
        <f>IF(AND(Sufficient_data="Yes",Include_study="Yes",Include_in_Moderator=TRUE,Moderator&lt;&gt;""),Study_name,"")</f>
        <v/>
      </c>
      <c r="E199" s="58" t="str">
        <f>IF(AND(Include_study="Yes",Sufficient_data="Yes",Include_in_Moderator=TRUE,Moderator&lt;&gt;""),Moderator,"")</f>
        <v/>
      </c>
      <c r="F199" s="58" t="str">
        <f>IF(AND(Include_study="Yes",Sufficient_data="Yes",Include_in_Moderator=TRUE,Moderator&lt;&gt;""),IF(Moderator_Fisher_Transformation="Off",Partial_correlation,Partial_correlation_z),"")</f>
        <v/>
      </c>
      <c r="G199" s="58" t="str">
        <f>IF(AND(Include_study="Yes",Sufficient_data="Yes",Include_in_Moderator=TRUE,Moderator&lt;&gt;""),Calculations!CC:CC,"")</f>
        <v/>
      </c>
      <c r="H199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200" spans="4:8" x14ac:dyDescent="0.2">
      <c r="D200" s="173" t="str">
        <f>IF(AND(Sufficient_data="Yes",Include_study="Yes",Include_in_Moderator=TRUE,Moderator&lt;&gt;""),Study_name,"")</f>
        <v/>
      </c>
      <c r="E200" s="58" t="str">
        <f>IF(AND(Include_study="Yes",Sufficient_data="Yes",Include_in_Moderator=TRUE,Moderator&lt;&gt;""),Moderator,"")</f>
        <v/>
      </c>
      <c r="F200" s="58" t="str">
        <f>IF(AND(Include_study="Yes",Sufficient_data="Yes",Include_in_Moderator=TRUE,Moderator&lt;&gt;""),IF(Moderator_Fisher_Transformation="Off",Partial_correlation,Partial_correlation_z),"")</f>
        <v/>
      </c>
      <c r="G200" s="58" t="str">
        <f>IF(AND(Include_study="Yes",Sufficient_data="Yes",Include_in_Moderator=TRUE,Moderator&lt;&gt;""),Calculations!CC:CC,"")</f>
        <v/>
      </c>
      <c r="H200" s="116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  <row r="201" spans="4:8" x14ac:dyDescent="0.2">
      <c r="D201" s="173" t="str">
        <f>IF(AND(Sufficient_data="Yes",Include_study="Yes",Include_in_Moderator=TRUE,Moderator&lt;&gt;""),Study_name,"")</f>
        <v/>
      </c>
      <c r="E201" s="48" t="str">
        <f>IF(AND(Include_study="Yes",Sufficient_data="Yes",Include_in_Moderator=TRUE,Moderator&lt;&gt;""),Moderator,"")</f>
        <v/>
      </c>
      <c r="F201" s="58" t="str">
        <f>IF(AND(Include_study="Yes",Sufficient_data="Yes",Include_in_Moderator=TRUE,Moderator&lt;&gt;""),IF(Moderator_Fisher_Transformation="Off",Partial_correlation,Partial_correlation_z),"")</f>
        <v/>
      </c>
      <c r="G201" s="58" t="str">
        <f>IF(AND(Include_study="Yes",Sufficient_data="Yes",Include_in_Moderator=TRUE,Moderator&lt;&gt;""),Calculations!CC:CC,"")</f>
        <v/>
      </c>
      <c r="H201" s="117" t="str">
        <f>IF(AND(Include_study="Yes",Sufficient_data="Yes",Include_in_Moderator=TRUE,Moderator&lt;&gt;""),IF(Moderator_model="Fixed effect",Calculations!CD:CD/SUM(Calculations!CD:CD),Calculations!CI:CI/SUM(Calculations!CI:CI)),"")</f>
        <v/>
      </c>
    </row>
  </sheetData>
  <mergeCells count="1">
    <mergeCell ref="A1:B1"/>
  </mergeCells>
  <dataValidations count="2">
    <dataValidation type="list" allowBlank="1" showInputMessage="1" showErrorMessage="1" sqref="B3">
      <formula1>"Off,On"</formula1>
    </dataValidation>
    <dataValidation type="list" allowBlank="1" showInputMessage="1" showErrorMessage="1" sqref="B2">
      <formula1>"Fixed effect,Random effects"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01"/>
  <sheetViews>
    <sheetView showGridLines="0" zoomScaleNormal="100" workbookViewId="0">
      <pane ySplit="1" topLeftCell="A2" activePane="bottomLeft" state="frozen"/>
      <selection pane="bottomLeft" activeCell="K40" sqref="K40"/>
    </sheetView>
  </sheetViews>
  <sheetFormatPr defaultRowHeight="12" outlineLevelCol="1" x14ac:dyDescent="0.2"/>
  <cols>
    <col min="1" max="1" width="32.5" style="5" bestFit="1" customWidth="1"/>
    <col min="2" max="2" width="15.5" style="5" bestFit="1" customWidth="1"/>
    <col min="3" max="3" width="3.33203125" style="5" customWidth="1"/>
    <col min="4" max="4" width="23.5" style="103" customWidth="1" outlineLevel="1"/>
    <col min="5" max="5" width="14.83203125" style="5" customWidth="1" outlineLevel="1"/>
    <col min="6" max="6" width="18" style="5" customWidth="1" outlineLevel="1"/>
    <col min="7" max="7" width="3.33203125" customWidth="1" outlineLevel="1"/>
    <col min="8" max="8" width="23" customWidth="1" outlineLevel="1"/>
    <col min="9" max="9" width="21.6640625" customWidth="1" outlineLevel="1"/>
    <col min="10" max="10" width="6.33203125" style="5" customWidth="1" outlineLevel="1"/>
    <col min="11" max="11" width="28.5" customWidth="1" outlineLevel="1"/>
    <col min="12" max="12" width="16.33203125" customWidth="1" outlineLevel="1"/>
    <col min="13" max="13" width="6.33203125" customWidth="1"/>
    <col min="14" max="14" width="3.33203125" style="27" customWidth="1"/>
    <col min="15" max="17" width="26.33203125" style="27" customWidth="1" outlineLevel="1"/>
    <col min="18" max="19" width="16.1640625" style="27" customWidth="1" outlineLevel="1"/>
    <col min="20" max="20" width="6.33203125" style="27" customWidth="1"/>
    <col min="21" max="21" width="3.33203125" style="27" customWidth="1"/>
    <col min="22" max="22" width="23.5" style="112" customWidth="1" outlineLevel="1"/>
    <col min="23" max="23" width="17.1640625" style="5" customWidth="1" outlineLevel="1"/>
    <col min="24" max="24" width="3.33203125" customWidth="1" outlineLevel="1"/>
    <col min="25" max="29" width="19.6640625" style="5" customWidth="1" outlineLevel="1"/>
    <col min="30" max="30" width="6.33203125" customWidth="1"/>
    <col min="31" max="31" width="3.33203125" style="27" customWidth="1"/>
    <col min="32" max="32" width="23.5" style="112" customWidth="1" outlineLevel="1"/>
    <col min="33" max="33" width="13.83203125" customWidth="1" outlineLevel="1"/>
    <col min="34" max="34" width="9.33203125" customWidth="1" outlineLevel="1"/>
    <col min="35" max="35" width="3.33203125" customWidth="1" outlineLevel="1"/>
    <col min="36" max="41" width="20.33203125" customWidth="1" outlineLevel="1"/>
    <col min="42" max="42" width="6.33203125" customWidth="1"/>
    <col min="43" max="43" width="3.33203125" style="27" customWidth="1"/>
    <col min="44" max="44" width="23.5" style="112" customWidth="1" outlineLevel="1"/>
    <col min="45" max="45" width="9" style="5" customWidth="1" outlineLevel="1"/>
    <col min="46" max="46" width="8.33203125" style="5" customWidth="1" outlineLevel="1"/>
    <col min="47" max="47" width="3.33203125" style="5" customWidth="1" outlineLevel="1"/>
    <col min="48" max="48" width="25.83203125" customWidth="1" outlineLevel="1"/>
    <col min="49" max="49" width="22.83203125" customWidth="1" outlineLevel="1"/>
    <col min="50" max="53" width="20" customWidth="1" outlineLevel="1"/>
    <col min="54" max="54" width="6.33203125" customWidth="1"/>
    <col min="55" max="55" width="3.33203125" style="27" customWidth="1"/>
    <col min="56" max="56" width="31" style="5" bestFit="1" customWidth="1" outlineLevel="1"/>
    <col min="57" max="57" width="9.33203125" style="5" customWidth="1" outlineLevel="1"/>
    <col min="58" max="58" width="6.33203125" customWidth="1"/>
  </cols>
  <sheetData>
    <row r="1" spans="1:58" ht="29.25" customHeight="1" x14ac:dyDescent="0.2">
      <c r="A1" s="160" t="s">
        <v>161</v>
      </c>
      <c r="B1" s="160"/>
      <c r="D1" s="99" t="s">
        <v>7</v>
      </c>
      <c r="E1" s="11" t="str">
        <f>IF(Additional_Fisher_transformation="Off","Partial Correlation","Partial Correlation (z)")</f>
        <v>Partial Correlation</v>
      </c>
      <c r="F1" s="11" t="s">
        <v>174</v>
      </c>
      <c r="M1" s="139"/>
      <c r="O1" s="152" t="s">
        <v>187</v>
      </c>
      <c r="P1" s="152"/>
      <c r="Q1" s="152"/>
      <c r="R1" s="152"/>
      <c r="S1" s="148"/>
      <c r="T1" s="139"/>
      <c r="V1" s="111" t="s">
        <v>7</v>
      </c>
      <c r="W1" s="11" t="s">
        <v>99</v>
      </c>
      <c r="AD1" s="141"/>
      <c r="AF1" s="111" t="s">
        <v>7</v>
      </c>
      <c r="AG1" s="11" t="s">
        <v>224</v>
      </c>
      <c r="AH1" s="11" t="s">
        <v>102</v>
      </c>
      <c r="AP1" s="141"/>
      <c r="AR1" s="111" t="s">
        <v>7</v>
      </c>
      <c r="AS1" s="11" t="s">
        <v>218</v>
      </c>
      <c r="AT1" s="11" t="s">
        <v>219</v>
      </c>
      <c r="BB1" s="141"/>
      <c r="BD1" s="11" t="s">
        <v>133</v>
      </c>
      <c r="BE1" s="11"/>
      <c r="BF1" s="141"/>
    </row>
    <row r="2" spans="1:58" x14ac:dyDescent="0.2">
      <c r="A2" s="10" t="s">
        <v>130</v>
      </c>
      <c r="B2" s="35" t="s">
        <v>260</v>
      </c>
      <c r="D2" s="174" t="str">
        <f>IF(Include_in_Pub_Bias=TRUE,Study_name,"")</f>
        <v>aaaa</v>
      </c>
      <c r="E2" s="54">
        <f>IF(AND(Include_study="Yes",Sufficient_data="Yes"),IF(Additional_Fisher_transformation="Off",Calculations!CT:CT,Calculations!CU:CU),"")</f>
        <v>0.4</v>
      </c>
      <c r="F2" s="122">
        <f>IF(Include_in_Pub_Bias=TRUE,Calculations!CV:CV,"")</f>
        <v>0.1</v>
      </c>
      <c r="M2" s="154" t="s">
        <v>183</v>
      </c>
      <c r="O2" s="10"/>
      <c r="P2" s="10" t="s">
        <v>199</v>
      </c>
      <c r="Q2" s="10" t="s">
        <v>2</v>
      </c>
      <c r="R2" s="10" t="s">
        <v>63</v>
      </c>
      <c r="S2" s="10" t="s">
        <v>64</v>
      </c>
      <c r="T2" s="154" t="s">
        <v>212</v>
      </c>
      <c r="V2" s="119" t="str">
        <f>IF(Include_in_Pub_Bias=TRUE,Study_name,"")</f>
        <v>aaaa</v>
      </c>
      <c r="W2" s="46">
        <f>IF(Include_in_Pub_Bias=TRUE,((E:E-I$29)*SQRT(Calculations!CX:CX))/SQRT(1-Calculations!CX:CX/SUM(Calculations!CX:CX)),"")</f>
        <v>2.8000444745908291</v>
      </c>
      <c r="AD2" s="154" t="s">
        <v>182</v>
      </c>
      <c r="AF2" s="104" t="str">
        <f t="shared" ref="AF2:AF33" si="0">IF(AND(Sufficient_data="Yes",Include_study="Yes"),Study_name,"")</f>
        <v>aaaa</v>
      </c>
      <c r="AG2" s="54">
        <f t="shared" ref="AG2:AG33" si="1">IF(AND(Sufficient_data="Yes",Include_study="Yes"),Inverse_standard_error,"")</f>
        <v>10</v>
      </c>
      <c r="AH2" s="46">
        <f t="shared" ref="AH2:AH33" si="2">IF(AND(Sufficient_data="Yes",Include_study="Yes"),Z_score,"")</f>
        <v>4</v>
      </c>
      <c r="AP2" s="154" t="s">
        <v>184</v>
      </c>
      <c r="AR2" s="119" t="str">
        <f>IF(Include_in_Pub_Bias=TRUE,Study_name,"")</f>
        <v>aaaa</v>
      </c>
      <c r="AS2" s="54">
        <f>IF(Calculations!FS2&lt;&gt;"",NORMSINV(Calculations!FS2),"")</f>
        <v>0.78503604987689113</v>
      </c>
      <c r="AT2" s="46">
        <f>IF(Include_in_Pub_Bias=TRUE,IF(AW$33="Standardized residuals",Standardized_residual,Z_score),"")</f>
        <v>4</v>
      </c>
      <c r="BB2" s="154" t="s">
        <v>195</v>
      </c>
      <c r="BD2" s="162" t="s">
        <v>191</v>
      </c>
      <c r="BE2" s="162"/>
      <c r="BF2" s="154" t="s">
        <v>196</v>
      </c>
    </row>
    <row r="3" spans="1:58" x14ac:dyDescent="0.2">
      <c r="A3" s="10" t="s">
        <v>176</v>
      </c>
      <c r="B3" s="9" t="s">
        <v>237</v>
      </c>
      <c r="D3" s="107" t="str">
        <f>IF(Include_in_Pub_Bias=TRUE,Study_name,"")</f>
        <v>bbbb</v>
      </c>
      <c r="E3" s="58">
        <f>IF(AND(Include_study="Yes",Sufficient_data="Yes"),IF(Additional_Fisher_transformation="Off",Calculations!CT:CT,Calculations!CU:CU),"")</f>
        <v>0.3</v>
      </c>
      <c r="F3" s="58">
        <f>IF(Include_in_Pub_Bias=TRUE,Calculations!CV:CV,"")</f>
        <v>0.08</v>
      </c>
      <c r="M3" s="154"/>
      <c r="O3" s="10" t="s">
        <v>172</v>
      </c>
      <c r="P3" s="12">
        <f>INTERCEPT(Z_score,Inverse_standard_error)</f>
        <v>-1.1647248587258565</v>
      </c>
      <c r="Q3" s="12">
        <f>Q4*SQRT(1/COUNT(E:E)*SUMPRODUCT(Inverse_standard_error,Inverse_standard_error))</f>
        <v>2.7806457022727868</v>
      </c>
      <c r="R3" s="12">
        <f>P3-ABS(TINV((1-Additional_confidence_level),COUNT(E:E)-1))*Q3</f>
        <v>-7.2848847849008518</v>
      </c>
      <c r="S3" s="12">
        <f>P3+ABS(TINV((1-Additional_confidence_level),COUNT(E:E)-1))*Q3</f>
        <v>4.9554350674491392</v>
      </c>
      <c r="T3" s="154"/>
      <c r="V3" s="105" t="str">
        <f>IF(Include_in_Pub_Bias=TRUE,Study_name,"")</f>
        <v>bbbb</v>
      </c>
      <c r="W3" s="47">
        <f>IF(Include_in_Pub_Bias=TRUE,((E:E-I$29)*SQRT(Calculations!CX:CX))/SQRT(1-Calculations!CX:CX/SUM(Calculations!CX:CX)),"")</f>
        <v>2.2517015483264187</v>
      </c>
      <c r="AD3" s="154"/>
      <c r="AF3" s="105" t="str">
        <f t="shared" si="0"/>
        <v>bbbb</v>
      </c>
      <c r="AG3" s="58">
        <f t="shared" si="1"/>
        <v>12.5</v>
      </c>
      <c r="AH3" s="47">
        <f t="shared" si="2"/>
        <v>3.75</v>
      </c>
      <c r="AP3" s="154"/>
      <c r="AR3" s="105" t="str">
        <f>IF(Include_in_Pub_Bias=TRUE,Study_name,"")</f>
        <v>bbbb</v>
      </c>
      <c r="AS3" s="58">
        <f>IF(Calculations!FS3&lt;&gt;"",NORMSINV(Calculations!FS3),"")</f>
        <v>0.53218973091930399</v>
      </c>
      <c r="AT3" s="47">
        <f>IF(Include_in_Pub_Bias=TRUE,IF(AW$33="Standardized residuals",Standardized_residual,Z_score),"")</f>
        <v>3.75</v>
      </c>
      <c r="BB3" s="154"/>
      <c r="BD3" s="10" t="s">
        <v>134</v>
      </c>
      <c r="BE3" s="12">
        <f>SUM(Z_score)/SQRT(COUNT(Calculations!GD:GD))</f>
        <v>4.622105467214344</v>
      </c>
      <c r="BF3" s="154"/>
    </row>
    <row r="4" spans="1:58" x14ac:dyDescent="0.2">
      <c r="A4" s="10" t="s">
        <v>16</v>
      </c>
      <c r="B4" s="41">
        <v>0.95</v>
      </c>
      <c r="D4" s="107" t="str">
        <f>IF(Include_in_Pub_Bias=TRUE,Study_name,"")</f>
        <v>cccc</v>
      </c>
      <c r="E4" s="58">
        <f>IF(AND(Include_study="Yes",Sufficient_data="Yes"),IF(Additional_Fisher_transformation="Off",Calculations!CT:CT,Calculations!CU:CU),"")</f>
        <v>1.4999999999999999E-2</v>
      </c>
      <c r="F4" s="58">
        <f>IF(Include_in_Pub_Bias=TRUE,Calculations!CV:CV,"")</f>
        <v>0.2</v>
      </c>
      <c r="M4" s="154"/>
      <c r="O4" s="10" t="s">
        <v>104</v>
      </c>
      <c r="P4" s="12">
        <f>SLOPE(Z_score,Inverse_standard_error)</f>
        <v>0.22608759390715966</v>
      </c>
      <c r="Q4" s="12">
        <f>SQRT(((1/(COUNT(E:E)-2))*SUMPRODUCT(Calculations!EQ:EQ,Calculations!EQ:EQ))/SUMPRODUCT(Calculations!EP:EP,Calculations!EP:EP))</f>
        <v>0.24154581794896107</v>
      </c>
      <c r="R4" s="12">
        <f>P4-ABS(TINV((1-Additional_confidence_level),COUNT(E:E)-1))*Q4</f>
        <v>-0.30555116688070011</v>
      </c>
      <c r="S4" s="12">
        <f>P4+ABS(TINV((1-Additional_confidence_level),COUNT(E:E)-1))*Q4</f>
        <v>0.75772635469501948</v>
      </c>
      <c r="T4" s="154"/>
      <c r="V4" s="105" t="str">
        <f>IF(Include_in_Pub_Bias=TRUE,Study_name,"")</f>
        <v>cccc</v>
      </c>
      <c r="W4" s="47">
        <f>IF(Include_in_Pub_Bias=TRUE,((E:E-I$29)*SQRT(Calculations!CX:CX))/SQRT(1-Calculations!CX:CX/SUM(Calculations!CX:CX)),"")</f>
        <v>-0.57424208234426477</v>
      </c>
      <c r="AD4" s="154"/>
      <c r="AF4" s="105" t="str">
        <f t="shared" si="0"/>
        <v>cccc</v>
      </c>
      <c r="AG4" s="58">
        <f t="shared" si="1"/>
        <v>5</v>
      </c>
      <c r="AH4" s="47">
        <f t="shared" si="2"/>
        <v>7.4999999999999997E-2</v>
      </c>
      <c r="AP4" s="154"/>
      <c r="AR4" s="105" t="str">
        <f>IF(Include_in_Pub_Bias=TRUE,Study_name,"")</f>
        <v>cccc</v>
      </c>
      <c r="AS4" s="58">
        <f>IF(Calculations!FS4&lt;&gt;"",NORMSINV(Calculations!FS4),"")</f>
        <v>-0.30974253153853021</v>
      </c>
      <c r="AT4" s="47">
        <f>IF(Include_in_Pub_Bias=TRUE,IF(AW$33="Standardized residuals",Standardized_residual,Z_score),"")</f>
        <v>7.4999999999999997E-2</v>
      </c>
      <c r="BB4" s="154"/>
      <c r="BD4" s="10" t="s">
        <v>258</v>
      </c>
      <c r="BE4" s="18">
        <f>MAX(0,ROUNDUP(COUNT(Calculations!GD:GD)*(BE3/NORMSINV((1-Additional_confidence_level)))^2-COUNT(Calculations!GD:GD),0))</f>
        <v>83</v>
      </c>
      <c r="BF4" s="154"/>
    </row>
    <row r="5" spans="1:58" x14ac:dyDescent="0.2">
      <c r="D5" s="107" t="str">
        <f>IF(Include_in_Pub_Bias=TRUE,Study_name,"")</f>
        <v>dddd</v>
      </c>
      <c r="E5" s="58">
        <f>IF(AND(Include_study="Yes",Sufficient_data="Yes"),IF(Additional_Fisher_transformation="Off",Calculations!CT:CT,Calculations!CU:CU),"")</f>
        <v>0.12177033792297279</v>
      </c>
      <c r="F5" s="58">
        <f>IF(Include_in_Pub_Bias=TRUE,Calculations!CV:CV,"")</f>
        <v>5.7554361886364577E-2</v>
      </c>
      <c r="M5" s="154"/>
      <c r="O5"/>
      <c r="P5"/>
      <c r="Q5"/>
      <c r="R5"/>
      <c r="T5" s="154"/>
      <c r="V5" s="105" t="str">
        <f>IF(Include_in_Pub_Bias=TRUE,Study_name,"")</f>
        <v>dddd</v>
      </c>
      <c r="W5" s="47">
        <f>IF(Include_in_Pub_Bias=TRUE,((E:E-I$29)*SQRT(Calculations!CX:CX))/SQRT(1-Calculations!CX:CX/SUM(Calculations!CX:CX)),"")</f>
        <v>-0.13843959789290852</v>
      </c>
      <c r="AD5" s="154"/>
      <c r="AF5" s="105" t="str">
        <f t="shared" si="0"/>
        <v>dddd</v>
      </c>
      <c r="AG5" s="58">
        <f t="shared" si="1"/>
        <v>17.374877719509801</v>
      </c>
      <c r="AH5" s="47">
        <f t="shared" si="2"/>
        <v>2.1157447312750395</v>
      </c>
      <c r="AP5" s="154"/>
      <c r="AR5" s="105" t="str">
        <f>IF(Include_in_Pub_Bias=TRUE,Study_name,"")</f>
        <v>dddd</v>
      </c>
      <c r="AS5" s="58">
        <f>IF(Calculations!FS5&lt;&gt;"",NORMSINV(Calculations!FS5),"")</f>
        <v>0.30974253153853021</v>
      </c>
      <c r="AT5" s="47">
        <f>IF(Include_in_Pub_Bias=TRUE,IF(AW$33="Standardized residuals",Standardized_residual,Z_score),"")</f>
        <v>2.1157447312750395</v>
      </c>
      <c r="BB5" s="154"/>
      <c r="BD5" s="10" t="s">
        <v>135</v>
      </c>
      <c r="BE5" s="12" t="b">
        <f>BE4&lt;5*k_+10</f>
        <v>0</v>
      </c>
      <c r="BF5" s="154"/>
    </row>
    <row r="6" spans="1:58" x14ac:dyDescent="0.2">
      <c r="D6" s="107" t="str">
        <f>IF(Include_in_Pub_Bias=TRUE,Study_name,"")</f>
        <v>eeee</v>
      </c>
      <c r="E6" s="58">
        <f>IF(AND(Include_study="Yes",Sufficient_data="Yes"),IF(Additional_Fisher_transformation="Off",Calculations!CT:CT,Calculations!CU:CU),"")</f>
        <v>-0.18844293805582812</v>
      </c>
      <c r="F6" s="58">
        <f>IF(Include_in_Pub_Bias=TRUE,Calculations!CV:CV,"")</f>
        <v>0.10281490047837416</v>
      </c>
      <c r="M6" s="154"/>
      <c r="O6" s="10" t="s">
        <v>225</v>
      </c>
      <c r="P6" s="34">
        <f>P3/Q3</f>
        <v>-0.41886848719125119</v>
      </c>
      <c r="Q6"/>
      <c r="R6"/>
      <c r="T6" s="154"/>
      <c r="V6" s="105" t="str">
        <f>IF(Include_in_Pub_Bias=TRUE,Study_name,"")</f>
        <v>eeee</v>
      </c>
      <c r="W6" s="47">
        <f>IF(Include_in_Pub_Bias=TRUE,((E:E-I$29)*SQRT(Calculations!CX:CX))/SQRT(1-Calculations!CX:CX/SUM(Calculations!CX:CX)),"")</f>
        <v>-3.1830814320363201</v>
      </c>
      <c r="AD6" s="154"/>
      <c r="AF6" s="105" t="str">
        <f t="shared" si="0"/>
        <v>eeee</v>
      </c>
      <c r="AG6" s="58">
        <f t="shared" si="1"/>
        <v>9.726216680142949</v>
      </c>
      <c r="AH6" s="47">
        <f t="shared" si="2"/>
        <v>-1.83283684737374</v>
      </c>
      <c r="AP6" s="154"/>
      <c r="AR6" s="105" t="str">
        <f>IF(Include_in_Pub_Bias=TRUE,Study_name,"")</f>
        <v>eeee</v>
      </c>
      <c r="AS6" s="58">
        <f>IF(Calculations!FS6&lt;&gt;"",NORMSINV(Calculations!FS6),"")</f>
        <v>-1.1024403670151643</v>
      </c>
      <c r="AT6" s="47">
        <f>IF(Include_in_Pub_Bias=TRUE,IF(AW$33="Standardized residuals",Standardized_residual,Z_score),"")</f>
        <v>-1.83283684737374</v>
      </c>
      <c r="BB6" s="154"/>
      <c r="BF6" s="154"/>
    </row>
    <row r="7" spans="1:58" x14ac:dyDescent="0.2">
      <c r="D7" s="107" t="str">
        <f>IF(Include_in_Pub_Bias=TRUE,Study_name,"")</f>
        <v>ffff</v>
      </c>
      <c r="E7" s="58">
        <f>IF(AND(Include_study="Yes",Sufficient_data="Yes"),IF(Additional_Fisher_transformation="Off",Calculations!CT:CT,Calculations!CU:CU),"")</f>
        <v>-5.3838190205816552E-2</v>
      </c>
      <c r="F7" s="58">
        <f>IF(Include_in_Pub_Bias=TRUE,Calculations!CV:CV,"")</f>
        <v>0.10752021444052991</v>
      </c>
      <c r="M7" s="154"/>
      <c r="O7" s="10" t="s">
        <v>126</v>
      </c>
      <c r="P7" s="33">
        <f>TDIST(ABS(P6),COUNT(E:E)-2,2)</f>
        <v>0.68416687427296785</v>
      </c>
      <c r="Q7"/>
      <c r="R7"/>
      <c r="T7" s="154"/>
      <c r="V7" s="105" t="str">
        <f>IF(Include_in_Pub_Bias=TRUE,Study_name,"")</f>
        <v>ffff</v>
      </c>
      <c r="W7" s="47">
        <f>IF(Include_in_Pub_Bias=TRUE,((E:E-I$29)*SQRT(Calculations!CX:CX))/SQRT(1-Calculations!CX:CX/SUM(Calculations!CX:CX)),"")</f>
        <v>-1.7481713606451106</v>
      </c>
      <c r="AD7" s="154"/>
      <c r="AF7" s="105" t="str">
        <f t="shared" si="0"/>
        <v>ffff</v>
      </c>
      <c r="AG7" s="58">
        <f t="shared" si="1"/>
        <v>9.3005766887965624</v>
      </c>
      <c r="AH7" s="47">
        <f t="shared" si="2"/>
        <v>-0.50072621679521279</v>
      </c>
      <c r="AP7" s="154"/>
      <c r="AR7" s="105" t="str">
        <f>IF(Include_in_Pub_Bias=TRUE,Study_name,"")</f>
        <v>ffff</v>
      </c>
      <c r="AS7" s="58">
        <f>IF(Calculations!FS7&lt;&gt;"",NORMSINV(Calculations!FS7),"")</f>
        <v>-0.78503604987689179</v>
      </c>
      <c r="AT7" s="47">
        <f>IF(Include_in_Pub_Bias=TRUE,IF(AW$33="Standardized residuals",Standardized_residual,Z_score),"")</f>
        <v>-0.50072621679521279</v>
      </c>
      <c r="BB7" s="154"/>
      <c r="BD7" s="162" t="s">
        <v>192</v>
      </c>
      <c r="BE7" s="162"/>
      <c r="BF7" s="154"/>
    </row>
    <row r="8" spans="1:58" x14ac:dyDescent="0.2">
      <c r="D8" s="107" t="str">
        <f>IF(Include_in_Pub_Bias=TRUE,Study_name,"")</f>
        <v>gggg</v>
      </c>
      <c r="E8" s="58">
        <f>IF(AND(Include_study="Yes",Sufficient_data="Yes"),IF(Additional_Fisher_transformation="Off",Calculations!CT:CT,Calculations!CU:CU),"")</f>
        <v>0.35355339059327373</v>
      </c>
      <c r="F8" s="58">
        <f>IF(Include_in_Pub_Bias=TRUE,Calculations!CV:CV,"")</f>
        <v>8.267972847076846E-2</v>
      </c>
      <c r="M8" s="154"/>
      <c r="Q8"/>
      <c r="R8"/>
      <c r="T8" s="154"/>
      <c r="V8" s="105" t="str">
        <f>IF(Include_in_Pub_Bias=TRUE,Study_name,"")</f>
        <v>gggg</v>
      </c>
      <c r="W8" s="47">
        <f>IF(Include_in_Pub_Bias=TRUE,((E:E-I$29)*SQRT(Calculations!CX:CX))/SQRT(1-Calculations!CX:CX/SUM(Calculations!CX:CX)),"")</f>
        <v>2.8509303115375957</v>
      </c>
      <c r="AD8" s="154"/>
      <c r="AF8" s="105" t="str">
        <f t="shared" si="0"/>
        <v>gggg</v>
      </c>
      <c r="AG8" s="58">
        <f t="shared" si="1"/>
        <v>12.09486313629527</v>
      </c>
      <c r="AH8" s="47">
        <f t="shared" si="2"/>
        <v>4.2761798705987895</v>
      </c>
      <c r="AP8" s="154"/>
      <c r="AR8" s="105" t="str">
        <f>IF(Include_in_Pub_Bias=TRUE,Study_name,"")</f>
        <v>gggg</v>
      </c>
      <c r="AS8" s="58">
        <f>IF(Calculations!FS8&lt;&gt;"",NORMSINV(Calculations!FS8),"")</f>
        <v>1.1024403670151643</v>
      </c>
      <c r="AT8" s="47">
        <f>IF(Include_in_Pub_Bias=TRUE,IF(AW$33="Standardized residuals",Standardized_residual,Z_score),"")</f>
        <v>4.2761798705987895</v>
      </c>
      <c r="BB8" s="154"/>
      <c r="BD8" s="10" t="s">
        <v>271</v>
      </c>
      <c r="BE8" s="18">
        <f>MAX(0,ROUNDUP((COUNT(Calculations!GD:GD)*(1-MAX(Calculations!GE:GE)-1)/MAX(Calculations!GE:GE)),0))</f>
        <v>0</v>
      </c>
      <c r="BF8" s="154"/>
    </row>
    <row r="9" spans="1:58" x14ac:dyDescent="0.2">
      <c r="D9" s="107" t="str">
        <f>IF(Include_in_Pub_Bias=TRUE,Study_name,"")</f>
        <v>hhhh</v>
      </c>
      <c r="E9" s="58">
        <f>IF(AND(Include_study="Yes",Sufficient_data="Yes"),IF(Additional_Fisher_transformation="Off",Calculations!CT:CT,Calculations!CU:CU),"")</f>
        <v>0.44721359549995793</v>
      </c>
      <c r="F9" s="58">
        <f>IF(Include_in_Pub_Bias=TRUE,Calculations!CV:CV,"")</f>
        <v>7.2727272727272738E-2</v>
      </c>
      <c r="M9" s="154"/>
      <c r="O9" s="161" t="s">
        <v>208</v>
      </c>
      <c r="P9" s="152"/>
      <c r="Q9"/>
      <c r="R9"/>
      <c r="T9" s="154"/>
      <c r="V9" s="105" t="str">
        <f>IF(Include_in_Pub_Bias=TRUE,Study_name,"")</f>
        <v>hhhh</v>
      </c>
      <c r="W9" s="47">
        <f>IF(Include_in_Pub_Bias=TRUE,((E:E-I$29)*SQRT(Calculations!CX:CX))/SQRT(1-Calculations!CX:CX/SUM(Calculations!CX:CX)),"")</f>
        <v>4.6621309401924744</v>
      </c>
      <c r="AD9" s="154"/>
      <c r="AF9" s="105" t="str">
        <f t="shared" si="0"/>
        <v>hhhh</v>
      </c>
      <c r="AG9" s="58">
        <f t="shared" si="1"/>
        <v>13.749999999999998</v>
      </c>
      <c r="AH9" s="47">
        <f t="shared" si="2"/>
        <v>6.1491869381244202</v>
      </c>
      <c r="AP9" s="154"/>
      <c r="AR9" s="105" t="str">
        <f>IF(Include_in_Pub_Bias=TRUE,Study_name,"")</f>
        <v>hhhh</v>
      </c>
      <c r="AS9" s="58">
        <f>IF(Calculations!FS9&lt;&gt;"",NORMSINV(Calculations!FS9),"")</f>
        <v>1.6067550689692418</v>
      </c>
      <c r="AT9" s="47">
        <f>IF(Include_in_Pub_Bias=TRUE,IF(AW$33="Standardized residuals",Standardized_residual,Z_score),"")</f>
        <v>6.1491869381244202</v>
      </c>
      <c r="BB9" s="154"/>
      <c r="BF9" s="154"/>
    </row>
    <row r="10" spans="1:58" ht="13.5" x14ac:dyDescent="0.25">
      <c r="D10" s="107" t="str">
        <f>IF(Include_in_Pub_Bias=TRUE,Study_name,"")</f>
        <v>iiii</v>
      </c>
      <c r="E10" s="58">
        <f>IF(AND(Include_study="Yes",Sufficient_data="Yes"),IF(Additional_Fisher_transformation="Off",Calculations!CT:CT,Calculations!CU:CU),"")</f>
        <v>-5.2414241836095915E-2</v>
      </c>
      <c r="F10" s="58">
        <f>IF(Include_in_Pub_Bias=TRUE,Calculations!CV:CV,"")</f>
        <v>0.11515282841529349</v>
      </c>
      <c r="M10" s="154"/>
      <c r="O10" s="10" t="s">
        <v>209</v>
      </c>
      <c r="P10" s="18">
        <f>SUM(Calculations!EX:EX)/2-SUM(Calculations!EY:EY)/2</f>
        <v>-6</v>
      </c>
      <c r="Q10"/>
      <c r="R10"/>
      <c r="T10" s="154"/>
      <c r="V10" s="105" t="str">
        <f>IF(Include_in_Pub_Bias=TRUE,Study_name,"")</f>
        <v>iiii</v>
      </c>
      <c r="W10" s="47">
        <f>IF(Include_in_Pub_Bias=TRUE,((E:E-I$29)*SQRT(Calculations!CX:CX))/SQRT(1-Calculations!CX:CX/SUM(Calculations!CX:CX)),"")</f>
        <v>-1.6136442913902536</v>
      </c>
      <c r="AD10" s="154"/>
      <c r="AF10" s="105" t="str">
        <f t="shared" si="0"/>
        <v>iiii</v>
      </c>
      <c r="AG10" s="58">
        <f t="shared" si="1"/>
        <v>8.6841114869844542</v>
      </c>
      <c r="AH10" s="47">
        <f t="shared" si="2"/>
        <v>-0.45517111961042167</v>
      </c>
      <c r="AP10" s="154"/>
      <c r="AR10" s="105" t="str">
        <f>IF(Include_in_Pub_Bias=TRUE,Study_name,"")</f>
        <v>iiii</v>
      </c>
      <c r="AS10" s="58">
        <f>IF(Calculations!FS10&lt;&gt;"",NORMSINV(Calculations!FS10),"")</f>
        <v>-0.53218973091930433</v>
      </c>
      <c r="AT10" s="47">
        <f>IF(Include_in_Pub_Bias=TRUE,IF(AW$33="Standardized residuals",Standardized_residual,Z_score),"")</f>
        <v>-0.45517111961042167</v>
      </c>
      <c r="BB10" s="154"/>
      <c r="BD10" s="162" t="s">
        <v>193</v>
      </c>
      <c r="BE10" s="162"/>
      <c r="BF10" s="154"/>
    </row>
    <row r="11" spans="1:58" ht="13.5" x14ac:dyDescent="0.25">
      <c r="D11" s="107" t="str">
        <f>IF(Include_in_Pub_Bias=TRUE,Study_name,"")</f>
        <v>jjjj</v>
      </c>
      <c r="E11" s="58">
        <f>IF(AND(Include_study="Yes",Sufficient_data="Yes"),IF(Additional_Fisher_transformation="Off",Calculations!CT:CT,Calculations!CU:CU),"")</f>
        <v>-0.15</v>
      </c>
      <c r="F11" s="58">
        <f>IF(Include_in_Pub_Bias=TRUE,Calculations!CV:CV,"")</f>
        <v>6.4595018194485029E-2</v>
      </c>
      <c r="M11" s="154"/>
      <c r="O11" s="45" t="s">
        <v>213</v>
      </c>
      <c r="P11" s="12">
        <f>(SUM(Calculations!EX:EX)/2-SUM(Calculations!EY:EY)/2)/(1/2*COUNT(E:E)*(COUNT(E:E)-1))</f>
        <v>-9.0909090909090912E-2</v>
      </c>
      <c r="Q11"/>
      <c r="R11"/>
      <c r="T11" s="154"/>
      <c r="V11" s="105" t="str">
        <f>IF(Include_in_Pub_Bias=TRUE,Study_name,"")</f>
        <v>jjjj</v>
      </c>
      <c r="W11" s="47">
        <f>IF(Include_in_Pub_Bias=TRUE,((E:E-I$29)*SQRT(Calculations!CX:CX))/SQRT(1-Calculations!CX:CX/SUM(Calculations!CX:CX)),"")</f>
        <v>-4.6858224724335145</v>
      </c>
      <c r="AD11" s="154"/>
      <c r="AF11" s="105" t="str">
        <f t="shared" si="0"/>
        <v>jjjj</v>
      </c>
      <c r="AG11" s="58">
        <f t="shared" si="1"/>
        <v>15.481070026006705</v>
      </c>
      <c r="AH11" s="47">
        <f t="shared" si="2"/>
        <v>-2.322160503901006</v>
      </c>
      <c r="AP11" s="154"/>
      <c r="AR11" s="105" t="str">
        <f>IF(Include_in_Pub_Bias=TRUE,Study_name,"")</f>
        <v>jjjj</v>
      </c>
      <c r="AS11" s="58">
        <f>IF(Calculations!FS11&lt;&gt;"",NORMSINV(Calculations!FS11),"")</f>
        <v>-1.6067550689692427</v>
      </c>
      <c r="AT11" s="47">
        <f>IF(Include_in_Pub_Bias=TRUE,IF(AW$33="Standardized residuals",Standardized_residual,Z_score),"")</f>
        <v>-2.322160503901006</v>
      </c>
      <c r="BB11" s="154"/>
      <c r="BD11" s="10" t="s">
        <v>136</v>
      </c>
      <c r="BE11" s="9">
        <v>0</v>
      </c>
      <c r="BF11" s="154"/>
    </row>
    <row r="12" spans="1:58" ht="13.5" x14ac:dyDescent="0.25">
      <c r="D12" s="107" t="str">
        <f>IF(Include_in_Pub_Bias=TRUE,Study_name,"")</f>
        <v>kkkk</v>
      </c>
      <c r="E12" s="58">
        <f>IF(AND(Include_study="Yes",Sufficient_data="Yes"),IF(Additional_Fisher_transformation="Off",Calculations!CT:CT,Calculations!CU:CU),"")</f>
        <v>0.03</v>
      </c>
      <c r="F12" s="58">
        <f>IF(Include_in_Pub_Bias=TRUE,Calculations!CV:CV,"")</f>
        <v>0.1110111111111111</v>
      </c>
      <c r="M12" s="154"/>
      <c r="O12" s="10" t="s">
        <v>210</v>
      </c>
      <c r="P12" s="12">
        <f>P10/SQRT(COUNT(E:E)*(COUNT(E:E)-1)*(2*COUNT(E:E)+5)/18)</f>
        <v>-0.41143528879424496</v>
      </c>
      <c r="Q12"/>
      <c r="R12"/>
      <c r="T12" s="154"/>
      <c r="V12" s="105" t="str">
        <f>IF(Include_in_Pub_Bias=TRUE,Study_name,"")</f>
        <v>kkkk</v>
      </c>
      <c r="W12" s="47">
        <f>IF(Include_in_Pub_Bias=TRUE,((E:E-I$29)*SQRT(Calculations!CX:CX))/SQRT(1-Calculations!CX:CX/SUM(Calculations!CX:CX)),"")</f>
        <v>-0.91492940462409433</v>
      </c>
      <c r="AD12" s="154"/>
      <c r="AF12" s="105" t="str">
        <f t="shared" si="0"/>
        <v>kkkk</v>
      </c>
      <c r="AG12" s="58">
        <f t="shared" si="1"/>
        <v>9.0081072965669104</v>
      </c>
      <c r="AH12" s="47">
        <f t="shared" si="2"/>
        <v>0.27024321889700731</v>
      </c>
      <c r="AP12" s="154"/>
      <c r="AR12" s="105" t="str">
        <f>IF(Include_in_Pub_Bias=TRUE,Study_name,"")</f>
        <v>kkkk</v>
      </c>
      <c r="AS12" s="58">
        <f>IF(Calculations!FS12&lt;&gt;"",NORMSINV(Calculations!FS12),"")</f>
        <v>-0.10179559909470488</v>
      </c>
      <c r="AT12" s="47">
        <f>IF(Include_in_Pub_Bias=TRUE,IF(AW$33="Standardized residuals",Standardized_residual,Z_score),"")</f>
        <v>0.27024321889700731</v>
      </c>
      <c r="BB12" s="154"/>
      <c r="BD12" s="10" t="s">
        <v>137</v>
      </c>
      <c r="BE12" s="9">
        <v>0.1</v>
      </c>
      <c r="BF12" s="154"/>
    </row>
    <row r="13" spans="1:58" ht="13.5" x14ac:dyDescent="0.25">
      <c r="D13" s="107" t="str">
        <f>IF(Include_in_Pub_Bias=TRUE,Study_name,"")</f>
        <v>llll</v>
      </c>
      <c r="E13" s="58">
        <f>IF(AND(Include_study="Yes",Sufficient_data="Yes"),IF(Additional_Fisher_transformation="Off",Calculations!CT:CT,Calculations!CU:CU),"")</f>
        <v>0.05</v>
      </c>
      <c r="F13" s="58">
        <f>IF(Include_in_Pub_Bias=TRUE,Calculations!CV:CV,"")</f>
        <v>0.10288426931431464</v>
      </c>
      <c r="M13" s="154"/>
      <c r="O13" s="10" t="s">
        <v>211</v>
      </c>
      <c r="P13" s="33">
        <f>2*(1-NORMSDIST(ABS(P12)))</f>
        <v>0.68075338241706285</v>
      </c>
      <c r="Q13"/>
      <c r="R13"/>
      <c r="T13" s="154"/>
      <c r="V13" s="105" t="str">
        <f>IF(Include_in_Pub_Bias=TRUE,Study_name,"")</f>
        <v>llll</v>
      </c>
      <c r="W13" s="47">
        <f>IF(Include_in_Pub_Bias=TRUE,((E:E-I$29)*SQRT(Calculations!CX:CX))/SQRT(1-Calculations!CX:CX/SUM(Calculations!CX:CX)),"")</f>
        <v>-0.79114949506086607</v>
      </c>
      <c r="AD13" s="154"/>
      <c r="AF13" s="105" t="str">
        <f t="shared" si="0"/>
        <v>llll</v>
      </c>
      <c r="AG13" s="58">
        <f t="shared" si="1"/>
        <v>9.719658861987627</v>
      </c>
      <c r="AH13" s="47">
        <f t="shared" si="2"/>
        <v>0.48598294309938139</v>
      </c>
      <c r="AP13" s="154"/>
      <c r="AR13" s="105" t="str">
        <f>IF(Include_in_Pub_Bias=TRUE,Study_name,"")</f>
        <v>llll</v>
      </c>
      <c r="AS13" s="58">
        <f>IF(Calculations!FS13&lt;&gt;"",NORMSINV(Calculations!FS13),"")</f>
        <v>0.10179559909470504</v>
      </c>
      <c r="AT13" s="47">
        <f>IF(Include_in_Pub_Bias=TRUE,IF(AW$33="Standardized residuals",Standardized_residual,Z_score),"")</f>
        <v>0.48598294309938139</v>
      </c>
      <c r="BB13" s="154"/>
      <c r="BD13" s="10" t="s">
        <v>258</v>
      </c>
      <c r="BE13" s="18">
        <f>MAX(0,ROUNDUP(COUNT(Calculations!GD:GD)*('Publication Bias Analysis'!I29-BE11)/(BE11-BE12),0))</f>
        <v>0</v>
      </c>
      <c r="BF13" s="154"/>
    </row>
    <row r="14" spans="1:58" x14ac:dyDescent="0.2">
      <c r="D14" s="107" t="str">
        <f>IF(Include_in_Pub_Bias=TRUE,Study_name,"")</f>
        <v/>
      </c>
      <c r="E14" s="58" t="str">
        <f>IF(AND(Include_study="Yes",Sufficient_data="Yes"),IF(Additional_Fisher_transformation="Off",Calculations!CT:CT,Calculations!CU:CU),"")</f>
        <v/>
      </c>
      <c r="F14" s="58" t="str">
        <f>IF(Include_in_Pub_Bias=TRUE,Calculations!CV:CV,"")</f>
        <v/>
      </c>
      <c r="M14" s="154"/>
      <c r="O14"/>
      <c r="P14"/>
      <c r="Q14"/>
      <c r="R14"/>
      <c r="T14" s="154"/>
      <c r="V14" s="105" t="str">
        <f>IF(Include_in_Pub_Bias=TRUE,Study_name,"")</f>
        <v/>
      </c>
      <c r="W14" s="47" t="str">
        <f>IF(Include_in_Pub_Bias=TRUE,((E:E-I$29)*SQRT(Calculations!CX:CX))/SQRT(1-Calculations!CX:CX/SUM(Calculations!CX:CX)),"")</f>
        <v/>
      </c>
      <c r="AD14" s="154"/>
      <c r="AF14" s="105" t="str">
        <f t="shared" si="0"/>
        <v/>
      </c>
      <c r="AG14" s="58" t="str">
        <f t="shared" si="1"/>
        <v/>
      </c>
      <c r="AH14" s="47" t="str">
        <f t="shared" si="2"/>
        <v/>
      </c>
      <c r="AP14" s="154"/>
      <c r="AR14" s="105" t="str">
        <f>IF(Include_in_Pub_Bias=TRUE,Study_name,"")</f>
        <v/>
      </c>
      <c r="AS14" s="58" t="str">
        <f>IF(Calculations!FS14&lt;&gt;"",NORMSINV(Calculations!FS14),"")</f>
        <v/>
      </c>
      <c r="AT14" s="47" t="str">
        <f>IF(Include_in_Pub_Bias=TRUE,IF(AW$33="Standardized residuals",Standardized_residual,Z_score),"")</f>
        <v/>
      </c>
      <c r="BB14" s="154"/>
      <c r="BF14" s="154"/>
    </row>
    <row r="15" spans="1:58" x14ac:dyDescent="0.2">
      <c r="D15" s="107" t="str">
        <f>IF(Include_in_Pub_Bias=TRUE,Study_name,"")</f>
        <v/>
      </c>
      <c r="E15" s="58" t="str">
        <f>IF(AND(Include_study="Yes",Sufficient_data="Yes"),IF(Additional_Fisher_transformation="Off",Calculations!CT:CT,Calculations!CU:CU),"")</f>
        <v/>
      </c>
      <c r="F15" s="58" t="str">
        <f>IF(Include_in_Pub_Bias=TRUE,Calculations!CV:CV,"")</f>
        <v/>
      </c>
      <c r="M15" s="154"/>
      <c r="O15"/>
      <c r="P15"/>
      <c r="Q15"/>
      <c r="R15"/>
      <c r="T15" s="154"/>
      <c r="V15" s="105" t="str">
        <f>IF(Include_in_Pub_Bias=TRUE,Study_name,"")</f>
        <v/>
      </c>
      <c r="W15" s="47" t="str">
        <f>IF(Include_in_Pub_Bias=TRUE,((E:E-I$29)*SQRT(Calculations!CX:CX))/SQRT(1-Calculations!CX:CX/SUM(Calculations!CX:CX)),"")</f>
        <v/>
      </c>
      <c r="AD15" s="154"/>
      <c r="AF15" s="105" t="str">
        <f t="shared" si="0"/>
        <v/>
      </c>
      <c r="AG15" s="58" t="str">
        <f t="shared" si="1"/>
        <v/>
      </c>
      <c r="AH15" s="47" t="str">
        <f t="shared" si="2"/>
        <v/>
      </c>
      <c r="AP15" s="154"/>
      <c r="AR15" s="105" t="str">
        <f>IF(Include_in_Pub_Bias=TRUE,Study_name,"")</f>
        <v/>
      </c>
      <c r="AS15" s="58" t="str">
        <f>IF(Calculations!FS15&lt;&gt;"",NORMSINV(Calculations!FS15),"")</f>
        <v/>
      </c>
      <c r="AT15" s="47" t="str">
        <f>IF(Include_in_Pub_Bias=TRUE,IF(AW$33="Standardized residuals",Standardized_residual,Z_score),"")</f>
        <v/>
      </c>
      <c r="BB15" s="154"/>
      <c r="BD15" s="162" t="s">
        <v>194</v>
      </c>
      <c r="BE15" s="162"/>
      <c r="BF15" s="154"/>
    </row>
    <row r="16" spans="1:58" x14ac:dyDescent="0.2">
      <c r="D16" s="107" t="str">
        <f>IF(Include_in_Pub_Bias=TRUE,Study_name,"")</f>
        <v/>
      </c>
      <c r="E16" s="58" t="str">
        <f>IF(AND(Include_study="Yes",Sufficient_data="Yes"),IF(Additional_Fisher_transformation="Off",Calculations!CT:CT,Calculations!CU:CU),"")</f>
        <v/>
      </c>
      <c r="F16" s="58" t="str">
        <f>IF(Include_in_Pub_Bias=TRUE,Calculations!CV:CV,"")</f>
        <v/>
      </c>
      <c r="M16" s="154"/>
      <c r="O16"/>
      <c r="P16"/>
      <c r="Q16"/>
      <c r="R16"/>
      <c r="T16" s="154"/>
      <c r="V16" s="105" t="str">
        <f>IF(Include_in_Pub_Bias=TRUE,Study_name,"")</f>
        <v/>
      </c>
      <c r="W16" s="47" t="str">
        <f>IF(Include_in_Pub_Bias=TRUE,((E:E-I$29)*SQRT(Calculations!CX:CX))/SQRT(1-Calculations!CX:CX/SUM(Calculations!CX:CX)),"")</f>
        <v/>
      </c>
      <c r="AD16" s="154"/>
      <c r="AF16" s="105" t="str">
        <f t="shared" si="0"/>
        <v/>
      </c>
      <c r="AG16" s="58" t="str">
        <f t="shared" si="1"/>
        <v/>
      </c>
      <c r="AH16" s="47" t="str">
        <f t="shared" si="2"/>
        <v/>
      </c>
      <c r="AP16" s="154"/>
      <c r="AR16" s="105" t="str">
        <f>IF(Include_in_Pub_Bias=TRUE,Study_name,"")</f>
        <v/>
      </c>
      <c r="AS16" s="58" t="str">
        <f>IF(Calculations!FS16&lt;&gt;"",NORMSINV(Calculations!FS16),"")</f>
        <v/>
      </c>
      <c r="AT16" s="47" t="str">
        <f>IF(Include_in_Pub_Bias=TRUE,IF(AW$33="Standardized residuals",Standardized_residual,Z_score),"")</f>
        <v/>
      </c>
      <c r="BB16" s="154"/>
      <c r="BD16" s="10" t="s">
        <v>258</v>
      </c>
      <c r="BE16" s="18">
        <f>MAX(0,ROUNDUP(-2*SUM(Calculations!GF:GF),0))</f>
        <v>141</v>
      </c>
      <c r="BF16" s="154"/>
    </row>
    <row r="17" spans="4:58" ht="13.5" x14ac:dyDescent="0.25">
      <c r="D17" s="107" t="str">
        <f>IF(Include_in_Pub_Bias=TRUE,Study_name,"")</f>
        <v/>
      </c>
      <c r="E17" s="58" t="str">
        <f>IF(AND(Include_study="Yes",Sufficient_data="Yes"),IF(Additional_Fisher_transformation="Off",Calculations!CT:CT,Calculations!CU:CU),"")</f>
        <v/>
      </c>
      <c r="F17" s="58" t="str">
        <f>IF(Include_in_Pub_Bias=TRUE,Calculations!CV:CV,"")</f>
        <v/>
      </c>
      <c r="M17" s="154"/>
      <c r="O17"/>
      <c r="P17"/>
      <c r="Q17"/>
      <c r="R17"/>
      <c r="T17" s="154"/>
      <c r="V17" s="105" t="str">
        <f>IF(Include_in_Pub_Bias=TRUE,Study_name,"")</f>
        <v/>
      </c>
      <c r="W17" s="47" t="str">
        <f>IF(Include_in_Pub_Bias=TRUE,((E:E-I$29)*SQRT(Calculations!CX:CX))/SQRT(1-Calculations!CX:CX/SUM(Calculations!CX:CX)),"")</f>
        <v/>
      </c>
      <c r="AD17" s="154"/>
      <c r="AF17" s="105" t="str">
        <f t="shared" si="0"/>
        <v/>
      </c>
      <c r="AG17" s="58" t="str">
        <f t="shared" si="1"/>
        <v/>
      </c>
      <c r="AH17" s="47" t="str">
        <f t="shared" si="2"/>
        <v/>
      </c>
      <c r="AP17" s="154"/>
      <c r="AR17" s="105" t="str">
        <f>IF(Include_in_Pub_Bias=TRUE,Study_name,"")</f>
        <v/>
      </c>
      <c r="AS17" s="58" t="str">
        <f>IF(Calculations!FS17&lt;&gt;"",NORMSINV(Calculations!FS17),"")</f>
        <v/>
      </c>
      <c r="AT17" s="47" t="str">
        <f>IF(Include_in_Pub_Bias=TRUE,IF(AW$33="Standardized residuals",Standardized_residual,Z_score),"")</f>
        <v/>
      </c>
      <c r="BB17" s="154"/>
      <c r="BD17" s="10" t="s">
        <v>138</v>
      </c>
      <c r="BE17" s="33">
        <f>CHIDIST(BE16,COUNT(Calculations!GD:GD)*2)</f>
        <v>1.5259446113438539E-18</v>
      </c>
      <c r="BF17" s="154"/>
    </row>
    <row r="18" spans="4:58" x14ac:dyDescent="0.2">
      <c r="D18" s="107" t="str">
        <f>IF(Include_in_Pub_Bias=TRUE,Study_name,"")</f>
        <v/>
      </c>
      <c r="E18" s="58" t="str">
        <f>IF(AND(Include_study="Yes",Sufficient_data="Yes"),IF(Additional_Fisher_transformation="Off",Calculations!CT:CT,Calculations!CU:CU),"")</f>
        <v/>
      </c>
      <c r="F18" s="58" t="str">
        <f>IF(Include_in_Pub_Bias=TRUE,Calculations!CV:CV,"")</f>
        <v/>
      </c>
      <c r="M18" s="154"/>
      <c r="O18"/>
      <c r="P18"/>
      <c r="T18" s="154"/>
      <c r="V18" s="105" t="str">
        <f>IF(Include_in_Pub_Bias=TRUE,Study_name,"")</f>
        <v/>
      </c>
      <c r="W18" s="47" t="str">
        <f>IF(Include_in_Pub_Bias=TRUE,((E:E-I$29)*SQRT(Calculations!CX:CX))/SQRT(1-Calculations!CX:CX/SUM(Calculations!CX:CX)),"")</f>
        <v/>
      </c>
      <c r="AD18" s="154"/>
      <c r="AF18" s="105" t="str">
        <f t="shared" si="0"/>
        <v/>
      </c>
      <c r="AG18" s="58" t="str">
        <f t="shared" si="1"/>
        <v/>
      </c>
      <c r="AH18" s="47" t="str">
        <f t="shared" si="2"/>
        <v/>
      </c>
      <c r="AP18" s="154"/>
      <c r="AR18" s="105" t="str">
        <f>IF(Include_in_Pub_Bias=TRUE,Study_name,"")</f>
        <v/>
      </c>
      <c r="AS18" s="58" t="str">
        <f>IF(Calculations!FS18&lt;&gt;"",NORMSINV(Calculations!FS18),"")</f>
        <v/>
      </c>
      <c r="AT18" s="47" t="str">
        <f>IF(Include_in_Pub_Bias=TRUE,IF(AW$33="Standardized residuals",Standardized_residual,Z_score),"")</f>
        <v/>
      </c>
      <c r="BB18" s="154"/>
      <c r="BF18" s="154"/>
    </row>
    <row r="19" spans="4:58" x14ac:dyDescent="0.2">
      <c r="D19" s="107" t="str">
        <f>IF(Include_in_Pub_Bias=TRUE,Study_name,"")</f>
        <v/>
      </c>
      <c r="E19" s="58" t="str">
        <f>IF(AND(Include_study="Yes",Sufficient_data="Yes"),IF(Additional_Fisher_transformation="Off",Calculations!CT:CT,Calculations!CU:CU),"")</f>
        <v/>
      </c>
      <c r="F19" s="58" t="str">
        <f>IF(Include_in_Pub_Bias=TRUE,Calculations!CV:CV,"")</f>
        <v/>
      </c>
      <c r="M19" s="154"/>
      <c r="O19"/>
      <c r="P19"/>
      <c r="T19" s="154"/>
      <c r="V19" s="105" t="str">
        <f>IF(Include_in_Pub_Bias=TRUE,Study_name,"")</f>
        <v/>
      </c>
      <c r="W19" s="47" t="str">
        <f>IF(Include_in_Pub_Bias=TRUE,((E:E-I$29)*SQRT(Calculations!CX:CX))/SQRT(1-Calculations!CX:CX/SUM(Calculations!CX:CX)),"")</f>
        <v/>
      </c>
      <c r="AD19" s="154"/>
      <c r="AF19" s="105" t="str">
        <f t="shared" si="0"/>
        <v/>
      </c>
      <c r="AG19" s="58" t="str">
        <f t="shared" si="1"/>
        <v/>
      </c>
      <c r="AH19" s="47" t="str">
        <f t="shared" si="2"/>
        <v/>
      </c>
      <c r="AP19" s="154"/>
      <c r="AR19" s="105" t="str">
        <f>IF(Include_in_Pub_Bias=TRUE,Study_name,"")</f>
        <v/>
      </c>
      <c r="AS19" s="58" t="str">
        <f>IF(Calculations!FS19&lt;&gt;"",NORMSINV(Calculations!FS19),"")</f>
        <v/>
      </c>
      <c r="AT19" s="47" t="str">
        <f>IF(Include_in_Pub_Bias=TRUE,IF(AW$33="Standardized residuals",Standardized_residual,Z_score),"")</f>
        <v/>
      </c>
      <c r="BB19" s="154"/>
      <c r="BF19" s="154"/>
    </row>
    <row r="20" spans="4:58" x14ac:dyDescent="0.2">
      <c r="D20" s="107" t="str">
        <f>IF(Include_in_Pub_Bias=TRUE,Study_name,"")</f>
        <v/>
      </c>
      <c r="E20" s="58" t="str">
        <f>IF(AND(Include_study="Yes",Sufficient_data="Yes"),IF(Additional_Fisher_transformation="Off",Calculations!CT:CT,Calculations!CU:CU),"")</f>
        <v/>
      </c>
      <c r="F20" s="58" t="str">
        <f>IF(Include_in_Pub_Bias=TRUE,Calculations!CV:CV,"")</f>
        <v/>
      </c>
      <c r="M20" s="154"/>
      <c r="O20"/>
      <c r="P20"/>
      <c r="T20" s="154"/>
      <c r="V20" s="105" t="str">
        <f>IF(Include_in_Pub_Bias=TRUE,Study_name,"")</f>
        <v/>
      </c>
      <c r="W20" s="47" t="str">
        <f>IF(Include_in_Pub_Bias=TRUE,((E:E-I$29)*SQRT(Calculations!CX:CX))/SQRT(1-Calculations!CX:CX/SUM(Calculations!CX:CX)),"")</f>
        <v/>
      </c>
      <c r="AD20" s="154"/>
      <c r="AF20" s="105" t="str">
        <f t="shared" si="0"/>
        <v/>
      </c>
      <c r="AG20" s="58" t="str">
        <f t="shared" si="1"/>
        <v/>
      </c>
      <c r="AH20" s="47" t="str">
        <f t="shared" si="2"/>
        <v/>
      </c>
      <c r="AP20" s="154"/>
      <c r="AR20" s="105" t="str">
        <f>IF(Include_in_Pub_Bias=TRUE,Study_name,"")</f>
        <v/>
      </c>
      <c r="AS20" s="58" t="str">
        <f>IF(Calculations!FS20&lt;&gt;"",NORMSINV(Calculations!FS20),"")</f>
        <v/>
      </c>
      <c r="AT20" s="47" t="str">
        <f>IF(Include_in_Pub_Bias=TRUE,IF(AW$33="Standardized residuals",Standardized_residual,Z_score),"")</f>
        <v/>
      </c>
      <c r="BB20" s="154"/>
      <c r="BF20" s="154"/>
    </row>
    <row r="21" spans="4:58" x14ac:dyDescent="0.2">
      <c r="D21" s="107" t="str">
        <f>IF(Include_in_Pub_Bias=TRUE,Study_name,"")</f>
        <v/>
      </c>
      <c r="E21" s="58" t="str">
        <f>IF(AND(Include_study="Yes",Sufficient_data="Yes"),IF(Additional_Fisher_transformation="Off",Calculations!CT:CT,Calculations!CU:CU),"")</f>
        <v/>
      </c>
      <c r="F21" s="58" t="str">
        <f>IF(Include_in_Pub_Bias=TRUE,Calculations!CV:CV,"")</f>
        <v/>
      </c>
      <c r="M21" s="154"/>
      <c r="T21" s="154"/>
      <c r="V21" s="105" t="str">
        <f>IF(Include_in_Pub_Bias=TRUE,Study_name,"")</f>
        <v/>
      </c>
      <c r="W21" s="47" t="str">
        <f>IF(Include_in_Pub_Bias=TRUE,((E:E-I$29)*SQRT(Calculations!CX:CX))/SQRT(1-Calculations!CX:CX/SUM(Calculations!CX:CX)),"")</f>
        <v/>
      </c>
      <c r="AD21" s="154"/>
      <c r="AF21" s="105" t="str">
        <f t="shared" si="0"/>
        <v/>
      </c>
      <c r="AG21" s="58" t="str">
        <f t="shared" si="1"/>
        <v/>
      </c>
      <c r="AH21" s="47" t="str">
        <f t="shared" si="2"/>
        <v/>
      </c>
      <c r="AP21" s="154"/>
      <c r="AR21" s="105" t="str">
        <f>IF(Include_in_Pub_Bias=TRUE,Study_name,"")</f>
        <v/>
      </c>
      <c r="AS21" s="58" t="str">
        <f>IF(Calculations!FS21&lt;&gt;"",NORMSINV(Calculations!FS21),"")</f>
        <v/>
      </c>
      <c r="AT21" s="47" t="str">
        <f>IF(Include_in_Pub_Bias=TRUE,IF(AW$33="Standardized residuals",Standardized_residual,Z_score),"")</f>
        <v/>
      </c>
      <c r="BB21" s="154"/>
      <c r="BF21" s="154"/>
    </row>
    <row r="22" spans="4:58" x14ac:dyDescent="0.2">
      <c r="D22" s="107" t="str">
        <f>IF(Include_in_Pub_Bias=TRUE,Study_name,"")</f>
        <v/>
      </c>
      <c r="E22" s="58" t="str">
        <f>IF(AND(Include_study="Yes",Sufficient_data="Yes"),IF(Additional_Fisher_transformation="Off",Calculations!CT:CT,Calculations!CU:CU),"")</f>
        <v/>
      </c>
      <c r="F22" s="58" t="str">
        <f>IF(Include_in_Pub_Bias=TRUE,Calculations!CV:CV,"")</f>
        <v/>
      </c>
      <c r="M22" s="154"/>
      <c r="T22" s="154"/>
      <c r="V22" s="105" t="str">
        <f>IF(Include_in_Pub_Bias=TRUE,Study_name,"")</f>
        <v/>
      </c>
      <c r="W22" s="47" t="str">
        <f>IF(Include_in_Pub_Bias=TRUE,((E:E-I$29)*SQRT(Calculations!CX:CX))/SQRT(1-Calculations!CX:CX/SUM(Calculations!CX:CX)),"")</f>
        <v/>
      </c>
      <c r="AD22" s="154"/>
      <c r="AF22" s="105" t="str">
        <f t="shared" si="0"/>
        <v/>
      </c>
      <c r="AG22" s="58" t="str">
        <f t="shared" si="1"/>
        <v/>
      </c>
      <c r="AH22" s="47" t="str">
        <f t="shared" si="2"/>
        <v/>
      </c>
      <c r="AP22" s="154"/>
      <c r="AR22" s="105" t="str">
        <f>IF(Include_in_Pub_Bias=TRUE,Study_name,"")</f>
        <v/>
      </c>
      <c r="AS22" s="58" t="str">
        <f>IF(Calculations!FS22&lt;&gt;"",NORMSINV(Calculations!FS22),"")</f>
        <v/>
      </c>
      <c r="AT22" s="47" t="str">
        <f>IF(Include_in_Pub_Bias=TRUE,IF(AW$33="Standardized residuals",Standardized_residual,Z_score),"")</f>
        <v/>
      </c>
      <c r="BB22" s="154"/>
      <c r="BF22" s="154"/>
    </row>
    <row r="23" spans="4:58" x14ac:dyDescent="0.2">
      <c r="D23" s="107" t="str">
        <f>IF(Include_in_Pub_Bias=TRUE,Study_name,"")</f>
        <v/>
      </c>
      <c r="E23" s="58" t="str">
        <f>IF(AND(Include_study="Yes",Sufficient_data="Yes"),IF(Additional_Fisher_transformation="Off",Calculations!CT:CT,Calculations!CU:CU),"")</f>
        <v/>
      </c>
      <c r="F23" s="58" t="str">
        <f>IF(Include_in_Pub_Bias=TRUE,Calculations!CV:CV,"")</f>
        <v/>
      </c>
      <c r="M23" s="154"/>
      <c r="T23" s="154"/>
      <c r="V23" s="105" t="str">
        <f>IF(Include_in_Pub_Bias=TRUE,Study_name,"")</f>
        <v/>
      </c>
      <c r="W23" s="47" t="str">
        <f>IF(Include_in_Pub_Bias=TRUE,((E:E-I$29)*SQRT(Calculations!CX:CX))/SQRT(1-Calculations!CX:CX/SUM(Calculations!CX:CX)),"")</f>
        <v/>
      </c>
      <c r="AD23" s="154"/>
      <c r="AF23" s="105" t="str">
        <f t="shared" si="0"/>
        <v/>
      </c>
      <c r="AG23" s="58" t="str">
        <f t="shared" si="1"/>
        <v/>
      </c>
      <c r="AH23" s="47" t="str">
        <f t="shared" si="2"/>
        <v/>
      </c>
      <c r="AP23" s="154"/>
      <c r="AR23" s="105" t="str">
        <f>IF(Include_in_Pub_Bias=TRUE,Study_name,"")</f>
        <v/>
      </c>
      <c r="AS23" s="58" t="str">
        <f>IF(Calculations!FS23&lt;&gt;"",NORMSINV(Calculations!FS23),"")</f>
        <v/>
      </c>
      <c r="AT23" s="47" t="str">
        <f>IF(Include_in_Pub_Bias=TRUE,IF(AW$33="Standardized residuals",Standardized_residual,Z_score),"")</f>
        <v/>
      </c>
      <c r="BB23" s="154"/>
      <c r="BF23" s="154"/>
    </row>
    <row r="24" spans="4:58" x14ac:dyDescent="0.2">
      <c r="D24" s="107" t="str">
        <f>IF(Include_in_Pub_Bias=TRUE,Study_name,"")</f>
        <v/>
      </c>
      <c r="E24" s="58" t="str">
        <f>IF(AND(Include_study="Yes",Sufficient_data="Yes"),IF(Additional_Fisher_transformation="Off",Calculations!CT:CT,Calculations!CU:CU),"")</f>
        <v/>
      </c>
      <c r="F24" s="58" t="str">
        <f>IF(Include_in_Pub_Bias=TRUE,Calculations!CV:CV,"")</f>
        <v/>
      </c>
      <c r="M24" s="154"/>
      <c r="T24" s="154"/>
      <c r="V24" s="105" t="str">
        <f>IF(Include_in_Pub_Bias=TRUE,Study_name,"")</f>
        <v/>
      </c>
      <c r="W24" s="47" t="str">
        <f>IF(Include_in_Pub_Bias=TRUE,((E:E-I$29)*SQRT(Calculations!CX:CX))/SQRT(1-Calculations!CX:CX/SUM(Calculations!CX:CX)),"")</f>
        <v/>
      </c>
      <c r="Y24" s="29"/>
      <c r="Z24" s="29"/>
      <c r="AA24" s="29"/>
      <c r="AB24" s="29"/>
      <c r="AC24" s="29"/>
      <c r="AD24" s="154"/>
      <c r="AF24" s="105" t="str">
        <f t="shared" si="0"/>
        <v/>
      </c>
      <c r="AG24" s="58" t="str">
        <f t="shared" si="1"/>
        <v/>
      </c>
      <c r="AH24" s="47" t="str">
        <f t="shared" si="2"/>
        <v/>
      </c>
      <c r="AP24" s="154"/>
      <c r="AR24" s="105" t="str">
        <f>IF(Include_in_Pub_Bias=TRUE,Study_name,"")</f>
        <v/>
      </c>
      <c r="AS24" s="58" t="str">
        <f>IF(Calculations!FS24&lt;&gt;"",NORMSINV(Calculations!FS24),"")</f>
        <v/>
      </c>
      <c r="AT24" s="47" t="str">
        <f>IF(Include_in_Pub_Bias=TRUE,IF(AW$33="Standardized residuals",Standardized_residual,Z_score),"")</f>
        <v/>
      </c>
      <c r="BB24" s="154"/>
      <c r="BF24" s="154"/>
    </row>
    <row r="25" spans="4:58" x14ac:dyDescent="0.2">
      <c r="D25" s="107" t="str">
        <f>IF(Include_in_Pub_Bias=TRUE,Study_name,"")</f>
        <v/>
      </c>
      <c r="E25" s="58" t="str">
        <f>IF(AND(Include_study="Yes",Sufficient_data="Yes"),IF(Additional_Fisher_transformation="Off",Calculations!CT:CT,Calculations!CU:CU),"")</f>
        <v/>
      </c>
      <c r="F25" s="58" t="str">
        <f>IF(Include_in_Pub_Bias=TRUE,Calculations!CV:CV,"")</f>
        <v/>
      </c>
      <c r="M25" s="154"/>
      <c r="T25" s="154"/>
      <c r="V25" s="105" t="str">
        <f>IF(Include_in_Pub_Bias=TRUE,Study_name,"")</f>
        <v/>
      </c>
      <c r="W25" s="47" t="str">
        <f>IF(Include_in_Pub_Bias=TRUE,((E:E-I$29)*SQRT(Calculations!CX:CX))/SQRT(1-Calculations!CX:CX/SUM(Calculations!CX:CX)),"")</f>
        <v/>
      </c>
      <c r="Y25" s="30"/>
      <c r="AD25" s="154"/>
      <c r="AF25" s="105" t="str">
        <f t="shared" si="0"/>
        <v/>
      </c>
      <c r="AG25" s="58" t="str">
        <f t="shared" si="1"/>
        <v/>
      </c>
      <c r="AH25" s="47" t="str">
        <f t="shared" si="2"/>
        <v/>
      </c>
      <c r="AP25" s="154"/>
      <c r="AR25" s="105" t="str">
        <f>IF(Include_in_Pub_Bias=TRUE,Study_name,"")</f>
        <v/>
      </c>
      <c r="AS25" s="58" t="str">
        <f>IF(Calculations!FS25&lt;&gt;"",NORMSINV(Calculations!FS25),"")</f>
        <v/>
      </c>
      <c r="AT25" s="47" t="str">
        <f>IF(Include_in_Pub_Bias=TRUE,IF(AW$33="Standardized residuals",Standardized_residual,Z_score),"")</f>
        <v/>
      </c>
      <c r="BB25" s="154"/>
      <c r="BF25" s="154"/>
    </row>
    <row r="26" spans="4:58" x14ac:dyDescent="0.2">
      <c r="D26" s="107" t="str">
        <f>IF(Include_in_Pub_Bias=TRUE,Study_name,"")</f>
        <v/>
      </c>
      <c r="E26" s="58" t="str">
        <f>IF(AND(Include_study="Yes",Sufficient_data="Yes"),IF(Additional_Fisher_transformation="Off",Calculations!CT:CT,Calculations!CU:CU),"")</f>
        <v/>
      </c>
      <c r="F26" s="58" t="str">
        <f>IF(Include_in_Pub_Bias=TRUE,Calculations!CV:CV,"")</f>
        <v/>
      </c>
      <c r="M26" s="154"/>
      <c r="T26" s="154"/>
      <c r="V26" s="105" t="str">
        <f>IF(Include_in_Pub_Bias=TRUE,Study_name,"")</f>
        <v/>
      </c>
      <c r="W26" s="47" t="str">
        <f>IF(Include_in_Pub_Bias=TRUE,((E:E-I$29)*SQRT(Calculations!CX:CX))/SQRT(1-Calculations!CX:CX/SUM(Calculations!CX:CX)),"")</f>
        <v/>
      </c>
      <c r="Y26" s="30"/>
      <c r="AD26" s="154"/>
      <c r="AF26" s="105" t="str">
        <f t="shared" si="0"/>
        <v/>
      </c>
      <c r="AG26" s="58" t="str">
        <f t="shared" si="1"/>
        <v/>
      </c>
      <c r="AH26" s="47" t="str">
        <f t="shared" si="2"/>
        <v/>
      </c>
      <c r="AP26" s="154"/>
      <c r="AR26" s="105" t="str">
        <f>IF(Include_in_Pub_Bias=TRUE,Study_name,"")</f>
        <v/>
      </c>
      <c r="AS26" s="58" t="str">
        <f>IF(Calculations!FS26&lt;&gt;"",NORMSINV(Calculations!FS26),"")</f>
        <v/>
      </c>
      <c r="AT26" s="47" t="str">
        <f>IF(Include_in_Pub_Bias=TRUE,IF(AW$33="Standardized residuals",Standardized_residual,Z_score),"")</f>
        <v/>
      </c>
      <c r="BB26" s="154"/>
      <c r="BF26" s="154"/>
    </row>
    <row r="27" spans="4:58" x14ac:dyDescent="0.2">
      <c r="D27" s="107" t="str">
        <f>IF(Include_in_Pub_Bias=TRUE,Study_name,"")</f>
        <v/>
      </c>
      <c r="E27" s="58" t="str">
        <f>IF(AND(Include_study="Yes",Sufficient_data="Yes"),IF(Additional_Fisher_transformation="Off",Calculations!CT:CT,Calculations!CU:CU),"")</f>
        <v/>
      </c>
      <c r="F27" s="58" t="str">
        <f>IF(Include_in_Pub_Bias=TRUE,Calculations!CV:CV,"")</f>
        <v/>
      </c>
      <c r="M27" s="154"/>
      <c r="T27" s="154"/>
      <c r="V27" s="105" t="str">
        <f>IF(Include_in_Pub_Bias=TRUE,Study_name,"")</f>
        <v/>
      </c>
      <c r="W27" s="47" t="str">
        <f>IF(Include_in_Pub_Bias=TRUE,((E:E-I$29)*SQRT(Calculations!CX:CX))/SQRT(1-Calculations!CX:CX/SUM(Calculations!CX:CX)),"")</f>
        <v/>
      </c>
      <c r="Y27" s="42"/>
      <c r="AD27" s="154"/>
      <c r="AF27" s="105" t="str">
        <f t="shared" si="0"/>
        <v/>
      </c>
      <c r="AG27" s="58" t="str">
        <f t="shared" si="1"/>
        <v/>
      </c>
      <c r="AH27" s="47" t="str">
        <f t="shared" si="2"/>
        <v/>
      </c>
      <c r="AP27" s="154"/>
      <c r="AR27" s="105" t="str">
        <f>IF(Include_in_Pub_Bias=TRUE,Study_name,"")</f>
        <v/>
      </c>
      <c r="AS27" s="58" t="str">
        <f>IF(Calculations!FS27&lt;&gt;"",NORMSINV(Calculations!FS27),"")</f>
        <v/>
      </c>
      <c r="AT27" s="47" t="str">
        <f>IF(Include_in_Pub_Bias=TRUE,IF(AW$33="Standardized residuals",Standardized_residual,Z_score),"")</f>
        <v/>
      </c>
      <c r="BB27" s="154"/>
      <c r="BF27" s="154"/>
    </row>
    <row r="28" spans="4:58" x14ac:dyDescent="0.2">
      <c r="D28" s="107" t="str">
        <f>IF(Include_in_Pub_Bias=TRUE,Study_name,"")</f>
        <v/>
      </c>
      <c r="E28" s="58" t="str">
        <f>IF(AND(Include_study="Yes",Sufficient_data="Yes"),IF(Additional_Fisher_transformation="Off",Calculations!CT:CT,Calculations!CU:CU),"")</f>
        <v/>
      </c>
      <c r="F28" s="58" t="str">
        <f>IF(Include_in_Pub_Bias=TRUE,Calculations!CV:CV,"")</f>
        <v/>
      </c>
      <c r="H28" s="44" t="s">
        <v>74</v>
      </c>
      <c r="I28" s="11" t="s">
        <v>226</v>
      </c>
      <c r="K28" s="11" t="s">
        <v>4</v>
      </c>
      <c r="L28" s="11"/>
      <c r="M28" s="154"/>
      <c r="T28" s="154"/>
      <c r="V28" s="105" t="str">
        <f>IF(Include_in_Pub_Bias=TRUE,Study_name,"")</f>
        <v/>
      </c>
      <c r="W28" s="47" t="str">
        <f>IF(Include_in_Pub_Bias=TRUE,((E:E-I$29)*SQRT(Calculations!CX:CX))/SQRT(1-Calculations!CX:CX/SUM(Calculations!CX:CX)),"")</f>
        <v/>
      </c>
      <c r="Y28" s="11" t="s">
        <v>94</v>
      </c>
      <c r="Z28" s="11" t="s">
        <v>95</v>
      </c>
      <c r="AA28" s="11" t="s">
        <v>96</v>
      </c>
      <c r="AD28" s="154"/>
      <c r="AF28" s="105" t="str">
        <f t="shared" si="0"/>
        <v/>
      </c>
      <c r="AG28" s="58" t="str">
        <f t="shared" si="1"/>
        <v/>
      </c>
      <c r="AH28" s="47" t="str">
        <f t="shared" si="2"/>
        <v/>
      </c>
      <c r="AJ28" s="152" t="s">
        <v>103</v>
      </c>
      <c r="AK28" s="152"/>
      <c r="AL28" s="152"/>
      <c r="AM28" s="152"/>
      <c r="AN28" s="152"/>
      <c r="AP28" s="154"/>
      <c r="AR28" s="105" t="str">
        <f>IF(Include_in_Pub_Bias=TRUE,Study_name,"")</f>
        <v/>
      </c>
      <c r="AS28" s="58" t="str">
        <f>IF(Calculations!FS28&lt;&gt;"",NORMSINV(Calculations!FS28),"")</f>
        <v/>
      </c>
      <c r="AT28" s="47" t="str">
        <f>IF(Include_in_Pub_Bias=TRUE,IF(AW$33="Standardized residuals",Standardized_residual,Z_score),"")</f>
        <v/>
      </c>
      <c r="AV28" s="163" t="s">
        <v>103</v>
      </c>
      <c r="AW28" s="163"/>
      <c r="AX28" s="163"/>
      <c r="AY28" s="163"/>
      <c r="AZ28" s="163"/>
      <c r="BB28" s="154"/>
      <c r="BF28" s="154"/>
    </row>
    <row r="29" spans="4:58" x14ac:dyDescent="0.2">
      <c r="D29" s="107" t="str">
        <f>IF(Include_in_Pub_Bias=TRUE,Study_name,"")</f>
        <v/>
      </c>
      <c r="E29" s="58" t="str">
        <f>IF(AND(Include_study="Yes",Sufficient_data="Yes"),IF(Additional_Fisher_transformation="Off",Calculations!CT:CT,Calculations!CU:CU),"")</f>
        <v/>
      </c>
      <c r="F29" s="58" t="str">
        <f>IF(Include_in_Pub_Bias=TRUE,Calculations!CV:CV,"")</f>
        <v/>
      </c>
      <c r="H29" s="10" t="str">
        <f>E1</f>
        <v>Partial Correlation</v>
      </c>
      <c r="I29" s="12">
        <f>SUMPRODUCT(Calculations!CX:CX,E:E)/SUM(Calculations!CX:CX)</f>
        <v>0.12894210287543398</v>
      </c>
      <c r="K29" s="10" t="s">
        <v>3</v>
      </c>
      <c r="L29" s="12">
        <f>(SUMPRODUCT(Calculations!CW:CW,E:E,E:E)+SUMPRODUCT(Calculations!EG:EG,Calculations!EE:EE,Calculations!EE:EE))-(SUMPRODUCT(Calculations!CW:CW,E:E)^2+SUMPRODUCT(Calculations!EG:EG,Calculations!EE:EE)^2)/(SUM(Calculations!CW:CW)+SUM(Calculations!EG:EG))</f>
        <v>73.721458686458405</v>
      </c>
      <c r="M29" s="154"/>
      <c r="T29" s="154"/>
      <c r="V29" s="105" t="str">
        <f>IF(Include_in_Pub_Bias=TRUE,Study_name,"")</f>
        <v/>
      </c>
      <c r="W29" s="47" t="str">
        <f>IF(Include_in_Pub_Bias=TRUE,((E:E-I$29)*SQRT(Calculations!CX:CX))/SQRT(1-Calculations!CX:CX/SUM(Calculations!CX:CX)),"")</f>
        <v/>
      </c>
      <c r="Y29" s="43"/>
      <c r="AD29" s="154"/>
      <c r="AF29" s="105" t="str">
        <f t="shared" si="0"/>
        <v/>
      </c>
      <c r="AG29" s="58" t="str">
        <f t="shared" si="1"/>
        <v/>
      </c>
      <c r="AH29" s="47" t="str">
        <f t="shared" si="2"/>
        <v/>
      </c>
      <c r="AJ29" s="10"/>
      <c r="AK29" s="10" t="s">
        <v>199</v>
      </c>
      <c r="AL29" s="10" t="s">
        <v>2</v>
      </c>
      <c r="AM29" s="10" t="s">
        <v>63</v>
      </c>
      <c r="AN29" s="58" t="s">
        <v>64</v>
      </c>
      <c r="AP29" s="154"/>
      <c r="AR29" s="105" t="str">
        <f>IF(Include_in_Pub_Bias=TRUE,Study_name,"")</f>
        <v/>
      </c>
      <c r="AS29" s="58" t="str">
        <f>IF(Calculations!FS29&lt;&gt;"",NORMSINV(Calculations!FS29),"")</f>
        <v/>
      </c>
      <c r="AT29" s="47" t="str">
        <f>IF(Include_in_Pub_Bias=TRUE,IF(AW$33="Standardized residuals",Standardized_residual,Z_score),"")</f>
        <v/>
      </c>
      <c r="AV29" s="10"/>
      <c r="AW29" s="10" t="s">
        <v>199</v>
      </c>
      <c r="AX29" s="10" t="s">
        <v>2</v>
      </c>
      <c r="AY29" s="1" t="s">
        <v>63</v>
      </c>
      <c r="AZ29" s="1" t="s">
        <v>64</v>
      </c>
      <c r="BB29" s="154"/>
      <c r="BF29" s="154"/>
    </row>
    <row r="30" spans="4:58" ht="13.5" x14ac:dyDescent="0.25">
      <c r="D30" s="107" t="str">
        <f>IF(Include_in_Pub_Bias=TRUE,Study_name,"")</f>
        <v/>
      </c>
      <c r="E30" s="58" t="str">
        <f>IF(AND(Include_study="Yes",Sufficient_data="Yes"),IF(Additional_Fisher_transformation="Off",Calculations!CT:CT,Calculations!CU:CU),"")</f>
        <v/>
      </c>
      <c r="F30" s="58" t="str">
        <f>IF(Include_in_Pub_Bias=TRUE,Calculations!CV:CV,"")</f>
        <v/>
      </c>
      <c r="H30" s="10" t="str">
        <f>F1</f>
        <v>Standard Error</v>
      </c>
      <c r="I30" s="12">
        <f>IF(Additional_model="Fixed effect",1/SQRT(SUM(Calculations!CX:CX)),SQRT(SUMPRODUCT(Calculations!CX:CX,Calculations!DO:DO,Calculations!DO:DO)/((k_-1)*SUM(Calculations!CX:CX))))</f>
        <v>2.5076287658739638E-2</v>
      </c>
      <c r="K30" s="10" t="s">
        <v>26</v>
      </c>
      <c r="L30" s="33">
        <f>CHIDIST(L29,k_-1+IF(Trim_and_fill="On",L38,0))</f>
        <v>2.3827080186225602E-11</v>
      </c>
      <c r="M30" s="154"/>
      <c r="T30" s="154"/>
      <c r="V30" s="105" t="str">
        <f>IF(Include_in_Pub_Bias=TRUE,Study_name,"")</f>
        <v/>
      </c>
      <c r="W30" s="47" t="str">
        <f>IF(Include_in_Pub_Bias=TRUE,((E:E-I$29)*SQRT(Calculations!CX:CX))/SQRT(1-Calculations!CX:CX/SUM(Calculations!CX:CX)),"")</f>
        <v/>
      </c>
      <c r="Y30" s="176" t="str">
        <f>CONCATENATE("-∞; ",Calculations!FE2)</f>
        <v>-∞; -4.2</v>
      </c>
      <c r="Z30" s="12">
        <f t="array" ref="Z30:Z38">FREQUENCY(W:W,Calculations!FE2:FE10)/k_</f>
        <v>8.3333333333333329E-2</v>
      </c>
      <c r="AA30" s="12">
        <f>NORMSDIST(Calculations!FE2)</f>
        <v>1.3345749015906309E-5</v>
      </c>
      <c r="AD30" s="154"/>
      <c r="AF30" s="105" t="str">
        <f t="shared" si="0"/>
        <v/>
      </c>
      <c r="AG30" s="58" t="str">
        <f t="shared" si="1"/>
        <v/>
      </c>
      <c r="AH30" s="47" t="str">
        <f t="shared" si="2"/>
        <v/>
      </c>
      <c r="AJ30" s="10" t="s">
        <v>172</v>
      </c>
      <c r="AK30" s="12">
        <v>0</v>
      </c>
      <c r="AL30" s="12"/>
      <c r="AM30" s="12"/>
      <c r="AN30" s="12"/>
      <c r="AP30" s="154"/>
      <c r="AR30" s="105" t="str">
        <f>IF(Include_in_Pub_Bias=TRUE,Study_name,"")</f>
        <v/>
      </c>
      <c r="AS30" s="58" t="str">
        <f>IF(Calculations!FS30&lt;&gt;"",NORMSINV(Calculations!FS30),"")</f>
        <v/>
      </c>
      <c r="AT30" s="47" t="str">
        <f>IF(Include_in_Pub_Bias=TRUE,IF(AW$33="Standardized residuals",Standardized_residual,Z_score),"")</f>
        <v/>
      </c>
      <c r="AV30" s="10" t="s">
        <v>172</v>
      </c>
      <c r="AW30" s="12">
        <f>INTERCEPT(AT:AT,AS:AS)</f>
        <v>1.3342869178595216</v>
      </c>
      <c r="AX30" s="12">
        <f>AX31*SQRT(1/COUNT(AS:AS)*SUMPRODUCT(AS:AS,AS:AS))</f>
        <v>0.18673895234652374</v>
      </c>
      <c r="AY30" s="2">
        <f>AW30-ABS(TINV((1-Additional_confidence_level),COUNT(AS:AS)-1))*AX30</f>
        <v>0.92327725493376323</v>
      </c>
      <c r="AZ30" s="2">
        <f>AW30+ABS(TINV((1-Additional_confidence_level),COUNT(AS:AS)-1))*AX30</f>
        <v>1.74529658078528</v>
      </c>
      <c r="BB30" s="154"/>
      <c r="BF30" s="154"/>
    </row>
    <row r="31" spans="4:58" ht="14.25" x14ac:dyDescent="0.2">
      <c r="D31" s="107" t="str">
        <f>IF(Include_in_Pub_Bias=TRUE,Study_name,"")</f>
        <v/>
      </c>
      <c r="E31" s="58" t="str">
        <f>IF(AND(Include_study="Yes",Sufficient_data="Yes"),IF(Additional_Fisher_transformation="Off",Calculations!CT:CT,Calculations!CU:CU),"")</f>
        <v/>
      </c>
      <c r="F31" s="58" t="str">
        <f>IF(Include_in_Pub_Bias=TRUE,Calculations!CV:CV,"")</f>
        <v/>
      </c>
      <c r="H31" s="10" t="s">
        <v>9</v>
      </c>
      <c r="I31" s="12">
        <f>I29-ABS(TINV((1-Additional_confidence_level),COUNT(E:E)-1))*I30</f>
        <v>7.3749565868358943E-2</v>
      </c>
      <c r="K31" s="10" t="s">
        <v>24</v>
      </c>
      <c r="L31" s="15">
        <f>IF(L29-(k_-1+IF(Trim_and_fill="On",L38,0))&lt;=0,0,(L29-(k_-1+IF(Trim_and_fill="On",L38,0)))/L29)</f>
        <v>0.85078971311753837</v>
      </c>
      <c r="M31" s="154"/>
      <c r="T31" s="154"/>
      <c r="V31" s="105" t="str">
        <f>IF(Include_in_Pub_Bias=TRUE,Study_name,"")</f>
        <v/>
      </c>
      <c r="W31" s="47" t="str">
        <f>IF(Include_in_Pub_Bias=TRUE,((E:E-I$29)*SQRT(Calculations!CX:CX))/SQRT(1-Calculations!CX:CX/SUM(Calculations!CX:CX)),"")</f>
        <v/>
      </c>
      <c r="Y31" s="176" t="str">
        <f>CONCATENATE(Calculations!FC3,"; ",Calculations!FE3)</f>
        <v>-4.2; -3</v>
      </c>
      <c r="Z31" s="12">
        <v>8.3333333333333329E-2</v>
      </c>
      <c r="AA31" s="12">
        <f>NORMSDIST(Calculations!FE3)-(SUM(AA$30:AA30))</f>
        <v>1.336552282614187E-3</v>
      </c>
      <c r="AD31" s="154"/>
      <c r="AF31" s="105" t="str">
        <f t="shared" si="0"/>
        <v/>
      </c>
      <c r="AG31" s="58" t="str">
        <f t="shared" si="1"/>
        <v/>
      </c>
      <c r="AH31" s="47" t="str">
        <f t="shared" si="2"/>
        <v/>
      </c>
      <c r="AJ31" s="10" t="s">
        <v>104</v>
      </c>
      <c r="AK31" s="12">
        <f>I29</f>
        <v>0.12894210287543398</v>
      </c>
      <c r="AL31" s="12">
        <f>I30</f>
        <v>2.5076287658739638E-2</v>
      </c>
      <c r="AM31" s="2">
        <f>AK31-ABS(TINV((1-Additional_confidence_level),k_-1))*AL31</f>
        <v>7.3749565868358943E-2</v>
      </c>
      <c r="AN31" s="2">
        <f>AK31+ABS(TINV((1-Additional_confidence_level),k_-1))*AL31</f>
        <v>0.184134639882509</v>
      </c>
      <c r="AP31" s="154"/>
      <c r="AR31" s="105" t="str">
        <f>IF(Include_in_Pub_Bias=TRUE,Study_name,"")</f>
        <v/>
      </c>
      <c r="AS31" s="58" t="str">
        <f>IF(Calculations!FS31&lt;&gt;"",NORMSINV(Calculations!FS31),"")</f>
        <v/>
      </c>
      <c r="AT31" s="47" t="str">
        <f>IF(Include_in_Pub_Bias=TRUE,IF(AW$33="Standardized residuals",Standardized_residual,Z_score),"")</f>
        <v/>
      </c>
      <c r="AV31" s="10" t="s">
        <v>104</v>
      </c>
      <c r="AW31" s="12">
        <f>SLOPE(AT:AT,AS:AS)</f>
        <v>2.7870402309851339</v>
      </c>
      <c r="AX31" s="12">
        <f>SQRT(((1/(COUNT(AS:AS)-2))*SUMPRODUCT(Calculations!FW:FW,Calculations!FW:FW))/SUMPRODUCT(Calculations!FV:FV,Calculations!FV:FV))</f>
        <v>0.20871860890485314</v>
      </c>
      <c r="AY31" s="2">
        <f>AW31-ABS(TINV((1-Additional_confidence_level),COUNT(AS:AS)-1))*AX31</f>
        <v>2.3276536701505814</v>
      </c>
      <c r="AZ31" s="2">
        <f>AW31+ABS(TINV((1-Additional_confidence_level),COUNT(AS:AS)-1))*AX31</f>
        <v>3.2464267918196863</v>
      </c>
      <c r="BB31" s="154"/>
      <c r="BF31" s="154"/>
    </row>
    <row r="32" spans="4:58" ht="14.25" x14ac:dyDescent="0.2">
      <c r="D32" s="107" t="str">
        <f>IF(Include_in_Pub_Bias=TRUE,Study_name,"")</f>
        <v/>
      </c>
      <c r="E32" s="58" t="str">
        <f>IF(AND(Include_study="Yes",Sufficient_data="Yes"),IF(Additional_Fisher_transformation="Off",Calculations!CT:CT,Calculations!CU:CU),"")</f>
        <v/>
      </c>
      <c r="F32" s="58" t="str">
        <f>IF(Include_in_Pub_Bias=TRUE,Calculations!CV:CV,"")</f>
        <v/>
      </c>
      <c r="H32" s="10" t="s">
        <v>10</v>
      </c>
      <c r="I32" s="12">
        <f>I29+ABS(TINV((1-Additional_confidence_level),COUNT(E:E)-1))*I30</f>
        <v>0.184134639882509</v>
      </c>
      <c r="K32" s="10" t="s">
        <v>25</v>
      </c>
      <c r="L32" s="12">
        <f>MAX(0,(L29-(k_-1+IF(Trim_and_fill="On",L38,0)))/((SUM(Calculations!CW:CW)+SUM(Calculations!EG:EG))-(SUMPRODUCT(Calculations!CW:CW,Calculations!CW:CW)+SUMPRODUCT(Calculations!EG:EG,Calculations!EG:EG))/(SUM(Calculations!CW:CW)+SUM(Calculations!EG:EG))))</f>
        <v>4.4319062083279105E-2</v>
      </c>
      <c r="M32" s="154"/>
      <c r="T32" s="154"/>
      <c r="V32" s="105" t="str">
        <f>IF(Include_in_Pub_Bias=TRUE,Study_name,"")</f>
        <v/>
      </c>
      <c r="W32" s="47" t="str">
        <f>IF(Include_in_Pub_Bias=TRUE,((E:E-I$29)*SQRT(Calculations!CX:CX))/SQRT(1-Calculations!CX:CX/SUM(Calculations!CX:CX)),"")</f>
        <v/>
      </c>
      <c r="Y32" s="176" t="str">
        <f>CONCATENATE(Calculations!FC4,"; ",Calculations!FE4)</f>
        <v>-3; -1.8</v>
      </c>
      <c r="Z32" s="12">
        <v>0</v>
      </c>
      <c r="AA32" s="12">
        <f>NORMSDIST(Calculations!FE4)-(SUM(AA$30:AA31))</f>
        <v>3.4580421081295713E-2</v>
      </c>
      <c r="AD32" s="154"/>
      <c r="AF32" s="105" t="str">
        <f t="shared" si="0"/>
        <v/>
      </c>
      <c r="AG32" s="58" t="str">
        <f t="shared" si="1"/>
        <v/>
      </c>
      <c r="AH32" s="47" t="str">
        <f t="shared" si="2"/>
        <v/>
      </c>
      <c r="AP32" s="154"/>
      <c r="AR32" s="105" t="str">
        <f>IF(Include_in_Pub_Bias=TRUE,Study_name,"")</f>
        <v/>
      </c>
      <c r="AS32" s="58" t="str">
        <f>IF(Calculations!FS32&lt;&gt;"",NORMSINV(Calculations!FS32),"")</f>
        <v/>
      </c>
      <c r="AT32" s="47" t="str">
        <f>IF(Include_in_Pub_Bias=TRUE,IF(AW$33="Standardized residuals",Standardized_residual,Z_score),"")</f>
        <v/>
      </c>
      <c r="BB32" s="154"/>
      <c r="BF32" s="154"/>
    </row>
    <row r="33" spans="4:58" x14ac:dyDescent="0.2">
      <c r="D33" s="107" t="str">
        <f>IF(Include_in_Pub_Bias=TRUE,Study_name,"")</f>
        <v/>
      </c>
      <c r="E33" s="58" t="str">
        <f>IF(AND(Include_study="Yes",Sufficient_data="Yes"),IF(Additional_Fisher_transformation="Off",Calculations!CT:CT,Calculations!CU:CU),"")</f>
        <v/>
      </c>
      <c r="F33" s="58" t="str">
        <f>IF(Include_in_Pub_Bias=TRUE,Calculations!CV:CV,"")</f>
        <v/>
      </c>
      <c r="H33" s="10" t="s">
        <v>11</v>
      </c>
      <c r="I33" s="12">
        <f>I29-ABS(TINV((1-Additional_confidence_level),COUNT(E:E)-1))*(SQRT(I30^2+L32))</f>
        <v>-0.33768690358617381</v>
      </c>
      <c r="K33" s="10" t="s">
        <v>5</v>
      </c>
      <c r="L33" s="12">
        <f>SQRT(L32)</f>
        <v>0.21052093027364074</v>
      </c>
      <c r="M33" s="154"/>
      <c r="T33" s="154"/>
      <c r="V33" s="105" t="str">
        <f>IF(Include_in_Pub_Bias=TRUE,Study_name,"")</f>
        <v/>
      </c>
      <c r="W33" s="47" t="str">
        <f>IF(Include_in_Pub_Bias=TRUE,((E:E-I$29)*SQRT(Calculations!CX:CX))/SQRT(1-Calculations!CX:CX/SUM(Calculations!CX:CX)),"")</f>
        <v/>
      </c>
      <c r="Y33" s="176" t="str">
        <f>CONCATENATE(Calculations!FC5,"; ",Calculations!FE5)</f>
        <v>-1.8; -0.6</v>
      </c>
      <c r="Z33" s="12">
        <v>0.33333333333333331</v>
      </c>
      <c r="AA33" s="12">
        <f>NORMSDIST(Calculations!FE5)-(SUM(AA$30:AA32))</f>
        <v>0.23832279863714773</v>
      </c>
      <c r="AD33" s="154"/>
      <c r="AF33" s="105" t="str">
        <f t="shared" si="0"/>
        <v/>
      </c>
      <c r="AG33" s="58" t="str">
        <f t="shared" si="1"/>
        <v/>
      </c>
      <c r="AH33" s="47" t="str">
        <f t="shared" si="2"/>
        <v/>
      </c>
      <c r="AP33" s="154"/>
      <c r="AR33" s="105" t="str">
        <f>IF(Include_in_Pub_Bias=TRUE,Study_name,"")</f>
        <v/>
      </c>
      <c r="AS33" s="58" t="str">
        <f>IF(Calculations!FS33&lt;&gt;"",NORMSINV(Calculations!FS33),"")</f>
        <v/>
      </c>
      <c r="AT33" s="47" t="str">
        <f>IF(Include_in_Pub_Bias=TRUE,IF(AW$33="Standardized residuals",Standardized_residual,Z_score),"")</f>
        <v/>
      </c>
      <c r="AV33" s="10" t="s">
        <v>217</v>
      </c>
      <c r="AW33" s="9" t="s">
        <v>223</v>
      </c>
      <c r="BB33" s="154"/>
      <c r="BF33" s="154"/>
    </row>
    <row r="34" spans="4:58" x14ac:dyDescent="0.2">
      <c r="D34" s="107" t="str">
        <f>IF(Include_in_Pub_Bias=TRUE,Study_name,"")</f>
        <v/>
      </c>
      <c r="E34" s="58" t="str">
        <f>IF(AND(Include_study="Yes",Sufficient_data="Yes"),IF(Additional_Fisher_transformation="Off",Calculations!CT:CT,Calculations!CU:CU),"")</f>
        <v/>
      </c>
      <c r="F34" s="58" t="str">
        <f>IF(Include_in_Pub_Bias=TRUE,Calculations!CV:CV,"")</f>
        <v/>
      </c>
      <c r="H34" s="10" t="s">
        <v>12</v>
      </c>
      <c r="I34" s="12">
        <f>I29+ABS(TINV((1-Additional_confidence_level),COUNT(E:E)-1))*(SQRT(I30^2+L32))</f>
        <v>0.59557110933704172</v>
      </c>
      <c r="M34" s="154"/>
      <c r="T34" s="154"/>
      <c r="V34" s="105" t="str">
        <f>IF(Include_in_Pub_Bias=TRUE,Study_name,"")</f>
        <v/>
      </c>
      <c r="W34" s="47" t="str">
        <f>IF(Include_in_Pub_Bias=TRUE,((E:E-I$29)*SQRT(Calculations!CX:CX))/SQRT(1-Calculations!CX:CX/SUM(Calculations!CX:CX)),"")</f>
        <v/>
      </c>
      <c r="Y34" s="176" t="str">
        <f>CONCATENATE(Calculations!FC6,"; ",Calculations!FE6)</f>
        <v>-0.6; 0.6</v>
      </c>
      <c r="Z34" s="12">
        <v>0.16666666666666666</v>
      </c>
      <c r="AA34" s="12">
        <f>NORMSDIST(Calculations!FE6)-(SUM(AA$30:AA33))</f>
        <v>0.4514937644998529</v>
      </c>
      <c r="AD34" s="154"/>
      <c r="AF34" s="105" t="str">
        <f t="shared" ref="AF34:AF97" si="3">IF(AND(Sufficient_data="Yes",Include_study="Yes"),Study_name,"")</f>
        <v/>
      </c>
      <c r="AG34" s="58" t="str">
        <f t="shared" ref="AG34:AG65" si="4">IF(AND(Sufficient_data="Yes",Include_study="Yes"),Inverse_standard_error,"")</f>
        <v/>
      </c>
      <c r="AH34" s="47" t="str">
        <f t="shared" ref="AH34:AH65" si="5">IF(AND(Sufficient_data="Yes",Include_study="Yes"),Z_score,"")</f>
        <v/>
      </c>
      <c r="AP34" s="154"/>
      <c r="AR34" s="105" t="str">
        <f>IF(Include_in_Pub_Bias=TRUE,Study_name,"")</f>
        <v/>
      </c>
      <c r="AS34" s="58" t="str">
        <f>IF(Calculations!FS34&lt;&gt;"",NORMSINV(Calculations!FS34),"")</f>
        <v/>
      </c>
      <c r="AT34" s="47" t="str">
        <f>IF(Include_in_Pub_Bias=TRUE,IF(AW$33="Standardized residuals",Standardized_residual,Z_score),"")</f>
        <v/>
      </c>
      <c r="BB34" s="154"/>
      <c r="BF34" s="154"/>
    </row>
    <row r="35" spans="4:58" x14ac:dyDescent="0.2">
      <c r="D35" s="107" t="str">
        <f>IF(Include_in_Pub_Bias=TRUE,Study_name,"")</f>
        <v/>
      </c>
      <c r="E35" s="58" t="str">
        <f>IF(AND(Include_study="Yes",Sufficient_data="Yes"),IF(Additional_Fisher_transformation="Off",Calculations!CT:CT,Calculations!CU:CU),"")</f>
        <v/>
      </c>
      <c r="F35" s="58" t="str">
        <f>IF(Include_in_Pub_Bias=TRUE,Calculations!CV:CV,"")</f>
        <v/>
      </c>
      <c r="K35" s="11" t="s">
        <v>185</v>
      </c>
      <c r="L35" s="9" t="s">
        <v>257</v>
      </c>
      <c r="M35" s="154"/>
      <c r="T35" s="154"/>
      <c r="V35" s="105" t="str">
        <f>IF(Include_in_Pub_Bias=TRUE,Study_name,"")</f>
        <v/>
      </c>
      <c r="W35" s="47" t="str">
        <f>IF(Include_in_Pub_Bias=TRUE,((E:E-I$29)*SQRT(Calculations!CX:CX))/SQRT(1-Calculations!CX:CX/SUM(Calculations!CX:CX)),"")</f>
        <v/>
      </c>
      <c r="Y35" s="176" t="str">
        <f>CONCATENATE(Calculations!FC7,"; ",Calculations!FE7)</f>
        <v>0.6; 1.8</v>
      </c>
      <c r="Z35" s="12">
        <v>0</v>
      </c>
      <c r="AA35" s="12">
        <f>NORMSDIST(Calculations!FE7)-(SUM(AA$30:AA34))</f>
        <v>0.23832279863714778</v>
      </c>
      <c r="AD35" s="154"/>
      <c r="AF35" s="105" t="str">
        <f t="shared" si="3"/>
        <v/>
      </c>
      <c r="AG35" s="58" t="str">
        <f t="shared" si="4"/>
        <v/>
      </c>
      <c r="AH35" s="47" t="str">
        <f t="shared" si="5"/>
        <v/>
      </c>
      <c r="AP35" s="154"/>
      <c r="AR35" s="105" t="str">
        <f>IF(Include_in_Pub_Bias=TRUE,Study_name,"")</f>
        <v/>
      </c>
      <c r="AS35" s="58" t="str">
        <f>IF(Calculations!FS35&lt;&gt;"",NORMSINV(Calculations!FS35),"")</f>
        <v/>
      </c>
      <c r="AT35" s="47" t="str">
        <f>IF(Include_in_Pub_Bias=TRUE,IF(AW$33="Standardized residuals",Standardized_residual,Z_score),"")</f>
        <v/>
      </c>
      <c r="BB35" s="154"/>
      <c r="BF35" s="154"/>
    </row>
    <row r="36" spans="4:58" x14ac:dyDescent="0.2">
      <c r="D36" s="107" t="str">
        <f>IF(Include_in_Pub_Bias=TRUE,Study_name,"")</f>
        <v/>
      </c>
      <c r="E36" s="58" t="str">
        <f>IF(AND(Include_study="Yes",Sufficient_data="Yes"),IF(Additional_Fisher_transformation="Off",Calculations!CT:CT,Calculations!CU:CU),"")</f>
        <v/>
      </c>
      <c r="F36" s="58" t="str">
        <f>IF(Include_in_Pub_Bias=TRUE,Calculations!CV:CV,"")</f>
        <v/>
      </c>
      <c r="H36" s="44" t="s">
        <v>74</v>
      </c>
      <c r="I36" s="11" t="s">
        <v>141</v>
      </c>
      <c r="K36" s="10" t="s">
        <v>140</v>
      </c>
      <c r="L36" s="9" t="s">
        <v>186</v>
      </c>
      <c r="M36" s="154"/>
      <c r="T36" s="154"/>
      <c r="V36" s="105" t="str">
        <f>IF(Include_in_Pub_Bias=TRUE,Study_name,"")</f>
        <v/>
      </c>
      <c r="W36" s="47" t="str">
        <f>IF(Include_in_Pub_Bias=TRUE,((E:E-I$29)*SQRT(Calculations!CX:CX))/SQRT(1-Calculations!CX:CX/SUM(Calculations!CX:CX)),"")</f>
        <v/>
      </c>
      <c r="Y36" s="176" t="str">
        <f>CONCATENATE(Calculations!FC8,"; ",Calculations!FE8)</f>
        <v>1.8; 3</v>
      </c>
      <c r="Z36" s="12">
        <v>0.25</v>
      </c>
      <c r="AA36" s="12">
        <f>NORMSDIST(Calculations!FE8)-(SUM(AA$30:AA35))</f>
        <v>3.4580421081295665E-2</v>
      </c>
      <c r="AD36" s="154"/>
      <c r="AF36" s="105" t="str">
        <f t="shared" si="3"/>
        <v/>
      </c>
      <c r="AG36" s="58" t="str">
        <f t="shared" si="4"/>
        <v/>
      </c>
      <c r="AH36" s="47" t="str">
        <f t="shared" si="5"/>
        <v/>
      </c>
      <c r="AP36" s="154"/>
      <c r="AR36" s="105" t="str">
        <f>IF(Include_in_Pub_Bias=TRUE,Study_name,"")</f>
        <v/>
      </c>
      <c r="AS36" s="58" t="str">
        <f>IF(Calculations!FS36&lt;&gt;"",NORMSINV(Calculations!FS36),"")</f>
        <v/>
      </c>
      <c r="AT36" s="47" t="str">
        <f>IF(Include_in_Pub_Bias=TRUE,IF(AW$33="Standardized residuals",Standardized_residual,Z_score),"")</f>
        <v/>
      </c>
      <c r="BB36" s="154"/>
      <c r="BF36" s="154"/>
    </row>
    <row r="37" spans="4:58" x14ac:dyDescent="0.2">
      <c r="D37" s="107" t="str">
        <f>IF(Include_in_Pub_Bias=TRUE,Study_name,"")</f>
        <v/>
      </c>
      <c r="E37" s="58" t="str">
        <f>IF(AND(Include_study="Yes",Sufficient_data="Yes"),IF(Additional_Fisher_transformation="Off",Calculations!CT:CT,Calculations!CU:CU),"")</f>
        <v/>
      </c>
      <c r="F37" s="58" t="str">
        <f>IF(Include_in_Pub_Bias=TRUE,Calculations!CV:CV,"")</f>
        <v/>
      </c>
      <c r="H37" s="10" t="str">
        <f>E1</f>
        <v>Partial Correlation</v>
      </c>
      <c r="I37" s="34">
        <f>IF(Trim_and_fill="On",(SUMPRODUCT(Calculations!CY:CY,E:E)+SUMPRODUCT(Calculations!EH:EH,Calculations!EE:EE))/(SUM(Calculations!CY:CY)+SUM(Calculations!EH:EH)),NA())</f>
        <v>0.12894210287543398</v>
      </c>
      <c r="K37" s="10" t="s">
        <v>139</v>
      </c>
      <c r="L37" s="175" t="str">
        <f>IF(Trim_and_fill="Off","",IF(I29&gt;0,"Left",IF(I29&lt;0,"Right","NA")))</f>
        <v>Left</v>
      </c>
      <c r="M37" s="154"/>
      <c r="T37" s="154"/>
      <c r="V37" s="105" t="str">
        <f>IF(Include_in_Pub_Bias=TRUE,Study_name,"")</f>
        <v/>
      </c>
      <c r="W37" s="47" t="str">
        <f>IF(Include_in_Pub_Bias=TRUE,((E:E-I$29)*SQRT(Calculations!CX:CX))/SQRT(1-Calculations!CX:CX/SUM(Calculations!CX:CX)),"")</f>
        <v/>
      </c>
      <c r="Y37" s="176" t="str">
        <f>CONCATENATE(Calculations!FC9,"; ",Calculations!FE9)</f>
        <v>3; 4.2</v>
      </c>
      <c r="Z37" s="12">
        <v>0</v>
      </c>
      <c r="AA37" s="12">
        <f>NORMSDIST(Calculations!FE9)-(SUM(AA$30:AA36))</f>
        <v>1.3365522826142007E-3</v>
      </c>
      <c r="AD37" s="154"/>
      <c r="AF37" s="105" t="str">
        <f t="shared" si="3"/>
        <v/>
      </c>
      <c r="AG37" s="58" t="str">
        <f t="shared" si="4"/>
        <v/>
      </c>
      <c r="AH37" s="47" t="str">
        <f t="shared" si="5"/>
        <v/>
      </c>
      <c r="AP37" s="154"/>
      <c r="AR37" s="105" t="str">
        <f>IF(Include_in_Pub_Bias=TRUE,Study_name,"")</f>
        <v/>
      </c>
      <c r="AS37" s="58" t="str">
        <f>IF(Calculations!FS37&lt;&gt;"",NORMSINV(Calculations!FS37),"")</f>
        <v/>
      </c>
      <c r="AT37" s="47" t="str">
        <f>IF(Include_in_Pub_Bias=TRUE,IF(AW$33="Standardized residuals",Standardized_residual,Z_score),"")</f>
        <v/>
      </c>
      <c r="BB37" s="154"/>
      <c r="BF37" s="154"/>
    </row>
    <row r="38" spans="4:58" x14ac:dyDescent="0.2">
      <c r="D38" s="107" t="str">
        <f>IF(Include_in_Pub_Bias=TRUE,Study_name,"")</f>
        <v/>
      </c>
      <c r="E38" s="58" t="str">
        <f>IF(AND(Include_study="Yes",Sufficient_data="Yes"),IF(Additional_Fisher_transformation="Off",Calculations!CT:CT,Calculations!CU:CU),"")</f>
        <v/>
      </c>
      <c r="F38" s="58" t="str">
        <f>IF(Include_in_Pub_Bias=TRUE,Calculations!CV:CV,"")</f>
        <v/>
      </c>
      <c r="H38" s="10" t="str">
        <f>F1</f>
        <v>Standard Error</v>
      </c>
      <c r="I38" s="12">
        <f>IF(Trim_and_fill="On",IF(Additional_model="Fixed effect",1/SQRT(SUM(Calculations!CX:CX,Calculations!EG:EG)),SQRT((SUMPRODUCT(Calculations!CY:CY,Calculations!CZ:CZ,Calculations!CZ:CZ)+SUMPRODUCT(Calculations!EH:EH,Calculations!EI:EI,Calculations!EI:EI))/((COUNT(E:E)+'Publication Bias Analysis'!L38-1)*SUM(Calculations!CY:CY,Calculations!EH:EH)))),"")</f>
        <v>2.5076287658739638E-2</v>
      </c>
      <c r="K38" s="10" t="s">
        <v>142</v>
      </c>
      <c r="L38" s="18">
        <f>IF(Trim_and_fill="On",Calculations!DZ21,NA())</f>
        <v>0</v>
      </c>
      <c r="M38" s="154"/>
      <c r="T38" s="154"/>
      <c r="V38" s="105" t="str">
        <f>IF(Include_in_Pub_Bias=TRUE,Study_name,"")</f>
        <v/>
      </c>
      <c r="W38" s="47" t="str">
        <f>IF(Include_in_Pub_Bias=TRUE,((E:E-I$29)*SQRT(Calculations!CX:CX))/SQRT(1-Calculations!CX:CX/SUM(Calculations!CX:CX)),"")</f>
        <v/>
      </c>
      <c r="Y38" s="176" t="str">
        <f>CONCATENATE(Calculations!FC10,"; ∞")</f>
        <v>4.2; ∞</v>
      </c>
      <c r="Z38" s="12">
        <v>8.3333333333333329E-2</v>
      </c>
      <c r="AA38" s="12">
        <f>1-(SUM(AA$30:AA37))</f>
        <v>1.3345749015902797E-5</v>
      </c>
      <c r="AD38" s="154"/>
      <c r="AF38" s="105" t="str">
        <f t="shared" si="3"/>
        <v/>
      </c>
      <c r="AG38" s="58" t="str">
        <f t="shared" si="4"/>
        <v/>
      </c>
      <c r="AH38" s="47" t="str">
        <f t="shared" si="5"/>
        <v/>
      </c>
      <c r="AP38" s="154"/>
      <c r="AR38" s="105" t="str">
        <f>IF(Include_in_Pub_Bias=TRUE,Study_name,"")</f>
        <v/>
      </c>
      <c r="AS38" s="58" t="str">
        <f>IF(Calculations!FS38&lt;&gt;"",NORMSINV(Calculations!FS38),"")</f>
        <v/>
      </c>
      <c r="AT38" s="47" t="str">
        <f>IF(Include_in_Pub_Bias=TRUE,IF(AW$33="Standardized residuals",Standardized_residual,Z_score),"")</f>
        <v/>
      </c>
      <c r="BB38" s="154"/>
      <c r="BF38" s="154"/>
    </row>
    <row r="39" spans="4:58" x14ac:dyDescent="0.2">
      <c r="D39" s="107" t="str">
        <f>IF(Include_in_Pub_Bias=TRUE,Study_name,"")</f>
        <v/>
      </c>
      <c r="E39" s="58" t="str">
        <f>IF(AND(Include_study="Yes",Sufficient_data="Yes"),IF(Additional_Fisher_transformation="Off",Calculations!CT:CT,Calculations!CU:CU),"")</f>
        <v/>
      </c>
      <c r="F39" s="58" t="str">
        <f>IF(Include_in_Pub_Bias=TRUE,Calculations!CV:CV,"")</f>
        <v/>
      </c>
      <c r="H39" s="10" t="s">
        <v>9</v>
      </c>
      <c r="I39" s="12">
        <f>IF(Trim_and_fill="On",I37-ABS(TINV((1-Additional_confidence_level),COUNT(E:E)-1+L38))*I38,"")</f>
        <v>7.3749565868358943E-2</v>
      </c>
      <c r="M39" s="154"/>
      <c r="T39" s="154"/>
      <c r="V39" s="105" t="str">
        <f>IF(Include_in_Pub_Bias=TRUE,Study_name,"")</f>
        <v/>
      </c>
      <c r="W39" s="47" t="str">
        <f>IF(Include_in_Pub_Bias=TRUE,((E:E-I$29)*SQRT(Calculations!CX:CX))/SQRT(1-Calculations!CX:CX/SUM(Calculations!CX:CX)),"")</f>
        <v/>
      </c>
      <c r="Y39" s="43"/>
      <c r="AD39" s="154"/>
      <c r="AF39" s="105" t="str">
        <f t="shared" si="3"/>
        <v/>
      </c>
      <c r="AG39" s="58" t="str">
        <f t="shared" si="4"/>
        <v/>
      </c>
      <c r="AH39" s="47" t="str">
        <f t="shared" si="5"/>
        <v/>
      </c>
      <c r="AP39" s="154"/>
      <c r="AR39" s="105" t="str">
        <f>IF(Include_in_Pub_Bias=TRUE,Study_name,"")</f>
        <v/>
      </c>
      <c r="AS39" s="58" t="str">
        <f>IF(Calculations!FS39&lt;&gt;"",NORMSINV(Calculations!FS39),"")</f>
        <v/>
      </c>
      <c r="AT39" s="47" t="str">
        <f>IF(Include_in_Pub_Bias=TRUE,IF(AW$33="Standardized residuals",Standardized_residual,Z_score),"")</f>
        <v/>
      </c>
      <c r="BB39" s="154"/>
      <c r="BF39" s="154"/>
    </row>
    <row r="40" spans="4:58" ht="12" customHeight="1" x14ac:dyDescent="0.2">
      <c r="D40" s="107" t="str">
        <f>IF(Include_in_Pub_Bias=TRUE,Study_name,"")</f>
        <v/>
      </c>
      <c r="E40" s="58" t="str">
        <f>IF(AND(Include_study="Yes",Sufficient_data="Yes"),IF(Additional_Fisher_transformation="Off",Calculations!CT:CT,Calculations!CU:CU),"")</f>
        <v/>
      </c>
      <c r="F40" s="58" t="str">
        <f>IF(Include_in_Pub_Bias=TRUE,Calculations!CV:CV,"")</f>
        <v/>
      </c>
      <c r="H40" s="10" t="s">
        <v>10</v>
      </c>
      <c r="I40" s="12">
        <f>IF(Trim_and_fill="On",I37+ABS(TINV((1-Additional_confidence_level),COUNT(E:E)-1+L38))*I38,"")</f>
        <v>0.184134639882509</v>
      </c>
      <c r="M40" s="154"/>
      <c r="T40" s="154"/>
      <c r="V40" s="105" t="str">
        <f>IF(Include_in_Pub_Bias=TRUE,Study_name,"")</f>
        <v/>
      </c>
      <c r="W40" s="47" t="str">
        <f>IF(Include_in_Pub_Bias=TRUE,((E:E-I$29)*SQRT(Calculations!CX:CX))/SQRT(1-Calculations!CX:CX/SUM(Calculations!CX:CX)),"")</f>
        <v/>
      </c>
      <c r="AD40" s="154"/>
      <c r="AF40" s="105" t="str">
        <f t="shared" si="3"/>
        <v/>
      </c>
      <c r="AG40" s="58" t="str">
        <f t="shared" si="4"/>
        <v/>
      </c>
      <c r="AH40" s="47" t="str">
        <f t="shared" si="5"/>
        <v/>
      </c>
      <c r="AP40" s="154"/>
      <c r="AR40" s="105" t="str">
        <f>IF(Include_in_Pub_Bias=TRUE,Study_name,"")</f>
        <v/>
      </c>
      <c r="AS40" s="58" t="str">
        <f>IF(Calculations!FS40&lt;&gt;"",NORMSINV(Calculations!FS40),"")</f>
        <v/>
      </c>
      <c r="AT40" s="47" t="str">
        <f>IF(Include_in_Pub_Bias=TRUE,IF(AW$33="Standardized residuals",Standardized_residual,Z_score),"")</f>
        <v/>
      </c>
      <c r="BB40" s="154"/>
      <c r="BF40" s="154"/>
    </row>
    <row r="41" spans="4:58" x14ac:dyDescent="0.2">
      <c r="D41" s="107" t="str">
        <f>IF(Include_in_Pub_Bias=TRUE,Study_name,"")</f>
        <v/>
      </c>
      <c r="E41" s="58" t="str">
        <f>IF(AND(Include_study="Yes",Sufficient_data="Yes"),IF(Additional_Fisher_transformation="Off",Calculations!CT:CT,Calculations!CU:CU),"")</f>
        <v/>
      </c>
      <c r="F41" s="58" t="str">
        <f>IF(Include_in_Pub_Bias=TRUE,Calculations!CV:CV,"")</f>
        <v/>
      </c>
      <c r="H41" s="10" t="s">
        <v>11</v>
      </c>
      <c r="I41" s="12">
        <f>IF(Trim_and_fill="On",I37-ABS(TINV((1-Additional_confidence_level),COUNT(E:E)-1+L38))*(SQRT(I38^2+L32)),"")</f>
        <v>-0.33768690358617381</v>
      </c>
      <c r="M41" s="154"/>
      <c r="T41" s="154"/>
      <c r="V41" s="105" t="str">
        <f>IF(Include_in_Pub_Bias=TRUE,Study_name,"")</f>
        <v/>
      </c>
      <c r="W41" s="47" t="str">
        <f>IF(Include_in_Pub_Bias=TRUE,((E:E-I$29)*SQRT(Calculations!CX:CX))/SQRT(1-Calculations!CX:CX/SUM(Calculations!CX:CX)),"")</f>
        <v/>
      </c>
      <c r="AD41" s="154"/>
      <c r="AF41" s="105" t="str">
        <f t="shared" si="3"/>
        <v/>
      </c>
      <c r="AG41" s="58" t="str">
        <f t="shared" si="4"/>
        <v/>
      </c>
      <c r="AH41" s="47" t="str">
        <f t="shared" si="5"/>
        <v/>
      </c>
      <c r="AP41" s="154"/>
      <c r="AR41" s="105" t="str">
        <f>IF(Include_in_Pub_Bias=TRUE,Study_name,"")</f>
        <v/>
      </c>
      <c r="AS41" s="58" t="str">
        <f>IF(Calculations!FS41&lt;&gt;"",NORMSINV(Calculations!FS41),"")</f>
        <v/>
      </c>
      <c r="AT41" s="47" t="str">
        <f>IF(Include_in_Pub_Bias=TRUE,IF(AW$33="Standardized residuals",Standardized_residual,Z_score),"")</f>
        <v/>
      </c>
      <c r="BB41" s="154"/>
      <c r="BF41" s="154"/>
    </row>
    <row r="42" spans="4:58" x14ac:dyDescent="0.2">
      <c r="D42" s="107" t="str">
        <f>IF(Include_in_Pub_Bias=TRUE,Study_name,"")</f>
        <v/>
      </c>
      <c r="E42" s="58" t="str">
        <f>IF(AND(Include_study="Yes",Sufficient_data="Yes"),IF(Additional_Fisher_transformation="Off",Calculations!CT:CT,Calculations!CU:CU),"")</f>
        <v/>
      </c>
      <c r="F42" s="58" t="str">
        <f>IF(Include_in_Pub_Bias=TRUE,Calculations!CV:CV,"")</f>
        <v/>
      </c>
      <c r="H42" s="10" t="s">
        <v>12</v>
      </c>
      <c r="I42" s="12">
        <f>IF(Trim_and_fill="On",I37+ABS(TINV((1-Additional_confidence_level),COUNT(E:E)-1+L38))*(SQRT(I38^2+L32)),"")</f>
        <v>0.59557110933704172</v>
      </c>
      <c r="M42" s="154"/>
      <c r="T42" s="154"/>
      <c r="V42" s="105" t="str">
        <f>IF(Include_in_Pub_Bias=TRUE,Study_name,"")</f>
        <v/>
      </c>
      <c r="W42" s="47" t="str">
        <f>IF(Include_in_Pub_Bias=TRUE,((E:E-I$29)*SQRT(Calculations!CX:CX))/SQRT(1-Calculations!CX:CX/SUM(Calculations!CX:CX)),"")</f>
        <v/>
      </c>
      <c r="AD42" s="154"/>
      <c r="AF42" s="105" t="str">
        <f t="shared" si="3"/>
        <v/>
      </c>
      <c r="AG42" s="58" t="str">
        <f t="shared" si="4"/>
        <v/>
      </c>
      <c r="AH42" s="47" t="str">
        <f t="shared" si="5"/>
        <v/>
      </c>
      <c r="AP42" s="154"/>
      <c r="AR42" s="105" t="str">
        <f>IF(Include_in_Pub_Bias=TRUE,Study_name,"")</f>
        <v/>
      </c>
      <c r="AS42" s="58" t="str">
        <f>IF(Calculations!FS42&lt;&gt;"",NORMSINV(Calculations!FS42),"")</f>
        <v/>
      </c>
      <c r="AT42" s="47" t="str">
        <f>IF(Include_in_Pub_Bias=TRUE,IF(AW$33="Standardized residuals",Standardized_residual,Z_score),"")</f>
        <v/>
      </c>
      <c r="BB42" s="154"/>
      <c r="BF42" s="154"/>
    </row>
    <row r="43" spans="4:58" x14ac:dyDescent="0.2">
      <c r="D43" s="107" t="str">
        <f>IF(Include_in_Pub_Bias=TRUE,Study_name,"")</f>
        <v/>
      </c>
      <c r="E43" s="58" t="str">
        <f>IF(AND(Include_study="Yes",Sufficient_data="Yes"),IF(Additional_Fisher_transformation="Off",Calculations!CT:CT,Calculations!CU:CU),"")</f>
        <v/>
      </c>
      <c r="F43" s="58" t="str">
        <f>IF(Include_in_Pub_Bias=TRUE,Calculations!CV:CV,"")</f>
        <v/>
      </c>
      <c r="M43" s="154"/>
      <c r="T43" s="154"/>
      <c r="V43" s="105" t="str">
        <f>IF(Include_in_Pub_Bias=TRUE,Study_name,"")</f>
        <v/>
      </c>
      <c r="W43" s="47" t="str">
        <f>IF(Include_in_Pub_Bias=TRUE,((E:E-I$29)*SQRT(Calculations!CX:CX))/SQRT(1-Calculations!CX:CX/SUM(Calculations!CX:CX)),"")</f>
        <v/>
      </c>
      <c r="AD43" s="154"/>
      <c r="AF43" s="105" t="str">
        <f t="shared" si="3"/>
        <v/>
      </c>
      <c r="AG43" s="58" t="str">
        <f t="shared" si="4"/>
        <v/>
      </c>
      <c r="AH43" s="47" t="str">
        <f t="shared" si="5"/>
        <v/>
      </c>
      <c r="AP43" s="154"/>
      <c r="AR43" s="105" t="str">
        <f>IF(Include_in_Pub_Bias=TRUE,Study_name,"")</f>
        <v/>
      </c>
      <c r="AS43" s="58" t="str">
        <f>IF(Calculations!FS43&lt;&gt;"",NORMSINV(Calculations!FS43),"")</f>
        <v/>
      </c>
      <c r="AT43" s="47" t="str">
        <f>IF(Include_in_Pub_Bias=TRUE,IF(AW$33="Standardized residuals",Standardized_residual,Z_score),"")</f>
        <v/>
      </c>
      <c r="BB43" s="154"/>
      <c r="BF43" s="154"/>
    </row>
    <row r="44" spans="4:58" x14ac:dyDescent="0.2">
      <c r="D44" s="107" t="str">
        <f>IF(Include_in_Pub_Bias=TRUE,Study_name,"")</f>
        <v/>
      </c>
      <c r="E44" s="58" t="str">
        <f>IF(AND(Include_study="Yes",Sufficient_data="Yes"),IF(Additional_Fisher_transformation="Off",Calculations!CT:CT,Calculations!CU:CU),"")</f>
        <v/>
      </c>
      <c r="F44" s="58" t="str">
        <f>IF(Include_in_Pub_Bias=TRUE,Calculations!CV:CV,"")</f>
        <v/>
      </c>
      <c r="M44" s="154"/>
      <c r="T44" s="154"/>
      <c r="V44" s="105" t="str">
        <f>IF(Include_in_Pub_Bias=TRUE,Study_name,"")</f>
        <v/>
      </c>
      <c r="W44" s="47" t="str">
        <f>IF(Include_in_Pub_Bias=TRUE,((E:E-I$29)*SQRT(Calculations!CX:CX))/SQRT(1-Calculations!CX:CX/SUM(Calculations!CX:CX)),"")</f>
        <v/>
      </c>
      <c r="AD44" s="154"/>
      <c r="AF44" s="105" t="str">
        <f t="shared" si="3"/>
        <v/>
      </c>
      <c r="AG44" s="58" t="str">
        <f t="shared" si="4"/>
        <v/>
      </c>
      <c r="AH44" s="47" t="str">
        <f t="shared" si="5"/>
        <v/>
      </c>
      <c r="AP44" s="154"/>
      <c r="AR44" s="105" t="str">
        <f>IF(Include_in_Pub_Bias=TRUE,Study_name,"")</f>
        <v/>
      </c>
      <c r="AS44" s="58" t="str">
        <f>IF(Calculations!FS44&lt;&gt;"",NORMSINV(Calculations!FS44),"")</f>
        <v/>
      </c>
      <c r="AT44" s="47" t="str">
        <f>IF(Include_in_Pub_Bias=TRUE,IF(AW$33="Standardized residuals",Standardized_residual,Z_score),"")</f>
        <v/>
      </c>
      <c r="BB44" s="154"/>
      <c r="BF44" s="154"/>
    </row>
    <row r="45" spans="4:58" x14ac:dyDescent="0.2">
      <c r="D45" s="107" t="str">
        <f>IF(Include_in_Pub_Bias=TRUE,Study_name,"")</f>
        <v/>
      </c>
      <c r="E45" s="58" t="str">
        <f>IF(AND(Include_study="Yes",Sufficient_data="Yes"),IF(Additional_Fisher_transformation="Off",Calculations!CT:CT,Calculations!CU:CU),"")</f>
        <v/>
      </c>
      <c r="F45" s="58" t="str">
        <f>IF(Include_in_Pub_Bias=TRUE,Calculations!CV:CV,"")</f>
        <v/>
      </c>
      <c r="M45" s="154"/>
      <c r="T45" s="154"/>
      <c r="V45" s="105" t="str">
        <f>IF(Include_in_Pub_Bias=TRUE,Study_name,"")</f>
        <v/>
      </c>
      <c r="W45" s="47" t="str">
        <f>IF(Include_in_Pub_Bias=TRUE,((E:E-I$29)*SQRT(Calculations!CX:CX))/SQRT(1-Calculations!CX:CX/SUM(Calculations!CX:CX)),"")</f>
        <v/>
      </c>
      <c r="AD45" s="154"/>
      <c r="AF45" s="105" t="str">
        <f t="shared" si="3"/>
        <v/>
      </c>
      <c r="AG45" s="58" t="str">
        <f t="shared" si="4"/>
        <v/>
      </c>
      <c r="AH45" s="47" t="str">
        <f t="shared" si="5"/>
        <v/>
      </c>
      <c r="AP45" s="154"/>
      <c r="AR45" s="105" t="str">
        <f>IF(Include_in_Pub_Bias=TRUE,Study_name,"")</f>
        <v/>
      </c>
      <c r="AS45" s="58" t="str">
        <f>IF(Calculations!FS45&lt;&gt;"",NORMSINV(Calculations!FS45),"")</f>
        <v/>
      </c>
      <c r="AT45" s="47" t="str">
        <f>IF(Include_in_Pub_Bias=TRUE,IF(AW$33="Standardized residuals",Standardized_residual,Z_score),"")</f>
        <v/>
      </c>
      <c r="BB45" s="154"/>
      <c r="BF45" s="154"/>
    </row>
    <row r="46" spans="4:58" x14ac:dyDescent="0.2">
      <c r="D46" s="107" t="str">
        <f>IF(Include_in_Pub_Bias=TRUE,Study_name,"")</f>
        <v/>
      </c>
      <c r="E46" s="58" t="str">
        <f>IF(AND(Include_study="Yes",Sufficient_data="Yes"),IF(Additional_Fisher_transformation="Off",Calculations!CT:CT,Calculations!CU:CU),"")</f>
        <v/>
      </c>
      <c r="F46" s="58" t="str">
        <f>IF(Include_in_Pub_Bias=TRUE,Calculations!CV:CV,"")</f>
        <v/>
      </c>
      <c r="M46" s="154"/>
      <c r="T46" s="154"/>
      <c r="V46" s="105" t="str">
        <f>IF(Include_in_Pub_Bias=TRUE,Study_name,"")</f>
        <v/>
      </c>
      <c r="W46" s="47" t="str">
        <f>IF(Include_in_Pub_Bias=TRUE,((E:E-I$29)*SQRT(Calculations!CX:CX))/SQRT(1-Calculations!CX:CX/SUM(Calculations!CX:CX)),"")</f>
        <v/>
      </c>
      <c r="AD46" s="154"/>
      <c r="AF46" s="105" t="str">
        <f t="shared" si="3"/>
        <v/>
      </c>
      <c r="AG46" s="58" t="str">
        <f t="shared" si="4"/>
        <v/>
      </c>
      <c r="AH46" s="47" t="str">
        <f t="shared" si="5"/>
        <v/>
      </c>
      <c r="AP46" s="154"/>
      <c r="AR46" s="105" t="str">
        <f>IF(Include_in_Pub_Bias=TRUE,Study_name,"")</f>
        <v/>
      </c>
      <c r="AS46" s="58" t="str">
        <f>IF(Calculations!FS46&lt;&gt;"",NORMSINV(Calculations!FS46),"")</f>
        <v/>
      </c>
      <c r="AT46" s="47" t="str">
        <f>IF(Include_in_Pub_Bias=TRUE,IF(AW$33="Standardized residuals",Standardized_residual,Z_score),"")</f>
        <v/>
      </c>
      <c r="BB46" s="154"/>
      <c r="BF46" s="154"/>
    </row>
    <row r="47" spans="4:58" x14ac:dyDescent="0.2">
      <c r="D47" s="107" t="str">
        <f>IF(Include_in_Pub_Bias=TRUE,Study_name,"")</f>
        <v/>
      </c>
      <c r="E47" s="58" t="str">
        <f>IF(AND(Include_study="Yes",Sufficient_data="Yes"),IF(Additional_Fisher_transformation="Off",Calculations!CT:CT,Calculations!CU:CU),"")</f>
        <v/>
      </c>
      <c r="F47" s="58" t="str">
        <f>IF(Include_in_Pub_Bias=TRUE,Calculations!CV:CV,"")</f>
        <v/>
      </c>
      <c r="M47" s="154"/>
      <c r="T47" s="154"/>
      <c r="V47" s="105" t="str">
        <f>IF(Include_in_Pub_Bias=TRUE,Study_name,"")</f>
        <v/>
      </c>
      <c r="W47" s="47" t="str">
        <f>IF(Include_in_Pub_Bias=TRUE,((E:E-I$29)*SQRT(Calculations!CX:CX))/SQRT(1-Calculations!CX:CX/SUM(Calculations!CX:CX)),"")</f>
        <v/>
      </c>
      <c r="AD47" s="154"/>
      <c r="AF47" s="105" t="str">
        <f t="shared" si="3"/>
        <v/>
      </c>
      <c r="AG47" s="58" t="str">
        <f t="shared" si="4"/>
        <v/>
      </c>
      <c r="AH47" s="47" t="str">
        <f t="shared" si="5"/>
        <v/>
      </c>
      <c r="AP47" s="154"/>
      <c r="AR47" s="105" t="str">
        <f>IF(Include_in_Pub_Bias=TRUE,Study_name,"")</f>
        <v/>
      </c>
      <c r="AS47" s="58" t="str">
        <f>IF(Calculations!FS47&lt;&gt;"",NORMSINV(Calculations!FS47),"")</f>
        <v/>
      </c>
      <c r="AT47" s="47" t="str">
        <f>IF(Include_in_Pub_Bias=TRUE,IF(AW$33="Standardized residuals",Standardized_residual,Z_score),"")</f>
        <v/>
      </c>
      <c r="BB47" s="154"/>
      <c r="BF47" s="154"/>
    </row>
    <row r="48" spans="4:58" x14ac:dyDescent="0.2">
      <c r="D48" s="107" t="str">
        <f>IF(Include_in_Pub_Bias=TRUE,Study_name,"")</f>
        <v/>
      </c>
      <c r="E48" s="58" t="str">
        <f>IF(AND(Include_study="Yes",Sufficient_data="Yes"),IF(Additional_Fisher_transformation="Off",Calculations!CT:CT,Calculations!CU:CU),"")</f>
        <v/>
      </c>
      <c r="F48" s="58" t="str">
        <f>IF(Include_in_Pub_Bias=TRUE,Calculations!CV:CV,"")</f>
        <v/>
      </c>
      <c r="M48" s="154"/>
      <c r="T48" s="154"/>
      <c r="V48" s="105" t="str">
        <f>IF(Include_in_Pub_Bias=TRUE,Study_name,"")</f>
        <v/>
      </c>
      <c r="W48" s="47" t="str">
        <f>IF(Include_in_Pub_Bias=TRUE,((E:E-I$29)*SQRT(Calculations!CX:CX))/SQRT(1-Calculations!CX:CX/SUM(Calculations!CX:CX)),"")</f>
        <v/>
      </c>
      <c r="AD48" s="154"/>
      <c r="AF48" s="105" t="str">
        <f t="shared" si="3"/>
        <v/>
      </c>
      <c r="AG48" s="58" t="str">
        <f t="shared" si="4"/>
        <v/>
      </c>
      <c r="AH48" s="47" t="str">
        <f t="shared" si="5"/>
        <v/>
      </c>
      <c r="AP48" s="154"/>
      <c r="AR48" s="105" t="str">
        <f>IF(Include_in_Pub_Bias=TRUE,Study_name,"")</f>
        <v/>
      </c>
      <c r="AS48" s="58" t="str">
        <f>IF(Calculations!FS48&lt;&gt;"",NORMSINV(Calculations!FS48),"")</f>
        <v/>
      </c>
      <c r="AT48" s="47" t="str">
        <f>IF(Include_in_Pub_Bias=TRUE,IF(AW$33="Standardized residuals",Standardized_residual,Z_score),"")</f>
        <v/>
      </c>
      <c r="BB48" s="154"/>
      <c r="BF48" s="154"/>
    </row>
    <row r="49" spans="4:58" x14ac:dyDescent="0.2">
      <c r="D49" s="107" t="str">
        <f>IF(Include_in_Pub_Bias=TRUE,Study_name,"")</f>
        <v/>
      </c>
      <c r="E49" s="58" t="str">
        <f>IF(AND(Include_study="Yes",Sufficient_data="Yes"),IF(Additional_Fisher_transformation="Off",Calculations!CT:CT,Calculations!CU:CU),"")</f>
        <v/>
      </c>
      <c r="F49" s="58" t="str">
        <f>IF(Include_in_Pub_Bias=TRUE,Calculations!CV:CV,"")</f>
        <v/>
      </c>
      <c r="M49" s="154"/>
      <c r="T49" s="154"/>
      <c r="V49" s="105" t="str">
        <f>IF(Include_in_Pub_Bias=TRUE,Study_name,"")</f>
        <v/>
      </c>
      <c r="W49" s="47" t="str">
        <f>IF(Include_in_Pub_Bias=TRUE,((E:E-I$29)*SQRT(Calculations!CX:CX))/SQRT(1-Calculations!CX:CX/SUM(Calculations!CX:CX)),"")</f>
        <v/>
      </c>
      <c r="AD49" s="154"/>
      <c r="AF49" s="105" t="str">
        <f t="shared" si="3"/>
        <v/>
      </c>
      <c r="AG49" s="58" t="str">
        <f t="shared" si="4"/>
        <v/>
      </c>
      <c r="AH49" s="47" t="str">
        <f t="shared" si="5"/>
        <v/>
      </c>
      <c r="AP49" s="154"/>
      <c r="AR49" s="105" t="str">
        <f>IF(Include_in_Pub_Bias=TRUE,Study_name,"")</f>
        <v/>
      </c>
      <c r="AS49" s="58" t="str">
        <f>IF(Calculations!FS49&lt;&gt;"",NORMSINV(Calculations!FS49),"")</f>
        <v/>
      </c>
      <c r="AT49" s="47" t="str">
        <f>IF(Include_in_Pub_Bias=TRUE,IF(AW$33="Standardized residuals",Standardized_residual,Z_score),"")</f>
        <v/>
      </c>
      <c r="BB49" s="154"/>
      <c r="BF49" s="154"/>
    </row>
    <row r="50" spans="4:58" x14ac:dyDescent="0.2">
      <c r="D50" s="107" t="str">
        <f>IF(Include_in_Pub_Bias=TRUE,Study_name,"")</f>
        <v/>
      </c>
      <c r="E50" s="58" t="str">
        <f>IF(AND(Include_study="Yes",Sufficient_data="Yes"),IF(Additional_Fisher_transformation="Off",Calculations!CT:CT,Calculations!CU:CU),"")</f>
        <v/>
      </c>
      <c r="F50" s="58" t="str">
        <f>IF(Include_in_Pub_Bias=TRUE,Calculations!CV:CV,"")</f>
        <v/>
      </c>
      <c r="M50" s="154"/>
      <c r="T50" s="154"/>
      <c r="V50" s="105" t="str">
        <f>IF(Include_in_Pub_Bias=TRUE,Study_name,"")</f>
        <v/>
      </c>
      <c r="W50" s="47" t="str">
        <f>IF(Include_in_Pub_Bias=TRUE,((E:E-I$29)*SQRT(Calculations!CX:CX))/SQRT(1-Calculations!CX:CX/SUM(Calculations!CX:CX)),"")</f>
        <v/>
      </c>
      <c r="AD50" s="154"/>
      <c r="AF50" s="105" t="str">
        <f t="shared" si="3"/>
        <v/>
      </c>
      <c r="AG50" s="58" t="str">
        <f t="shared" si="4"/>
        <v/>
      </c>
      <c r="AH50" s="47" t="str">
        <f t="shared" si="5"/>
        <v/>
      </c>
      <c r="AP50" s="154"/>
      <c r="AR50" s="105" t="str">
        <f>IF(Include_in_Pub_Bias=TRUE,Study_name,"")</f>
        <v/>
      </c>
      <c r="AS50" s="58" t="str">
        <f>IF(Calculations!FS50&lt;&gt;"",NORMSINV(Calculations!FS50),"")</f>
        <v/>
      </c>
      <c r="AT50" s="47" t="str">
        <f>IF(Include_in_Pub_Bias=TRUE,IF(AW$33="Standardized residuals",Standardized_residual,Z_score),"")</f>
        <v/>
      </c>
      <c r="BB50" s="154"/>
      <c r="BF50" s="154"/>
    </row>
    <row r="51" spans="4:58" x14ac:dyDescent="0.2">
      <c r="D51" s="107" t="str">
        <f>IF(Include_in_Pub_Bias=TRUE,Study_name,"")</f>
        <v/>
      </c>
      <c r="E51" s="58" t="str">
        <f>IF(AND(Include_study="Yes",Sufficient_data="Yes"),IF(Additional_Fisher_transformation="Off",Calculations!CT:CT,Calculations!CU:CU),"")</f>
        <v/>
      </c>
      <c r="F51" s="58" t="str">
        <f>IF(Include_in_Pub_Bias=TRUE,Calculations!CV:CV,"")</f>
        <v/>
      </c>
      <c r="M51" s="154"/>
      <c r="T51" s="154"/>
      <c r="V51" s="105" t="str">
        <f>IF(Include_in_Pub_Bias=TRUE,Study_name,"")</f>
        <v/>
      </c>
      <c r="W51" s="47" t="str">
        <f>IF(Include_in_Pub_Bias=TRUE,((E:E-I$29)*SQRT(Calculations!CX:CX))/SQRT(1-Calculations!CX:CX/SUM(Calculations!CX:CX)),"")</f>
        <v/>
      </c>
      <c r="AD51" s="154"/>
      <c r="AF51" s="105" t="str">
        <f t="shared" si="3"/>
        <v/>
      </c>
      <c r="AG51" s="58" t="str">
        <f t="shared" si="4"/>
        <v/>
      </c>
      <c r="AH51" s="47" t="str">
        <f t="shared" si="5"/>
        <v/>
      </c>
      <c r="AP51" s="154"/>
      <c r="AR51" s="105" t="str">
        <f>IF(Include_in_Pub_Bias=TRUE,Study_name,"")</f>
        <v/>
      </c>
      <c r="AS51" s="58" t="str">
        <f>IF(Calculations!FS51&lt;&gt;"",NORMSINV(Calculations!FS51),"")</f>
        <v/>
      </c>
      <c r="AT51" s="47" t="str">
        <f>IF(Include_in_Pub_Bias=TRUE,IF(AW$33="Standardized residuals",Standardized_residual,Z_score),"")</f>
        <v/>
      </c>
      <c r="BB51" s="154"/>
      <c r="BF51" s="154"/>
    </row>
    <row r="52" spans="4:58" x14ac:dyDescent="0.2">
      <c r="D52" s="107" t="str">
        <f>IF(Include_in_Pub_Bias=TRUE,Study_name,"")</f>
        <v/>
      </c>
      <c r="E52" s="58" t="str">
        <f>IF(AND(Include_study="Yes",Sufficient_data="Yes"),IF(Additional_Fisher_transformation="Off",Calculations!CT:CT,Calculations!CU:CU),"")</f>
        <v/>
      </c>
      <c r="F52" s="58" t="str">
        <f>IF(Include_in_Pub_Bias=TRUE,Calculations!CV:CV,"")</f>
        <v/>
      </c>
      <c r="M52" s="154"/>
      <c r="T52" s="154"/>
      <c r="V52" s="105" t="str">
        <f>IF(Include_in_Pub_Bias=TRUE,Study_name,"")</f>
        <v/>
      </c>
      <c r="W52" s="47" t="str">
        <f>IF(Include_in_Pub_Bias=TRUE,((E:E-I$29)*SQRT(Calculations!CX:CX))/SQRT(1-Calculations!CX:CX/SUM(Calculations!CX:CX)),"")</f>
        <v/>
      </c>
      <c r="AD52" s="154"/>
      <c r="AF52" s="105" t="str">
        <f t="shared" si="3"/>
        <v/>
      </c>
      <c r="AG52" s="58" t="str">
        <f t="shared" si="4"/>
        <v/>
      </c>
      <c r="AH52" s="47" t="str">
        <f t="shared" si="5"/>
        <v/>
      </c>
      <c r="AP52" s="154"/>
      <c r="AR52" s="105" t="str">
        <f>IF(Include_in_Pub_Bias=TRUE,Study_name,"")</f>
        <v/>
      </c>
      <c r="AS52" s="58" t="str">
        <f>IF(Calculations!FS52&lt;&gt;"",NORMSINV(Calculations!FS52),"")</f>
        <v/>
      </c>
      <c r="AT52" s="47" t="str">
        <f>IF(Include_in_Pub_Bias=TRUE,IF(AW$33="Standardized residuals",Standardized_residual,Z_score),"")</f>
        <v/>
      </c>
      <c r="BB52" s="154"/>
      <c r="BF52" s="154"/>
    </row>
    <row r="53" spans="4:58" x14ac:dyDescent="0.2">
      <c r="D53" s="107" t="str">
        <f>IF(Include_in_Pub_Bias=TRUE,Study_name,"")</f>
        <v/>
      </c>
      <c r="E53" s="58" t="str">
        <f>IF(AND(Include_study="Yes",Sufficient_data="Yes"),IF(Additional_Fisher_transformation="Off",Calculations!CT:CT,Calculations!CU:CU),"")</f>
        <v/>
      </c>
      <c r="F53" s="58" t="str">
        <f>IF(Include_in_Pub_Bias=TRUE,Calculations!CV:CV,"")</f>
        <v/>
      </c>
      <c r="M53" s="154"/>
      <c r="T53" s="154"/>
      <c r="V53" s="105" t="str">
        <f>IF(Include_in_Pub_Bias=TRUE,Study_name,"")</f>
        <v/>
      </c>
      <c r="W53" s="133" t="str">
        <f>IF(Include_in_Pub_Bias=TRUE,((E:E-I$29)*SQRT(Calculations!CX:CX))/SQRT(1-Calculations!CX:CX/SUM(Calculations!CX:CX)),"")</f>
        <v/>
      </c>
      <c r="AD53" s="154"/>
      <c r="AF53" s="105" t="str">
        <f t="shared" si="3"/>
        <v/>
      </c>
      <c r="AG53" s="58" t="str">
        <f t="shared" si="4"/>
        <v/>
      </c>
      <c r="AH53" s="47" t="str">
        <f t="shared" si="5"/>
        <v/>
      </c>
      <c r="AP53" s="154"/>
      <c r="AR53" s="105" t="str">
        <f>IF(Include_in_Pub_Bias=TRUE,Study_name,"")</f>
        <v/>
      </c>
      <c r="AS53" s="58" t="str">
        <f>IF(Calculations!FS53&lt;&gt;"",NORMSINV(Calculations!FS53),"")</f>
        <v/>
      </c>
      <c r="AT53" s="47" t="str">
        <f>IF(Include_in_Pub_Bias=TRUE,IF(AW$33="Standardized residuals",Standardized_residual,Z_score),"")</f>
        <v/>
      </c>
      <c r="BB53" s="154"/>
      <c r="BF53" s="154"/>
    </row>
    <row r="54" spans="4:58" x14ac:dyDescent="0.2">
      <c r="D54" s="107" t="str">
        <f>IF(Include_in_Pub_Bias=TRUE,Study_name,"")</f>
        <v/>
      </c>
      <c r="E54" s="58" t="str">
        <f>IF(AND(Include_study="Yes",Sufficient_data="Yes"),IF(Additional_Fisher_transformation="Off",Calculations!CT:CT,Calculations!CU:CU),"")</f>
        <v/>
      </c>
      <c r="F54" s="58" t="str">
        <f>IF(Include_in_Pub_Bias=TRUE,Calculations!CV:CV,"")</f>
        <v/>
      </c>
      <c r="M54" s="154"/>
      <c r="T54" s="154"/>
      <c r="V54" s="105" t="str">
        <f>IF(Include_in_Pub_Bias=TRUE,Study_name,"")</f>
        <v/>
      </c>
      <c r="W54" s="132" t="str">
        <f>IF(Include_in_Pub_Bias=TRUE,((E:E-I$29)*SQRT(Calculations!CX:CX))/SQRT(1-Calculations!CX:CX/SUM(Calculations!CX:CX)),"")</f>
        <v/>
      </c>
      <c r="AD54" s="154"/>
      <c r="AF54" s="105" t="str">
        <f t="shared" si="3"/>
        <v/>
      </c>
      <c r="AG54" s="58" t="str">
        <f t="shared" si="4"/>
        <v/>
      </c>
      <c r="AH54" s="47" t="str">
        <f t="shared" si="5"/>
        <v/>
      </c>
      <c r="AP54" s="154"/>
      <c r="AR54" s="105" t="str">
        <f>IF(Include_in_Pub_Bias=TRUE,Study_name,"")</f>
        <v/>
      </c>
      <c r="AS54" s="58" t="str">
        <f>IF(Calculations!FS54&lt;&gt;"",NORMSINV(Calculations!FS54),"")</f>
        <v/>
      </c>
      <c r="AT54" s="47" t="str">
        <f>IF(Include_in_Pub_Bias=TRUE,IF(AW$33="Standardized residuals",Standardized_residual,Z_score),"")</f>
        <v/>
      </c>
      <c r="BB54" s="154"/>
      <c r="BF54" s="154"/>
    </row>
    <row r="55" spans="4:58" x14ac:dyDescent="0.2">
      <c r="D55" s="107" t="str">
        <f>IF(Include_in_Pub_Bias=TRUE,Study_name,"")</f>
        <v/>
      </c>
      <c r="E55" s="58" t="str">
        <f>IF(AND(Include_study="Yes",Sufficient_data="Yes"),IF(Additional_Fisher_transformation="Off",Calculations!CT:CT,Calculations!CU:CU),"")</f>
        <v/>
      </c>
      <c r="F55" s="58" t="str">
        <f>IF(Include_in_Pub_Bias=TRUE,Calculations!CV:CV,"")</f>
        <v/>
      </c>
      <c r="J55"/>
      <c r="M55" s="154"/>
      <c r="T55" s="154"/>
      <c r="V55" s="105" t="str">
        <f>IF(Include_in_Pub_Bias=TRUE,Study_name,"")</f>
        <v/>
      </c>
      <c r="W55" s="47" t="str">
        <f>IF(Include_in_Pub_Bias=TRUE,((E:E-I$29)*SQRT(Calculations!CX:CX))/SQRT(1-Calculations!CX:CX/SUM(Calculations!CX:CX)),"")</f>
        <v/>
      </c>
      <c r="AD55" s="154"/>
      <c r="AF55" s="105" t="str">
        <f t="shared" si="3"/>
        <v/>
      </c>
      <c r="AG55" s="58" t="str">
        <f t="shared" si="4"/>
        <v/>
      </c>
      <c r="AH55" s="47" t="str">
        <f t="shared" si="5"/>
        <v/>
      </c>
      <c r="AP55" s="154"/>
      <c r="AR55" s="105" t="str">
        <f>IF(Include_in_Pub_Bias=TRUE,Study_name,"")</f>
        <v/>
      </c>
      <c r="AS55" s="58" t="str">
        <f>IF(Calculations!FS55&lt;&gt;"",NORMSINV(Calculations!FS55),"")</f>
        <v/>
      </c>
      <c r="AT55" s="47" t="str">
        <f>IF(Include_in_Pub_Bias=TRUE,IF(AW$33="Standardized residuals",Standardized_residual,Z_score),"")</f>
        <v/>
      </c>
      <c r="BB55" s="154"/>
      <c r="BF55" s="154"/>
    </row>
    <row r="56" spans="4:58" x14ac:dyDescent="0.2">
      <c r="D56" s="107" t="str">
        <f>IF(Include_in_Pub_Bias=TRUE,Study_name,"")</f>
        <v/>
      </c>
      <c r="E56" s="58" t="str">
        <f>IF(AND(Include_study="Yes",Sufficient_data="Yes"),IF(Additional_Fisher_transformation="Off",Calculations!CT:CT,Calculations!CU:CU),"")</f>
        <v/>
      </c>
      <c r="F56" s="58" t="str">
        <f>IF(Include_in_Pub_Bias=TRUE,Calculations!CV:CV,"")</f>
        <v/>
      </c>
      <c r="M56" s="154"/>
      <c r="T56" s="154"/>
      <c r="V56" s="105" t="str">
        <f>IF(Include_in_Pub_Bias=TRUE,Study_name,"")</f>
        <v/>
      </c>
      <c r="W56" s="47" t="str">
        <f>IF(Include_in_Pub_Bias=TRUE,((E:E-I$29)*SQRT(Calculations!CX:CX))/SQRT(1-Calculations!CX:CX/SUM(Calculations!CX:CX)),"")</f>
        <v/>
      </c>
      <c r="AD56" s="154"/>
      <c r="AF56" s="105" t="str">
        <f t="shared" si="3"/>
        <v/>
      </c>
      <c r="AG56" s="58" t="str">
        <f t="shared" si="4"/>
        <v/>
      </c>
      <c r="AH56" s="47" t="str">
        <f t="shared" si="5"/>
        <v/>
      </c>
      <c r="AP56" s="154"/>
      <c r="AR56" s="105" t="str">
        <f>IF(Include_in_Pub_Bias=TRUE,Study_name,"")</f>
        <v/>
      </c>
      <c r="AS56" s="58" t="str">
        <f>IF(Calculations!FS56&lt;&gt;"",NORMSINV(Calculations!FS56),"")</f>
        <v/>
      </c>
      <c r="AT56" s="47" t="str">
        <f>IF(Include_in_Pub_Bias=TRUE,IF(AW$33="Standardized residuals",Standardized_residual,Z_score),"")</f>
        <v/>
      </c>
      <c r="BB56" s="154"/>
      <c r="BF56" s="154"/>
    </row>
    <row r="57" spans="4:58" x14ac:dyDescent="0.2">
      <c r="D57" s="107" t="str">
        <f>IF(Include_in_Pub_Bias=TRUE,Study_name,"")</f>
        <v/>
      </c>
      <c r="E57" s="58" t="str">
        <f>IF(AND(Include_study="Yes",Sufficient_data="Yes"),IF(Additional_Fisher_transformation="Off",Calculations!CT:CT,Calculations!CU:CU),"")</f>
        <v/>
      </c>
      <c r="F57" s="58" t="str">
        <f>IF(Include_in_Pub_Bias=TRUE,Calculations!CV:CV,"")</f>
        <v/>
      </c>
      <c r="M57" s="154"/>
      <c r="T57" s="154"/>
      <c r="V57" s="105" t="str">
        <f>IF(Include_in_Pub_Bias=TRUE,Study_name,"")</f>
        <v/>
      </c>
      <c r="W57" s="47" t="str">
        <f>IF(Include_in_Pub_Bias=TRUE,((E:E-I$29)*SQRT(Calculations!CX:CX))/SQRT(1-Calculations!CX:CX/SUM(Calculations!CX:CX)),"")</f>
        <v/>
      </c>
      <c r="AD57" s="154"/>
      <c r="AF57" s="105" t="str">
        <f t="shared" si="3"/>
        <v/>
      </c>
      <c r="AG57" s="58" t="str">
        <f t="shared" si="4"/>
        <v/>
      </c>
      <c r="AH57" s="47" t="str">
        <f t="shared" si="5"/>
        <v/>
      </c>
      <c r="AP57" s="154"/>
      <c r="AR57" s="105" t="str">
        <f>IF(Include_in_Pub_Bias=TRUE,Study_name,"")</f>
        <v/>
      </c>
      <c r="AS57" s="58" t="str">
        <f>IF(Calculations!FS57&lt;&gt;"",NORMSINV(Calculations!FS57),"")</f>
        <v/>
      </c>
      <c r="AT57" s="47" t="str">
        <f>IF(Include_in_Pub_Bias=TRUE,IF(AW$33="Standardized residuals",Standardized_residual,Z_score),"")</f>
        <v/>
      </c>
      <c r="BB57" s="154"/>
      <c r="BF57" s="154"/>
    </row>
    <row r="58" spans="4:58" x14ac:dyDescent="0.2">
      <c r="D58" s="107" t="str">
        <f>IF(Include_in_Pub_Bias=TRUE,Study_name,"")</f>
        <v/>
      </c>
      <c r="E58" s="58" t="str">
        <f>IF(AND(Include_study="Yes",Sufficient_data="Yes"),IF(Additional_Fisher_transformation="Off",Calculations!CT:CT,Calculations!CU:CU),"")</f>
        <v/>
      </c>
      <c r="F58" s="58" t="str">
        <f>IF(Include_in_Pub_Bias=TRUE,Calculations!CV:CV,"")</f>
        <v/>
      </c>
      <c r="M58" s="154"/>
      <c r="T58" s="154"/>
      <c r="V58" s="105" t="str">
        <f>IF(Include_in_Pub_Bias=TRUE,Study_name,"")</f>
        <v/>
      </c>
      <c r="W58" s="47" t="str">
        <f>IF(Include_in_Pub_Bias=TRUE,((E:E-I$29)*SQRT(Calculations!CX:CX))/SQRT(1-Calculations!CX:CX/SUM(Calculations!CX:CX)),"")</f>
        <v/>
      </c>
      <c r="AD58" s="154"/>
      <c r="AF58" s="105" t="str">
        <f t="shared" si="3"/>
        <v/>
      </c>
      <c r="AG58" s="58" t="str">
        <f t="shared" si="4"/>
        <v/>
      </c>
      <c r="AH58" s="47" t="str">
        <f t="shared" si="5"/>
        <v/>
      </c>
      <c r="AP58" s="154"/>
      <c r="AR58" s="105" t="str">
        <f>IF(Include_in_Pub_Bias=TRUE,Study_name,"")</f>
        <v/>
      </c>
      <c r="AS58" s="58" t="str">
        <f>IF(Calculations!FS58&lt;&gt;"",NORMSINV(Calculations!FS58),"")</f>
        <v/>
      </c>
      <c r="AT58" s="47" t="str">
        <f>IF(Include_in_Pub_Bias=TRUE,IF(AW$33="Standardized residuals",Standardized_residual,Z_score),"")</f>
        <v/>
      </c>
      <c r="BB58" s="154"/>
      <c r="BF58" s="154"/>
    </row>
    <row r="59" spans="4:58" x14ac:dyDescent="0.2">
      <c r="D59" s="107" t="str">
        <f>IF(Include_in_Pub_Bias=TRUE,Study_name,"")</f>
        <v/>
      </c>
      <c r="E59" s="58" t="str">
        <f>IF(AND(Include_study="Yes",Sufficient_data="Yes"),IF(Additional_Fisher_transformation="Off",Calculations!CT:CT,Calculations!CU:CU),"")</f>
        <v/>
      </c>
      <c r="F59" s="58" t="str">
        <f>IF(Include_in_Pub_Bias=TRUE,Calculations!CV:CV,"")</f>
        <v/>
      </c>
      <c r="M59" s="154"/>
      <c r="T59" s="154"/>
      <c r="V59" s="105" t="str">
        <f>IF(Include_in_Pub_Bias=TRUE,Study_name,"")</f>
        <v/>
      </c>
      <c r="W59" s="47" t="str">
        <f>IF(Include_in_Pub_Bias=TRUE,((E:E-I$29)*SQRT(Calculations!CX:CX))/SQRT(1-Calculations!CX:CX/SUM(Calculations!CX:CX)),"")</f>
        <v/>
      </c>
      <c r="AD59" s="154"/>
      <c r="AF59" s="105" t="str">
        <f t="shared" si="3"/>
        <v/>
      </c>
      <c r="AG59" s="58" t="str">
        <f t="shared" si="4"/>
        <v/>
      </c>
      <c r="AH59" s="47" t="str">
        <f t="shared" si="5"/>
        <v/>
      </c>
      <c r="AP59" s="154"/>
      <c r="AR59" s="105" t="str">
        <f>IF(Include_in_Pub_Bias=TRUE,Study_name,"")</f>
        <v/>
      </c>
      <c r="AS59" s="58" t="str">
        <f>IF(Calculations!FS59&lt;&gt;"",NORMSINV(Calculations!FS59),"")</f>
        <v/>
      </c>
      <c r="AT59" s="47" t="str">
        <f>IF(Include_in_Pub_Bias=TRUE,IF(AW$33="Standardized residuals",Standardized_residual,Z_score),"")</f>
        <v/>
      </c>
      <c r="BB59" s="154"/>
      <c r="BF59" s="154"/>
    </row>
    <row r="60" spans="4:58" x14ac:dyDescent="0.2">
      <c r="D60" s="107" t="str">
        <f>IF(Include_in_Pub_Bias=TRUE,Study_name,"")</f>
        <v/>
      </c>
      <c r="E60" s="58" t="str">
        <f>IF(AND(Include_study="Yes",Sufficient_data="Yes"),IF(Additional_Fisher_transformation="Off",Calculations!CT:CT,Calculations!CU:CU),"")</f>
        <v/>
      </c>
      <c r="F60" s="58" t="str">
        <f>IF(Include_in_Pub_Bias=TRUE,Calculations!CV:CV,"")</f>
        <v/>
      </c>
      <c r="M60" s="154"/>
      <c r="T60" s="154"/>
      <c r="V60" s="105" t="str">
        <f>IF(Include_in_Pub_Bias=TRUE,Study_name,"")</f>
        <v/>
      </c>
      <c r="W60" s="47" t="str">
        <f>IF(Include_in_Pub_Bias=TRUE,((E:E-I$29)*SQRT(Calculations!CX:CX))/SQRT(1-Calculations!CX:CX/SUM(Calculations!CX:CX)),"")</f>
        <v/>
      </c>
      <c r="AD60" s="154"/>
      <c r="AF60" s="105" t="str">
        <f t="shared" si="3"/>
        <v/>
      </c>
      <c r="AG60" s="58" t="str">
        <f t="shared" si="4"/>
        <v/>
      </c>
      <c r="AH60" s="47" t="str">
        <f t="shared" si="5"/>
        <v/>
      </c>
      <c r="AP60" s="154"/>
      <c r="AR60" s="105" t="str">
        <f>IF(Include_in_Pub_Bias=TRUE,Study_name,"")</f>
        <v/>
      </c>
      <c r="AS60" s="58" t="str">
        <f>IF(Calculations!FS60&lt;&gt;"",NORMSINV(Calculations!FS60),"")</f>
        <v/>
      </c>
      <c r="AT60" s="47" t="str">
        <f>IF(Include_in_Pub_Bias=TRUE,IF(AW$33="Standardized residuals",Standardized_residual,Z_score),"")</f>
        <v/>
      </c>
      <c r="BB60" s="154"/>
      <c r="BF60" s="154"/>
    </row>
    <row r="61" spans="4:58" x14ac:dyDescent="0.2">
      <c r="D61" s="107" t="str">
        <f>IF(Include_in_Pub_Bias=TRUE,Study_name,"")</f>
        <v/>
      </c>
      <c r="E61" s="58" t="str">
        <f>IF(AND(Include_study="Yes",Sufficient_data="Yes"),IF(Additional_Fisher_transformation="Off",Calculations!CT:CT,Calculations!CU:CU),"")</f>
        <v/>
      </c>
      <c r="F61" s="58" t="str">
        <f>IF(Include_in_Pub_Bias=TRUE,Calculations!CV:CV,"")</f>
        <v/>
      </c>
      <c r="M61" s="154"/>
      <c r="T61" s="154"/>
      <c r="V61" s="105" t="str">
        <f>IF(Include_in_Pub_Bias=TRUE,Study_name,"")</f>
        <v/>
      </c>
      <c r="W61" s="47" t="str">
        <f>IF(Include_in_Pub_Bias=TRUE,((E:E-I$29)*SQRT(Calculations!CX:CX))/SQRT(1-Calculations!CX:CX/SUM(Calculations!CX:CX)),"")</f>
        <v/>
      </c>
      <c r="AD61" s="154"/>
      <c r="AF61" s="105" t="str">
        <f t="shared" si="3"/>
        <v/>
      </c>
      <c r="AG61" s="58" t="str">
        <f t="shared" si="4"/>
        <v/>
      </c>
      <c r="AH61" s="47" t="str">
        <f t="shared" si="5"/>
        <v/>
      </c>
      <c r="AP61" s="154"/>
      <c r="AR61" s="105" t="str">
        <f>IF(Include_in_Pub_Bias=TRUE,Study_name,"")</f>
        <v/>
      </c>
      <c r="AS61" s="58" t="str">
        <f>IF(Calculations!FS61&lt;&gt;"",NORMSINV(Calculations!FS61),"")</f>
        <v/>
      </c>
      <c r="AT61" s="47" t="str">
        <f>IF(Include_in_Pub_Bias=TRUE,IF(AW$33="Standardized residuals",Standardized_residual,Z_score),"")</f>
        <v/>
      </c>
      <c r="BB61" s="154"/>
      <c r="BF61" s="154"/>
    </row>
    <row r="62" spans="4:58" x14ac:dyDescent="0.2">
      <c r="D62" s="107" t="str">
        <f>IF(Include_in_Pub_Bias=TRUE,Study_name,"")</f>
        <v/>
      </c>
      <c r="E62" s="58" t="str">
        <f>IF(AND(Include_study="Yes",Sufficient_data="Yes"),IF(Additional_Fisher_transformation="Off",Calculations!CT:CT,Calculations!CU:CU),"")</f>
        <v/>
      </c>
      <c r="F62" s="58" t="str">
        <f>IF(Include_in_Pub_Bias=TRUE,Calculations!CV:CV,"")</f>
        <v/>
      </c>
      <c r="M62" s="154"/>
      <c r="T62" s="154"/>
      <c r="V62" s="105" t="str">
        <f>IF(Include_in_Pub_Bias=TRUE,Study_name,"")</f>
        <v/>
      </c>
      <c r="W62" s="47" t="str">
        <f>IF(Include_in_Pub_Bias=TRUE,((E:E-I$29)*SQRT(Calculations!CX:CX))/SQRT(1-Calculations!CX:CX/SUM(Calculations!CX:CX)),"")</f>
        <v/>
      </c>
      <c r="AD62" s="154"/>
      <c r="AF62" s="105" t="str">
        <f t="shared" si="3"/>
        <v/>
      </c>
      <c r="AG62" s="58" t="str">
        <f t="shared" si="4"/>
        <v/>
      </c>
      <c r="AH62" s="47" t="str">
        <f t="shared" si="5"/>
        <v/>
      </c>
      <c r="AP62" s="154"/>
      <c r="AR62" s="105" t="str">
        <f>IF(Include_in_Pub_Bias=TRUE,Study_name,"")</f>
        <v/>
      </c>
      <c r="AS62" s="58" t="str">
        <f>IF(Calculations!FS62&lt;&gt;"",NORMSINV(Calculations!FS62),"")</f>
        <v/>
      </c>
      <c r="AT62" s="47" t="str">
        <f>IF(Include_in_Pub_Bias=TRUE,IF(AW$33="Standardized residuals",Standardized_residual,Z_score),"")</f>
        <v/>
      </c>
      <c r="BB62" s="154"/>
      <c r="BF62" s="154"/>
    </row>
    <row r="63" spans="4:58" x14ac:dyDescent="0.2">
      <c r="D63" s="107" t="str">
        <f>IF(Include_in_Pub_Bias=TRUE,Study_name,"")</f>
        <v/>
      </c>
      <c r="E63" s="58" t="str">
        <f>IF(AND(Include_study="Yes",Sufficient_data="Yes"),IF(Additional_Fisher_transformation="Off",Calculations!CT:CT,Calculations!CU:CU),"")</f>
        <v/>
      </c>
      <c r="F63" s="58" t="str">
        <f>IF(Include_in_Pub_Bias=TRUE,Calculations!CV:CV,"")</f>
        <v/>
      </c>
      <c r="M63" s="154"/>
      <c r="T63" s="154"/>
      <c r="V63" s="105" t="str">
        <f>IF(Include_in_Pub_Bias=TRUE,Study_name,"")</f>
        <v/>
      </c>
      <c r="W63" s="47" t="str">
        <f>IF(Include_in_Pub_Bias=TRUE,((E:E-I$29)*SQRT(Calculations!CX:CX))/SQRT(1-Calculations!CX:CX/SUM(Calculations!CX:CX)),"")</f>
        <v/>
      </c>
      <c r="AD63" s="154"/>
      <c r="AF63" s="105" t="str">
        <f t="shared" si="3"/>
        <v/>
      </c>
      <c r="AG63" s="58" t="str">
        <f t="shared" si="4"/>
        <v/>
      </c>
      <c r="AH63" s="47" t="str">
        <f t="shared" si="5"/>
        <v/>
      </c>
      <c r="AP63" s="154"/>
      <c r="AR63" s="105" t="str">
        <f>IF(Include_in_Pub_Bias=TRUE,Study_name,"")</f>
        <v/>
      </c>
      <c r="AS63" s="58" t="str">
        <f>IF(Calculations!FS63&lt;&gt;"",NORMSINV(Calculations!FS63),"")</f>
        <v/>
      </c>
      <c r="AT63" s="47" t="str">
        <f>IF(Include_in_Pub_Bias=TRUE,IF(AW$33="Standardized residuals",Standardized_residual,Z_score),"")</f>
        <v/>
      </c>
      <c r="BB63" s="154"/>
      <c r="BF63" s="154"/>
    </row>
    <row r="64" spans="4:58" x14ac:dyDescent="0.2">
      <c r="D64" s="107" t="str">
        <f>IF(Include_in_Pub_Bias=TRUE,Study_name,"")</f>
        <v/>
      </c>
      <c r="E64" s="58" t="str">
        <f>IF(AND(Include_study="Yes",Sufficient_data="Yes"),IF(Additional_Fisher_transformation="Off",Calculations!CT:CT,Calculations!CU:CU),"")</f>
        <v/>
      </c>
      <c r="F64" s="58" t="str">
        <f>IF(Include_in_Pub_Bias=TRUE,Calculations!CV:CV,"")</f>
        <v/>
      </c>
      <c r="M64" s="154"/>
      <c r="T64" s="154"/>
      <c r="V64" s="105" t="str">
        <f>IF(Include_in_Pub_Bias=TRUE,Study_name,"")</f>
        <v/>
      </c>
      <c r="W64" s="47" t="str">
        <f>IF(Include_in_Pub_Bias=TRUE,((E:E-I$29)*SQRT(Calculations!CX:CX))/SQRT(1-Calculations!CX:CX/SUM(Calculations!CX:CX)),"")</f>
        <v/>
      </c>
      <c r="AD64" s="154"/>
      <c r="AF64" s="105" t="str">
        <f t="shared" si="3"/>
        <v/>
      </c>
      <c r="AG64" s="58" t="str">
        <f t="shared" si="4"/>
        <v/>
      </c>
      <c r="AH64" s="47" t="str">
        <f t="shared" si="5"/>
        <v/>
      </c>
      <c r="AP64" s="154"/>
      <c r="AR64" s="105" t="str">
        <f>IF(Include_in_Pub_Bias=TRUE,Study_name,"")</f>
        <v/>
      </c>
      <c r="AS64" s="58" t="str">
        <f>IF(Calculations!FS64&lt;&gt;"",NORMSINV(Calculations!FS64),"")</f>
        <v/>
      </c>
      <c r="AT64" s="47" t="str">
        <f>IF(Include_in_Pub_Bias=TRUE,IF(AW$33="Standardized residuals",Standardized_residual,Z_score),"")</f>
        <v/>
      </c>
      <c r="BB64" s="154"/>
      <c r="BF64" s="154"/>
    </row>
    <row r="65" spans="4:58" x14ac:dyDescent="0.2">
      <c r="D65" s="107" t="str">
        <f>IF(Include_in_Pub_Bias=TRUE,Study_name,"")</f>
        <v/>
      </c>
      <c r="E65" s="58" t="str">
        <f>IF(AND(Include_study="Yes",Sufficient_data="Yes"),IF(Additional_Fisher_transformation="Off",Calculations!CT:CT,Calculations!CU:CU),"")</f>
        <v/>
      </c>
      <c r="F65" s="58" t="str">
        <f>IF(Include_in_Pub_Bias=TRUE,Calculations!CV:CV,"")</f>
        <v/>
      </c>
      <c r="M65" s="154"/>
      <c r="T65" s="154"/>
      <c r="V65" s="105" t="str">
        <f>IF(Include_in_Pub_Bias=TRUE,Study_name,"")</f>
        <v/>
      </c>
      <c r="W65" s="47" t="str">
        <f>IF(Include_in_Pub_Bias=TRUE,((E:E-I$29)*SQRT(Calculations!CX:CX))/SQRT(1-Calculations!CX:CX/SUM(Calculations!CX:CX)),"")</f>
        <v/>
      </c>
      <c r="AD65" s="154"/>
      <c r="AF65" s="105" t="str">
        <f t="shared" si="3"/>
        <v/>
      </c>
      <c r="AG65" s="58" t="str">
        <f t="shared" si="4"/>
        <v/>
      </c>
      <c r="AH65" s="47" t="str">
        <f t="shared" si="5"/>
        <v/>
      </c>
      <c r="AP65" s="154"/>
      <c r="AR65" s="105" t="str">
        <f>IF(Include_in_Pub_Bias=TRUE,Study_name,"")</f>
        <v/>
      </c>
      <c r="AS65" s="58" t="str">
        <f>IF(Calculations!FS65&lt;&gt;"",NORMSINV(Calculations!FS65),"")</f>
        <v/>
      </c>
      <c r="AT65" s="47" t="str">
        <f>IF(Include_in_Pub_Bias=TRUE,IF(AW$33="Standardized residuals",Standardized_residual,Z_score),"")</f>
        <v/>
      </c>
      <c r="BB65" s="154"/>
      <c r="BF65" s="154"/>
    </row>
    <row r="66" spans="4:58" x14ac:dyDescent="0.2">
      <c r="D66" s="107" t="str">
        <f>IF(Include_in_Pub_Bias=TRUE,Study_name,"")</f>
        <v/>
      </c>
      <c r="E66" s="58" t="str">
        <f>IF(AND(Include_study="Yes",Sufficient_data="Yes"),IF(Additional_Fisher_transformation="Off",Calculations!CT:CT,Calculations!CU:CU),"")</f>
        <v/>
      </c>
      <c r="F66" s="58" t="str">
        <f>IF(Include_in_Pub_Bias=TRUE,Calculations!CV:CV,"")</f>
        <v/>
      </c>
      <c r="M66" s="154"/>
      <c r="T66" s="154"/>
      <c r="V66" s="105" t="str">
        <f>IF(Include_in_Pub_Bias=TRUE,Study_name,"")</f>
        <v/>
      </c>
      <c r="W66" s="47" t="str">
        <f>IF(Include_in_Pub_Bias=TRUE,((E:E-I$29)*SQRT(Calculations!CX:CX))/SQRT(1-Calculations!CX:CX/SUM(Calculations!CX:CX)),"")</f>
        <v/>
      </c>
      <c r="AD66" s="154"/>
      <c r="AF66" s="105" t="str">
        <f t="shared" si="3"/>
        <v/>
      </c>
      <c r="AG66" s="58" t="str">
        <f t="shared" ref="AG66:AG97" si="6">IF(AND(Sufficient_data="Yes",Include_study="Yes"),Inverse_standard_error,"")</f>
        <v/>
      </c>
      <c r="AH66" s="47" t="str">
        <f t="shared" ref="AH66:AH97" si="7">IF(AND(Sufficient_data="Yes",Include_study="Yes"),Z_score,"")</f>
        <v/>
      </c>
      <c r="AP66" s="154"/>
      <c r="AR66" s="105" t="str">
        <f>IF(Include_in_Pub_Bias=TRUE,Study_name,"")</f>
        <v/>
      </c>
      <c r="AS66" s="58" t="str">
        <f>IF(Calculations!FS66&lt;&gt;"",NORMSINV(Calculations!FS66),"")</f>
        <v/>
      </c>
      <c r="AT66" s="47" t="str">
        <f>IF(Include_in_Pub_Bias=TRUE,IF(AW$33="Standardized residuals",Standardized_residual,Z_score),"")</f>
        <v/>
      </c>
      <c r="BB66" s="154"/>
      <c r="BF66" s="154"/>
    </row>
    <row r="67" spans="4:58" x14ac:dyDescent="0.2">
      <c r="D67" s="107" t="str">
        <f>IF(Include_in_Pub_Bias=TRUE,Study_name,"")</f>
        <v/>
      </c>
      <c r="E67" s="58" t="str">
        <f>IF(AND(Include_study="Yes",Sufficient_data="Yes"),IF(Additional_Fisher_transformation="Off",Calculations!CT:CT,Calculations!CU:CU),"")</f>
        <v/>
      </c>
      <c r="F67" s="58" t="str">
        <f>IF(Include_in_Pub_Bias=TRUE,Calculations!CV:CV,"")</f>
        <v/>
      </c>
      <c r="M67" s="154"/>
      <c r="T67" s="154"/>
      <c r="V67" s="105" t="str">
        <f>IF(Include_in_Pub_Bias=TRUE,Study_name,"")</f>
        <v/>
      </c>
      <c r="W67" s="47" t="str">
        <f>IF(Include_in_Pub_Bias=TRUE,((E:E-I$29)*SQRT(Calculations!CX:CX))/SQRT(1-Calculations!CX:CX/SUM(Calculations!CX:CX)),"")</f>
        <v/>
      </c>
      <c r="AD67" s="154"/>
      <c r="AF67" s="105" t="str">
        <f t="shared" si="3"/>
        <v/>
      </c>
      <c r="AG67" s="58" t="str">
        <f t="shared" si="6"/>
        <v/>
      </c>
      <c r="AH67" s="47" t="str">
        <f t="shared" si="7"/>
        <v/>
      </c>
      <c r="AP67" s="154"/>
      <c r="AR67" s="105" t="str">
        <f>IF(Include_in_Pub_Bias=TRUE,Study_name,"")</f>
        <v/>
      </c>
      <c r="AS67" s="58" t="str">
        <f>IF(Calculations!FS67&lt;&gt;"",NORMSINV(Calculations!FS67),"")</f>
        <v/>
      </c>
      <c r="AT67" s="47" t="str">
        <f>IF(Include_in_Pub_Bias=TRUE,IF(AW$33="Standardized residuals",Standardized_residual,Z_score),"")</f>
        <v/>
      </c>
      <c r="BB67" s="154"/>
      <c r="BF67" s="154"/>
    </row>
    <row r="68" spans="4:58" x14ac:dyDescent="0.2">
      <c r="D68" s="107" t="str">
        <f>IF(Include_in_Pub_Bias=TRUE,Study_name,"")</f>
        <v/>
      </c>
      <c r="E68" s="58" t="str">
        <f>IF(AND(Include_study="Yes",Sufficient_data="Yes"),IF(Additional_Fisher_transformation="Off",Calculations!CT:CT,Calculations!CU:CU),"")</f>
        <v/>
      </c>
      <c r="F68" s="58" t="str">
        <f>IF(Include_in_Pub_Bias=TRUE,Calculations!CV:CV,"")</f>
        <v/>
      </c>
      <c r="M68" s="154"/>
      <c r="T68" s="154"/>
      <c r="V68" s="105" t="str">
        <f>IF(Include_in_Pub_Bias=TRUE,Study_name,"")</f>
        <v/>
      </c>
      <c r="W68" s="47" t="str">
        <f>IF(Include_in_Pub_Bias=TRUE,((E:E-I$29)*SQRT(Calculations!CX:CX))/SQRT(1-Calculations!CX:CX/SUM(Calculations!CX:CX)),"")</f>
        <v/>
      </c>
      <c r="AD68" s="154"/>
      <c r="AF68" s="105" t="str">
        <f t="shared" si="3"/>
        <v/>
      </c>
      <c r="AG68" s="58" t="str">
        <f t="shared" si="6"/>
        <v/>
      </c>
      <c r="AH68" s="47" t="str">
        <f t="shared" si="7"/>
        <v/>
      </c>
      <c r="AP68" s="154"/>
      <c r="AR68" s="105" t="str">
        <f>IF(Include_in_Pub_Bias=TRUE,Study_name,"")</f>
        <v/>
      </c>
      <c r="AS68" s="58" t="str">
        <f>IF(Calculations!FS68&lt;&gt;"",NORMSINV(Calculations!FS68),"")</f>
        <v/>
      </c>
      <c r="AT68" s="47" t="str">
        <f>IF(Include_in_Pub_Bias=TRUE,IF(AW$33="Standardized residuals",Standardized_residual,Z_score),"")</f>
        <v/>
      </c>
      <c r="BB68" s="154"/>
      <c r="BF68" s="154"/>
    </row>
    <row r="69" spans="4:58" x14ac:dyDescent="0.2">
      <c r="D69" s="107" t="str">
        <f>IF(Include_in_Pub_Bias=TRUE,Study_name,"")</f>
        <v/>
      </c>
      <c r="E69" s="58" t="str">
        <f>IF(AND(Include_study="Yes",Sufficient_data="Yes"),IF(Additional_Fisher_transformation="Off",Calculations!CT:CT,Calculations!CU:CU),"")</f>
        <v/>
      </c>
      <c r="F69" s="58" t="str">
        <f>IF(Include_in_Pub_Bias=TRUE,Calculations!CV:CV,"")</f>
        <v/>
      </c>
      <c r="M69" s="154"/>
      <c r="T69" s="154"/>
      <c r="V69" s="105" t="str">
        <f>IF(Include_in_Pub_Bias=TRUE,Study_name,"")</f>
        <v/>
      </c>
      <c r="W69" s="47" t="str">
        <f>IF(Include_in_Pub_Bias=TRUE,((E:E-I$29)*SQRT(Calculations!CX:CX))/SQRT(1-Calculations!CX:CX/SUM(Calculations!CX:CX)),"")</f>
        <v/>
      </c>
      <c r="AD69" s="154"/>
      <c r="AF69" s="105" t="str">
        <f t="shared" si="3"/>
        <v/>
      </c>
      <c r="AG69" s="58" t="str">
        <f t="shared" si="6"/>
        <v/>
      </c>
      <c r="AH69" s="47" t="str">
        <f t="shared" si="7"/>
        <v/>
      </c>
      <c r="AP69" s="154"/>
      <c r="AR69" s="105" t="str">
        <f>IF(Include_in_Pub_Bias=TRUE,Study_name,"")</f>
        <v/>
      </c>
      <c r="AS69" s="58" t="str">
        <f>IF(Calculations!FS69&lt;&gt;"",NORMSINV(Calculations!FS69),"")</f>
        <v/>
      </c>
      <c r="AT69" s="47" t="str">
        <f>IF(Include_in_Pub_Bias=TRUE,IF(AW$33="Standardized residuals",Standardized_residual,Z_score),"")</f>
        <v/>
      </c>
      <c r="BB69" s="154"/>
      <c r="BF69" s="154"/>
    </row>
    <row r="70" spans="4:58" x14ac:dyDescent="0.2">
      <c r="D70" s="107" t="str">
        <f>IF(Include_in_Pub_Bias=TRUE,Study_name,"")</f>
        <v/>
      </c>
      <c r="E70" s="58" t="str">
        <f>IF(AND(Include_study="Yes",Sufficient_data="Yes"),IF(Additional_Fisher_transformation="Off",Calculations!CT:CT,Calculations!CU:CU),"")</f>
        <v/>
      </c>
      <c r="F70" s="58" t="str">
        <f>IF(Include_in_Pub_Bias=TRUE,Calculations!CV:CV,"")</f>
        <v/>
      </c>
      <c r="M70" s="154"/>
      <c r="T70" s="154"/>
      <c r="V70" s="105" t="str">
        <f>IF(Include_in_Pub_Bias=TRUE,Study_name,"")</f>
        <v/>
      </c>
      <c r="W70" s="47" t="str">
        <f>IF(Include_in_Pub_Bias=TRUE,((E:E-I$29)*SQRT(Calculations!CX:CX))/SQRT(1-Calculations!CX:CX/SUM(Calculations!CX:CX)),"")</f>
        <v/>
      </c>
      <c r="AD70" s="154"/>
      <c r="AF70" s="105" t="str">
        <f t="shared" si="3"/>
        <v/>
      </c>
      <c r="AG70" s="58" t="str">
        <f t="shared" si="6"/>
        <v/>
      </c>
      <c r="AH70" s="47" t="str">
        <f t="shared" si="7"/>
        <v/>
      </c>
      <c r="AP70" s="154"/>
      <c r="AR70" s="105" t="str">
        <f>IF(Include_in_Pub_Bias=TRUE,Study_name,"")</f>
        <v/>
      </c>
      <c r="AS70" s="58" t="str">
        <f>IF(Calculations!FS70&lt;&gt;"",NORMSINV(Calculations!FS70),"")</f>
        <v/>
      </c>
      <c r="AT70" s="47" t="str">
        <f>IF(Include_in_Pub_Bias=TRUE,IF(AW$33="Standardized residuals",Standardized_residual,Z_score),"")</f>
        <v/>
      </c>
      <c r="BB70" s="154"/>
      <c r="BF70" s="154"/>
    </row>
    <row r="71" spans="4:58" x14ac:dyDescent="0.2">
      <c r="D71" s="107" t="str">
        <f>IF(Include_in_Pub_Bias=TRUE,Study_name,"")</f>
        <v/>
      </c>
      <c r="E71" s="58" t="str">
        <f>IF(AND(Include_study="Yes",Sufficient_data="Yes"),IF(Additional_Fisher_transformation="Off",Calculations!CT:CT,Calculations!CU:CU),"")</f>
        <v/>
      </c>
      <c r="F71" s="58" t="str">
        <f>IF(Include_in_Pub_Bias=TRUE,Calculations!CV:CV,"")</f>
        <v/>
      </c>
      <c r="M71" s="154"/>
      <c r="T71" s="154"/>
      <c r="V71" s="105" t="str">
        <f>IF(Include_in_Pub_Bias=TRUE,Study_name,"")</f>
        <v/>
      </c>
      <c r="W71" s="47" t="str">
        <f>IF(Include_in_Pub_Bias=TRUE,((E:E-I$29)*SQRT(Calculations!CX:CX))/SQRT(1-Calculations!CX:CX/SUM(Calculations!CX:CX)),"")</f>
        <v/>
      </c>
      <c r="AD71" s="154"/>
      <c r="AF71" s="105" t="str">
        <f t="shared" si="3"/>
        <v/>
      </c>
      <c r="AG71" s="58" t="str">
        <f t="shared" si="6"/>
        <v/>
      </c>
      <c r="AH71" s="47" t="str">
        <f t="shared" si="7"/>
        <v/>
      </c>
      <c r="AP71" s="154"/>
      <c r="AR71" s="105" t="str">
        <f>IF(Include_in_Pub_Bias=TRUE,Study_name,"")</f>
        <v/>
      </c>
      <c r="AS71" s="58" t="str">
        <f>IF(Calculations!FS71&lt;&gt;"",NORMSINV(Calculations!FS71),"")</f>
        <v/>
      </c>
      <c r="AT71" s="47" t="str">
        <f>IF(Include_in_Pub_Bias=TRUE,IF(AW$33="Standardized residuals",Standardized_residual,Z_score),"")</f>
        <v/>
      </c>
      <c r="BB71" s="154"/>
      <c r="BF71" s="154"/>
    </row>
    <row r="72" spans="4:58" x14ac:dyDescent="0.2">
      <c r="D72" s="107" t="str">
        <f>IF(Include_in_Pub_Bias=TRUE,Study_name,"")</f>
        <v/>
      </c>
      <c r="E72" s="58" t="str">
        <f>IF(AND(Include_study="Yes",Sufficient_data="Yes"),IF(Additional_Fisher_transformation="Off",Calculations!CT:CT,Calculations!CU:CU),"")</f>
        <v/>
      </c>
      <c r="F72" s="58" t="str">
        <f>IF(Include_in_Pub_Bias=TRUE,Calculations!CV:CV,"")</f>
        <v/>
      </c>
      <c r="M72" s="154"/>
      <c r="T72" s="154"/>
      <c r="V72" s="105" t="str">
        <f>IF(Include_in_Pub_Bias=TRUE,Study_name,"")</f>
        <v/>
      </c>
      <c r="W72" s="47" t="str">
        <f>IF(Include_in_Pub_Bias=TRUE,((E:E-I$29)*SQRT(Calculations!CX:CX))/SQRT(1-Calculations!CX:CX/SUM(Calculations!CX:CX)),"")</f>
        <v/>
      </c>
      <c r="AD72" s="154"/>
      <c r="AF72" s="105" t="str">
        <f t="shared" si="3"/>
        <v/>
      </c>
      <c r="AG72" s="58" t="str">
        <f t="shared" si="6"/>
        <v/>
      </c>
      <c r="AH72" s="47" t="str">
        <f t="shared" si="7"/>
        <v/>
      </c>
      <c r="AP72" s="154"/>
      <c r="AR72" s="105" t="str">
        <f>IF(Include_in_Pub_Bias=TRUE,Study_name,"")</f>
        <v/>
      </c>
      <c r="AS72" s="58" t="str">
        <f>IF(Calculations!FS72&lt;&gt;"",NORMSINV(Calculations!FS72),"")</f>
        <v/>
      </c>
      <c r="AT72" s="47" t="str">
        <f>IF(Include_in_Pub_Bias=TRUE,IF(AW$33="Standardized residuals",Standardized_residual,Z_score),"")</f>
        <v/>
      </c>
      <c r="BB72" s="154"/>
      <c r="BF72" s="154"/>
    </row>
    <row r="73" spans="4:58" x14ac:dyDescent="0.2">
      <c r="D73" s="107" t="str">
        <f>IF(Include_in_Pub_Bias=TRUE,Study_name,"")</f>
        <v/>
      </c>
      <c r="E73" s="58" t="str">
        <f>IF(AND(Include_study="Yes",Sufficient_data="Yes"),IF(Additional_Fisher_transformation="Off",Calculations!CT:CT,Calculations!CU:CU),"")</f>
        <v/>
      </c>
      <c r="F73" s="58" t="str">
        <f>IF(Include_in_Pub_Bias=TRUE,Calculations!CV:CV,"")</f>
        <v/>
      </c>
      <c r="M73" s="154"/>
      <c r="T73" s="154"/>
      <c r="V73" s="105" t="str">
        <f>IF(Include_in_Pub_Bias=TRUE,Study_name,"")</f>
        <v/>
      </c>
      <c r="W73" s="47" t="str">
        <f>IF(Include_in_Pub_Bias=TRUE,((E:E-I$29)*SQRT(Calculations!CX:CX))/SQRT(1-Calculations!CX:CX/SUM(Calculations!CX:CX)),"")</f>
        <v/>
      </c>
      <c r="AD73" s="154"/>
      <c r="AF73" s="105" t="str">
        <f t="shared" si="3"/>
        <v/>
      </c>
      <c r="AG73" s="58" t="str">
        <f t="shared" si="6"/>
        <v/>
      </c>
      <c r="AH73" s="47" t="str">
        <f t="shared" si="7"/>
        <v/>
      </c>
      <c r="AP73" s="154"/>
      <c r="AR73" s="105" t="str">
        <f>IF(Include_in_Pub_Bias=TRUE,Study_name,"")</f>
        <v/>
      </c>
      <c r="AS73" s="58" t="str">
        <f>IF(Calculations!FS73&lt;&gt;"",NORMSINV(Calculations!FS73),"")</f>
        <v/>
      </c>
      <c r="AT73" s="47" t="str">
        <f>IF(Include_in_Pub_Bias=TRUE,IF(AW$33="Standardized residuals",Standardized_residual,Z_score),"")</f>
        <v/>
      </c>
      <c r="BB73" s="154"/>
      <c r="BF73" s="154"/>
    </row>
    <row r="74" spans="4:58" x14ac:dyDescent="0.2">
      <c r="D74" s="107" t="str">
        <f>IF(Include_in_Pub_Bias=TRUE,Study_name,"")</f>
        <v/>
      </c>
      <c r="E74" s="58" t="str">
        <f>IF(AND(Include_study="Yes",Sufficient_data="Yes"),IF(Additional_Fisher_transformation="Off",Calculations!CT:CT,Calculations!CU:CU),"")</f>
        <v/>
      </c>
      <c r="F74" s="58" t="str">
        <f>IF(Include_in_Pub_Bias=TRUE,Calculations!CV:CV,"")</f>
        <v/>
      </c>
      <c r="M74" s="154"/>
      <c r="T74" s="154"/>
      <c r="V74" s="105" t="str">
        <f>IF(Include_in_Pub_Bias=TRUE,Study_name,"")</f>
        <v/>
      </c>
      <c r="W74" s="47" t="str">
        <f>IF(Include_in_Pub_Bias=TRUE,((E:E-I$29)*SQRT(Calculations!CX:CX))/SQRT(1-Calculations!CX:CX/SUM(Calculations!CX:CX)),"")</f>
        <v/>
      </c>
      <c r="AD74" s="154"/>
      <c r="AF74" s="105" t="str">
        <f t="shared" si="3"/>
        <v/>
      </c>
      <c r="AG74" s="58" t="str">
        <f t="shared" si="6"/>
        <v/>
      </c>
      <c r="AH74" s="47" t="str">
        <f t="shared" si="7"/>
        <v/>
      </c>
      <c r="AP74" s="154"/>
      <c r="AR74" s="105" t="str">
        <f>IF(Include_in_Pub_Bias=TRUE,Study_name,"")</f>
        <v/>
      </c>
      <c r="AS74" s="58" t="str">
        <f>IF(Calculations!FS74&lt;&gt;"",NORMSINV(Calculations!FS74),"")</f>
        <v/>
      </c>
      <c r="AT74" s="47" t="str">
        <f>IF(Include_in_Pub_Bias=TRUE,IF(AW$33="Standardized residuals",Standardized_residual,Z_score),"")</f>
        <v/>
      </c>
      <c r="BB74" s="154"/>
      <c r="BF74" s="154"/>
    </row>
    <row r="75" spans="4:58" x14ac:dyDescent="0.2">
      <c r="D75" s="107" t="str">
        <f>IF(Include_in_Pub_Bias=TRUE,Study_name,"")</f>
        <v/>
      </c>
      <c r="E75" s="58" t="str">
        <f>IF(AND(Include_study="Yes",Sufficient_data="Yes"),IF(Additional_Fisher_transformation="Off",Calculations!CT:CT,Calculations!CU:CU),"")</f>
        <v/>
      </c>
      <c r="F75" s="58" t="str">
        <f>IF(Include_in_Pub_Bias=TRUE,Calculations!CV:CV,"")</f>
        <v/>
      </c>
      <c r="M75" s="154"/>
      <c r="T75" s="154"/>
      <c r="V75" s="105" t="str">
        <f>IF(Include_in_Pub_Bias=TRUE,Study_name,"")</f>
        <v/>
      </c>
      <c r="W75" s="47" t="str">
        <f>IF(Include_in_Pub_Bias=TRUE,((E:E-I$29)*SQRT(Calculations!CX:CX))/SQRT(1-Calculations!CX:CX/SUM(Calculations!CX:CX)),"")</f>
        <v/>
      </c>
      <c r="AD75" s="154"/>
      <c r="AF75" s="105" t="str">
        <f t="shared" si="3"/>
        <v/>
      </c>
      <c r="AG75" s="58" t="str">
        <f t="shared" si="6"/>
        <v/>
      </c>
      <c r="AH75" s="47" t="str">
        <f t="shared" si="7"/>
        <v/>
      </c>
      <c r="AP75" s="154"/>
      <c r="AR75" s="105" t="str">
        <f>IF(Include_in_Pub_Bias=TRUE,Study_name,"")</f>
        <v/>
      </c>
      <c r="AS75" s="58" t="str">
        <f>IF(Calculations!FS75&lt;&gt;"",NORMSINV(Calculations!FS75),"")</f>
        <v/>
      </c>
      <c r="AT75" s="47" t="str">
        <f>IF(Include_in_Pub_Bias=TRUE,IF(AW$33="Standardized residuals",Standardized_residual,Z_score),"")</f>
        <v/>
      </c>
      <c r="BB75" s="154"/>
      <c r="BF75" s="154"/>
    </row>
    <row r="76" spans="4:58" x14ac:dyDescent="0.2">
      <c r="D76" s="107" t="str">
        <f>IF(Include_in_Pub_Bias=TRUE,Study_name,"")</f>
        <v/>
      </c>
      <c r="E76" s="58" t="str">
        <f>IF(AND(Include_study="Yes",Sufficient_data="Yes"),IF(Additional_Fisher_transformation="Off",Calculations!CT:CT,Calculations!CU:CU),"")</f>
        <v/>
      </c>
      <c r="F76" s="58" t="str">
        <f>IF(Include_in_Pub_Bias=TRUE,Calculations!CV:CV,"")</f>
        <v/>
      </c>
      <c r="M76" s="154"/>
      <c r="T76" s="154"/>
      <c r="V76" s="105" t="str">
        <f>IF(Include_in_Pub_Bias=TRUE,Study_name,"")</f>
        <v/>
      </c>
      <c r="W76" s="47" t="str">
        <f>IF(Include_in_Pub_Bias=TRUE,((E:E-I$29)*SQRT(Calculations!CX:CX))/SQRT(1-Calculations!CX:CX/SUM(Calculations!CX:CX)),"")</f>
        <v/>
      </c>
      <c r="AD76" s="154"/>
      <c r="AF76" s="105" t="str">
        <f t="shared" si="3"/>
        <v/>
      </c>
      <c r="AG76" s="58" t="str">
        <f t="shared" si="6"/>
        <v/>
      </c>
      <c r="AH76" s="47" t="str">
        <f t="shared" si="7"/>
        <v/>
      </c>
      <c r="AP76" s="154"/>
      <c r="AR76" s="105" t="str">
        <f>IF(Include_in_Pub_Bias=TRUE,Study_name,"")</f>
        <v/>
      </c>
      <c r="AS76" s="58" t="str">
        <f>IF(Calculations!FS76&lt;&gt;"",NORMSINV(Calculations!FS76),"")</f>
        <v/>
      </c>
      <c r="AT76" s="47" t="str">
        <f>IF(Include_in_Pub_Bias=TRUE,IF(AW$33="Standardized residuals",Standardized_residual,Z_score),"")</f>
        <v/>
      </c>
      <c r="BB76" s="154"/>
      <c r="BF76" s="154"/>
    </row>
    <row r="77" spans="4:58" x14ac:dyDescent="0.2">
      <c r="D77" s="107" t="str">
        <f>IF(Include_in_Pub_Bias=TRUE,Study_name,"")</f>
        <v/>
      </c>
      <c r="E77" s="58" t="str">
        <f>IF(AND(Include_study="Yes",Sufficient_data="Yes"),IF(Additional_Fisher_transformation="Off",Calculations!CT:CT,Calculations!CU:CU),"")</f>
        <v/>
      </c>
      <c r="F77" s="58" t="str">
        <f>IF(Include_in_Pub_Bias=TRUE,Calculations!CV:CV,"")</f>
        <v/>
      </c>
      <c r="M77" s="154"/>
      <c r="T77" s="154"/>
      <c r="V77" s="105" t="str">
        <f>IF(Include_in_Pub_Bias=TRUE,Study_name,"")</f>
        <v/>
      </c>
      <c r="W77" s="47" t="str">
        <f>IF(Include_in_Pub_Bias=TRUE,((E:E-I$29)*SQRT(Calculations!CX:CX))/SQRT(1-Calculations!CX:CX/SUM(Calculations!CX:CX)),"")</f>
        <v/>
      </c>
      <c r="AD77" s="154"/>
      <c r="AF77" s="105" t="str">
        <f t="shared" si="3"/>
        <v/>
      </c>
      <c r="AG77" s="58" t="str">
        <f t="shared" si="6"/>
        <v/>
      </c>
      <c r="AH77" s="47" t="str">
        <f t="shared" si="7"/>
        <v/>
      </c>
      <c r="AP77" s="154"/>
      <c r="AR77" s="105" t="str">
        <f>IF(Include_in_Pub_Bias=TRUE,Study_name,"")</f>
        <v/>
      </c>
      <c r="AS77" s="58" t="str">
        <f>IF(Calculations!FS77&lt;&gt;"",NORMSINV(Calculations!FS77),"")</f>
        <v/>
      </c>
      <c r="AT77" s="47" t="str">
        <f>IF(Include_in_Pub_Bias=TRUE,IF(AW$33="Standardized residuals",Standardized_residual,Z_score),"")</f>
        <v/>
      </c>
      <c r="BB77" s="154"/>
      <c r="BF77" s="154"/>
    </row>
    <row r="78" spans="4:58" x14ac:dyDescent="0.2">
      <c r="D78" s="107" t="str">
        <f>IF(Include_in_Pub_Bias=TRUE,Study_name,"")</f>
        <v/>
      </c>
      <c r="E78" s="58" t="str">
        <f>IF(AND(Include_study="Yes",Sufficient_data="Yes"),IF(Additional_Fisher_transformation="Off",Calculations!CT:CT,Calculations!CU:CU),"")</f>
        <v/>
      </c>
      <c r="F78" s="58" t="str">
        <f>IF(Include_in_Pub_Bias=TRUE,Calculations!CV:CV,"")</f>
        <v/>
      </c>
      <c r="M78" s="154"/>
      <c r="T78" s="154"/>
      <c r="V78" s="105" t="str">
        <f>IF(Include_in_Pub_Bias=TRUE,Study_name,"")</f>
        <v/>
      </c>
      <c r="W78" s="47" t="str">
        <f>IF(Include_in_Pub_Bias=TRUE,((E:E-I$29)*SQRT(Calculations!CX:CX))/SQRT(1-Calculations!CX:CX/SUM(Calculations!CX:CX)),"")</f>
        <v/>
      </c>
      <c r="AD78" s="154"/>
      <c r="AF78" s="105" t="str">
        <f t="shared" si="3"/>
        <v/>
      </c>
      <c r="AG78" s="58" t="str">
        <f t="shared" si="6"/>
        <v/>
      </c>
      <c r="AH78" s="47" t="str">
        <f t="shared" si="7"/>
        <v/>
      </c>
      <c r="AP78" s="154"/>
      <c r="AR78" s="105" t="str">
        <f>IF(Include_in_Pub_Bias=TRUE,Study_name,"")</f>
        <v/>
      </c>
      <c r="AS78" s="58" t="str">
        <f>IF(Calculations!FS78&lt;&gt;"",NORMSINV(Calculations!FS78),"")</f>
        <v/>
      </c>
      <c r="AT78" s="47" t="str">
        <f>IF(Include_in_Pub_Bias=TRUE,IF(AW$33="Standardized residuals",Standardized_residual,Z_score),"")</f>
        <v/>
      </c>
      <c r="BB78" s="154"/>
      <c r="BF78" s="154"/>
    </row>
    <row r="79" spans="4:58" x14ac:dyDescent="0.2">
      <c r="D79" s="107" t="str">
        <f>IF(Include_in_Pub_Bias=TRUE,Study_name,"")</f>
        <v/>
      </c>
      <c r="E79" s="58" t="str">
        <f>IF(AND(Include_study="Yes",Sufficient_data="Yes"),IF(Additional_Fisher_transformation="Off",Calculations!CT:CT,Calculations!CU:CU),"")</f>
        <v/>
      </c>
      <c r="F79" s="58" t="str">
        <f>IF(Include_in_Pub_Bias=TRUE,Calculations!CV:CV,"")</f>
        <v/>
      </c>
      <c r="M79" s="154"/>
      <c r="T79" s="154"/>
      <c r="V79" s="105" t="str">
        <f>IF(Include_in_Pub_Bias=TRUE,Study_name,"")</f>
        <v/>
      </c>
      <c r="W79" s="47" t="str">
        <f>IF(Include_in_Pub_Bias=TRUE,((E:E-I$29)*SQRT(Calculations!CX:CX))/SQRT(1-Calculations!CX:CX/SUM(Calculations!CX:CX)),"")</f>
        <v/>
      </c>
      <c r="AD79" s="154"/>
      <c r="AF79" s="105" t="str">
        <f t="shared" si="3"/>
        <v/>
      </c>
      <c r="AG79" s="58" t="str">
        <f t="shared" si="6"/>
        <v/>
      </c>
      <c r="AH79" s="47" t="str">
        <f t="shared" si="7"/>
        <v/>
      </c>
      <c r="AP79" s="154"/>
      <c r="AR79" s="105" t="str">
        <f>IF(Include_in_Pub_Bias=TRUE,Study_name,"")</f>
        <v/>
      </c>
      <c r="AS79" s="58" t="str">
        <f>IF(Calculations!FS79&lt;&gt;"",NORMSINV(Calculations!FS79),"")</f>
        <v/>
      </c>
      <c r="AT79" s="47" t="str">
        <f>IF(Include_in_Pub_Bias=TRUE,IF(AW$33="Standardized residuals",Standardized_residual,Z_score),"")</f>
        <v/>
      </c>
      <c r="BB79" s="154"/>
      <c r="BF79" s="154"/>
    </row>
    <row r="80" spans="4:58" x14ac:dyDescent="0.2">
      <c r="D80" s="107" t="str">
        <f>IF(Include_in_Pub_Bias=TRUE,Study_name,"")</f>
        <v/>
      </c>
      <c r="E80" s="58" t="str">
        <f>IF(AND(Include_study="Yes",Sufficient_data="Yes"),IF(Additional_Fisher_transformation="Off",Calculations!CT:CT,Calculations!CU:CU),"")</f>
        <v/>
      </c>
      <c r="F80" s="58" t="str">
        <f>IF(Include_in_Pub_Bias=TRUE,Calculations!CV:CV,"")</f>
        <v/>
      </c>
      <c r="M80" s="154"/>
      <c r="T80" s="154"/>
      <c r="V80" s="105" t="str">
        <f>IF(Include_in_Pub_Bias=TRUE,Study_name,"")</f>
        <v/>
      </c>
      <c r="W80" s="47" t="str">
        <f>IF(Include_in_Pub_Bias=TRUE,((E:E-I$29)*SQRT(Calculations!CX:CX))/SQRT(1-Calculations!CX:CX/SUM(Calculations!CX:CX)),"")</f>
        <v/>
      </c>
      <c r="AD80" s="154"/>
      <c r="AF80" s="105" t="str">
        <f t="shared" si="3"/>
        <v/>
      </c>
      <c r="AG80" s="58" t="str">
        <f t="shared" si="6"/>
        <v/>
      </c>
      <c r="AH80" s="47" t="str">
        <f t="shared" si="7"/>
        <v/>
      </c>
      <c r="AP80" s="154"/>
      <c r="AR80" s="105" t="str">
        <f>IF(Include_in_Pub_Bias=TRUE,Study_name,"")</f>
        <v/>
      </c>
      <c r="AS80" s="58" t="str">
        <f>IF(Calculations!FS80&lt;&gt;"",NORMSINV(Calculations!FS80),"")</f>
        <v/>
      </c>
      <c r="AT80" s="47" t="str">
        <f>IF(Include_in_Pub_Bias=TRUE,IF(AW$33="Standardized residuals",Standardized_residual,Z_score),"")</f>
        <v/>
      </c>
      <c r="BB80" s="154"/>
      <c r="BF80" s="154"/>
    </row>
    <row r="81" spans="4:58" x14ac:dyDescent="0.2">
      <c r="D81" s="107" t="str">
        <f>IF(Include_in_Pub_Bias=TRUE,Study_name,"")</f>
        <v/>
      </c>
      <c r="E81" s="58" t="str">
        <f>IF(AND(Include_study="Yes",Sufficient_data="Yes"),IF(Additional_Fisher_transformation="Off",Calculations!CT:CT,Calculations!CU:CU),"")</f>
        <v/>
      </c>
      <c r="F81" s="58" t="str">
        <f>IF(Include_in_Pub_Bias=TRUE,Calculations!CV:CV,"")</f>
        <v/>
      </c>
      <c r="M81" s="154"/>
      <c r="T81" s="154"/>
      <c r="V81" s="105" t="str">
        <f>IF(Include_in_Pub_Bias=TRUE,Study_name,"")</f>
        <v/>
      </c>
      <c r="W81" s="47" t="str">
        <f>IF(Include_in_Pub_Bias=TRUE,((E:E-I$29)*SQRT(Calculations!CX:CX))/SQRT(1-Calculations!CX:CX/SUM(Calculations!CX:CX)),"")</f>
        <v/>
      </c>
      <c r="AD81" s="154"/>
      <c r="AF81" s="105" t="str">
        <f t="shared" si="3"/>
        <v/>
      </c>
      <c r="AG81" s="58" t="str">
        <f t="shared" si="6"/>
        <v/>
      </c>
      <c r="AH81" s="47" t="str">
        <f t="shared" si="7"/>
        <v/>
      </c>
      <c r="AP81" s="154"/>
      <c r="AR81" s="105" t="str">
        <f>IF(Include_in_Pub_Bias=TRUE,Study_name,"")</f>
        <v/>
      </c>
      <c r="AS81" s="58" t="str">
        <f>IF(Calculations!FS81&lt;&gt;"",NORMSINV(Calculations!FS81),"")</f>
        <v/>
      </c>
      <c r="AT81" s="47" t="str">
        <f>IF(Include_in_Pub_Bias=TRUE,IF(AW$33="Standardized residuals",Standardized_residual,Z_score),"")</f>
        <v/>
      </c>
      <c r="BB81" s="154"/>
      <c r="BF81" s="154"/>
    </row>
    <row r="82" spans="4:58" x14ac:dyDescent="0.2">
      <c r="D82" s="107" t="str">
        <f>IF(Include_in_Pub_Bias=TRUE,Study_name,"")</f>
        <v/>
      </c>
      <c r="E82" s="58" t="str">
        <f>IF(AND(Include_study="Yes",Sufficient_data="Yes"),IF(Additional_Fisher_transformation="Off",Calculations!CT:CT,Calculations!CU:CU),"")</f>
        <v/>
      </c>
      <c r="F82" s="58" t="str">
        <f>IF(Include_in_Pub_Bias=TRUE,Calculations!CV:CV,"")</f>
        <v/>
      </c>
      <c r="M82" s="154"/>
      <c r="T82" s="154"/>
      <c r="V82" s="105" t="str">
        <f>IF(Include_in_Pub_Bias=TRUE,Study_name,"")</f>
        <v/>
      </c>
      <c r="W82" s="47" t="str">
        <f>IF(Include_in_Pub_Bias=TRUE,((E:E-I$29)*SQRT(Calculations!CX:CX))/SQRT(1-Calculations!CX:CX/SUM(Calculations!CX:CX)),"")</f>
        <v/>
      </c>
      <c r="AD82" s="154"/>
      <c r="AF82" s="105" t="str">
        <f t="shared" si="3"/>
        <v/>
      </c>
      <c r="AG82" s="58" t="str">
        <f t="shared" si="6"/>
        <v/>
      </c>
      <c r="AH82" s="47" t="str">
        <f t="shared" si="7"/>
        <v/>
      </c>
      <c r="AP82" s="154"/>
      <c r="AR82" s="105" t="str">
        <f>IF(Include_in_Pub_Bias=TRUE,Study_name,"")</f>
        <v/>
      </c>
      <c r="AS82" s="58" t="str">
        <f>IF(Calculations!FS82&lt;&gt;"",NORMSINV(Calculations!FS82),"")</f>
        <v/>
      </c>
      <c r="AT82" s="47" t="str">
        <f>IF(Include_in_Pub_Bias=TRUE,IF(AW$33="Standardized residuals",Standardized_residual,Z_score),"")</f>
        <v/>
      </c>
      <c r="BB82" s="154"/>
      <c r="BF82" s="154"/>
    </row>
    <row r="83" spans="4:58" x14ac:dyDescent="0.2">
      <c r="D83" s="107" t="str">
        <f>IF(Include_in_Pub_Bias=TRUE,Study_name,"")</f>
        <v/>
      </c>
      <c r="E83" s="58" t="str">
        <f>IF(AND(Include_study="Yes",Sufficient_data="Yes"),IF(Additional_Fisher_transformation="Off",Calculations!CT:CT,Calculations!CU:CU),"")</f>
        <v/>
      </c>
      <c r="F83" s="58" t="str">
        <f>IF(Include_in_Pub_Bias=TRUE,Calculations!CV:CV,"")</f>
        <v/>
      </c>
      <c r="M83" s="154"/>
      <c r="T83" s="154"/>
      <c r="V83" s="105" t="str">
        <f>IF(Include_in_Pub_Bias=TRUE,Study_name,"")</f>
        <v/>
      </c>
      <c r="W83" s="47" t="str">
        <f>IF(Include_in_Pub_Bias=TRUE,((E:E-I$29)*SQRT(Calculations!CX:CX))/SQRT(1-Calculations!CX:CX/SUM(Calculations!CX:CX)),"")</f>
        <v/>
      </c>
      <c r="AD83" s="154"/>
      <c r="AF83" s="105" t="str">
        <f t="shared" si="3"/>
        <v/>
      </c>
      <c r="AG83" s="58" t="str">
        <f t="shared" si="6"/>
        <v/>
      </c>
      <c r="AH83" s="47" t="str">
        <f t="shared" si="7"/>
        <v/>
      </c>
      <c r="AP83" s="154"/>
      <c r="AR83" s="105" t="str">
        <f>IF(Include_in_Pub_Bias=TRUE,Study_name,"")</f>
        <v/>
      </c>
      <c r="AS83" s="58" t="str">
        <f>IF(Calculations!FS83&lt;&gt;"",NORMSINV(Calculations!FS83),"")</f>
        <v/>
      </c>
      <c r="AT83" s="47" t="str">
        <f>IF(Include_in_Pub_Bias=TRUE,IF(AW$33="Standardized residuals",Standardized_residual,Z_score),"")</f>
        <v/>
      </c>
      <c r="BB83" s="154"/>
      <c r="BF83" s="154"/>
    </row>
    <row r="84" spans="4:58" x14ac:dyDescent="0.2">
      <c r="D84" s="107" t="str">
        <f>IF(Include_in_Pub_Bias=TRUE,Study_name,"")</f>
        <v/>
      </c>
      <c r="E84" s="58" t="str">
        <f>IF(AND(Include_study="Yes",Sufficient_data="Yes"),IF(Additional_Fisher_transformation="Off",Calculations!CT:CT,Calculations!CU:CU),"")</f>
        <v/>
      </c>
      <c r="F84" s="58" t="str">
        <f>IF(Include_in_Pub_Bias=TRUE,Calculations!CV:CV,"")</f>
        <v/>
      </c>
      <c r="M84" s="154"/>
      <c r="T84" s="154"/>
      <c r="V84" s="105" t="str">
        <f>IF(Include_in_Pub_Bias=TRUE,Study_name,"")</f>
        <v/>
      </c>
      <c r="W84" s="47" t="str">
        <f>IF(Include_in_Pub_Bias=TRUE,((E:E-I$29)*SQRT(Calculations!CX:CX))/SQRT(1-Calculations!CX:CX/SUM(Calculations!CX:CX)),"")</f>
        <v/>
      </c>
      <c r="AD84" s="154"/>
      <c r="AF84" s="105" t="str">
        <f t="shared" si="3"/>
        <v/>
      </c>
      <c r="AG84" s="58" t="str">
        <f t="shared" si="6"/>
        <v/>
      </c>
      <c r="AH84" s="47" t="str">
        <f t="shared" si="7"/>
        <v/>
      </c>
      <c r="AP84" s="154"/>
      <c r="AR84" s="105" t="str">
        <f>IF(Include_in_Pub_Bias=TRUE,Study_name,"")</f>
        <v/>
      </c>
      <c r="AS84" s="58" t="str">
        <f>IF(Calculations!FS84&lt;&gt;"",NORMSINV(Calculations!FS84),"")</f>
        <v/>
      </c>
      <c r="AT84" s="47" t="str">
        <f>IF(Include_in_Pub_Bias=TRUE,IF(AW$33="Standardized residuals",Standardized_residual,Z_score),"")</f>
        <v/>
      </c>
      <c r="BB84" s="154"/>
      <c r="BF84" s="154"/>
    </row>
    <row r="85" spans="4:58" x14ac:dyDescent="0.2">
      <c r="D85" s="107" t="str">
        <f>IF(Include_in_Pub_Bias=TRUE,Study_name,"")</f>
        <v/>
      </c>
      <c r="E85" s="58" t="str">
        <f>IF(AND(Include_study="Yes",Sufficient_data="Yes"),IF(Additional_Fisher_transformation="Off",Calculations!CT:CT,Calculations!CU:CU),"")</f>
        <v/>
      </c>
      <c r="F85" s="58" t="str">
        <f>IF(Include_in_Pub_Bias=TRUE,Calculations!CV:CV,"")</f>
        <v/>
      </c>
      <c r="M85" s="154"/>
      <c r="T85" s="154"/>
      <c r="V85" s="105" t="str">
        <f>IF(Include_in_Pub_Bias=TRUE,Study_name,"")</f>
        <v/>
      </c>
      <c r="W85" s="47" t="str">
        <f>IF(Include_in_Pub_Bias=TRUE,((E:E-I$29)*SQRT(Calculations!CX:CX))/SQRT(1-Calculations!CX:CX/SUM(Calculations!CX:CX)),"")</f>
        <v/>
      </c>
      <c r="AD85" s="154"/>
      <c r="AF85" s="105" t="str">
        <f t="shared" si="3"/>
        <v/>
      </c>
      <c r="AG85" s="58" t="str">
        <f t="shared" si="6"/>
        <v/>
      </c>
      <c r="AH85" s="47" t="str">
        <f t="shared" si="7"/>
        <v/>
      </c>
      <c r="AP85" s="154"/>
      <c r="AR85" s="105" t="str">
        <f>IF(Include_in_Pub_Bias=TRUE,Study_name,"")</f>
        <v/>
      </c>
      <c r="AS85" s="58" t="str">
        <f>IF(Calculations!FS85&lt;&gt;"",NORMSINV(Calculations!FS85),"")</f>
        <v/>
      </c>
      <c r="AT85" s="47" t="str">
        <f>IF(Include_in_Pub_Bias=TRUE,IF(AW$33="Standardized residuals",Standardized_residual,Z_score),"")</f>
        <v/>
      </c>
      <c r="BB85" s="154"/>
      <c r="BF85" s="154"/>
    </row>
    <row r="86" spans="4:58" x14ac:dyDescent="0.2">
      <c r="D86" s="107" t="str">
        <f>IF(Include_in_Pub_Bias=TRUE,Study_name,"")</f>
        <v/>
      </c>
      <c r="E86" s="58" t="str">
        <f>IF(AND(Include_study="Yes",Sufficient_data="Yes"),IF(Additional_Fisher_transformation="Off",Calculations!CT:CT,Calculations!CU:CU),"")</f>
        <v/>
      </c>
      <c r="F86" s="58" t="str">
        <f>IF(Include_in_Pub_Bias=TRUE,Calculations!CV:CV,"")</f>
        <v/>
      </c>
      <c r="M86" s="154"/>
      <c r="T86" s="154"/>
      <c r="V86" s="105" t="str">
        <f>IF(Include_in_Pub_Bias=TRUE,Study_name,"")</f>
        <v/>
      </c>
      <c r="W86" s="47" t="str">
        <f>IF(Include_in_Pub_Bias=TRUE,((E:E-I$29)*SQRT(Calculations!CX:CX))/SQRT(1-Calculations!CX:CX/SUM(Calculations!CX:CX)),"")</f>
        <v/>
      </c>
      <c r="AD86" s="154"/>
      <c r="AF86" s="105" t="str">
        <f t="shared" si="3"/>
        <v/>
      </c>
      <c r="AG86" s="58" t="str">
        <f t="shared" si="6"/>
        <v/>
      </c>
      <c r="AH86" s="47" t="str">
        <f t="shared" si="7"/>
        <v/>
      </c>
      <c r="AP86" s="154"/>
      <c r="AR86" s="105" t="str">
        <f>IF(Include_in_Pub_Bias=TRUE,Study_name,"")</f>
        <v/>
      </c>
      <c r="AS86" s="58" t="str">
        <f>IF(Calculations!FS86&lt;&gt;"",NORMSINV(Calculations!FS86),"")</f>
        <v/>
      </c>
      <c r="AT86" s="47" t="str">
        <f>IF(Include_in_Pub_Bias=TRUE,IF(AW$33="Standardized residuals",Standardized_residual,Z_score),"")</f>
        <v/>
      </c>
      <c r="BB86" s="154"/>
      <c r="BF86" s="154"/>
    </row>
    <row r="87" spans="4:58" x14ac:dyDescent="0.2">
      <c r="D87" s="107" t="str">
        <f>IF(Include_in_Pub_Bias=TRUE,Study_name,"")</f>
        <v/>
      </c>
      <c r="E87" s="58" t="str">
        <f>IF(AND(Include_study="Yes",Sufficient_data="Yes"),IF(Additional_Fisher_transformation="Off",Calculations!CT:CT,Calculations!CU:CU),"")</f>
        <v/>
      </c>
      <c r="F87" s="58" t="str">
        <f>IF(Include_in_Pub_Bias=TRUE,Calculations!CV:CV,"")</f>
        <v/>
      </c>
      <c r="M87" s="154"/>
      <c r="T87" s="154"/>
      <c r="V87" s="105" t="str">
        <f>IF(Include_in_Pub_Bias=TRUE,Study_name,"")</f>
        <v/>
      </c>
      <c r="W87" s="47" t="str">
        <f>IF(Include_in_Pub_Bias=TRUE,((E:E-I$29)*SQRT(Calculations!CX:CX))/SQRT(1-Calculations!CX:CX/SUM(Calculations!CX:CX)),"")</f>
        <v/>
      </c>
      <c r="AD87" s="154"/>
      <c r="AF87" s="105" t="str">
        <f t="shared" si="3"/>
        <v/>
      </c>
      <c r="AG87" s="58" t="str">
        <f t="shared" si="6"/>
        <v/>
      </c>
      <c r="AH87" s="47" t="str">
        <f t="shared" si="7"/>
        <v/>
      </c>
      <c r="AP87" s="154"/>
      <c r="AR87" s="105" t="str">
        <f>IF(Include_in_Pub_Bias=TRUE,Study_name,"")</f>
        <v/>
      </c>
      <c r="AS87" s="58" t="str">
        <f>IF(Calculations!FS87&lt;&gt;"",NORMSINV(Calculations!FS87),"")</f>
        <v/>
      </c>
      <c r="AT87" s="47" t="str">
        <f>IF(Include_in_Pub_Bias=TRUE,IF(AW$33="Standardized residuals",Standardized_residual,Z_score),"")</f>
        <v/>
      </c>
      <c r="BB87" s="154"/>
      <c r="BF87" s="154"/>
    </row>
    <row r="88" spans="4:58" x14ac:dyDescent="0.2">
      <c r="D88" s="107" t="str">
        <f>IF(Include_in_Pub_Bias=TRUE,Study_name,"")</f>
        <v/>
      </c>
      <c r="E88" s="58" t="str">
        <f>IF(AND(Include_study="Yes",Sufficient_data="Yes"),IF(Additional_Fisher_transformation="Off",Calculations!CT:CT,Calculations!CU:CU),"")</f>
        <v/>
      </c>
      <c r="F88" s="58" t="str">
        <f>IF(Include_in_Pub_Bias=TRUE,Calculations!CV:CV,"")</f>
        <v/>
      </c>
      <c r="M88" s="154"/>
      <c r="T88" s="154"/>
      <c r="V88" s="105" t="str">
        <f>IF(Include_in_Pub_Bias=TRUE,Study_name,"")</f>
        <v/>
      </c>
      <c r="W88" s="47" t="str">
        <f>IF(Include_in_Pub_Bias=TRUE,((E:E-I$29)*SQRT(Calculations!CX:CX))/SQRT(1-Calculations!CX:CX/SUM(Calculations!CX:CX)),"")</f>
        <v/>
      </c>
      <c r="AD88" s="154"/>
      <c r="AF88" s="105" t="str">
        <f t="shared" si="3"/>
        <v/>
      </c>
      <c r="AG88" s="58" t="str">
        <f t="shared" si="6"/>
        <v/>
      </c>
      <c r="AH88" s="47" t="str">
        <f t="shared" si="7"/>
        <v/>
      </c>
      <c r="AP88" s="154"/>
      <c r="AR88" s="105" t="str">
        <f>IF(Include_in_Pub_Bias=TRUE,Study_name,"")</f>
        <v/>
      </c>
      <c r="AS88" s="58" t="str">
        <f>IF(Calculations!FS88&lt;&gt;"",NORMSINV(Calculations!FS88),"")</f>
        <v/>
      </c>
      <c r="AT88" s="47" t="str">
        <f>IF(Include_in_Pub_Bias=TRUE,IF(AW$33="Standardized residuals",Standardized_residual,Z_score),"")</f>
        <v/>
      </c>
      <c r="BB88" s="154"/>
      <c r="BF88" s="154"/>
    </row>
    <row r="89" spans="4:58" x14ac:dyDescent="0.2">
      <c r="D89" s="107" t="str">
        <f>IF(Include_in_Pub_Bias=TRUE,Study_name,"")</f>
        <v/>
      </c>
      <c r="E89" s="58" t="str">
        <f>IF(AND(Include_study="Yes",Sufficient_data="Yes"),IF(Additional_Fisher_transformation="Off",Calculations!CT:CT,Calculations!CU:CU),"")</f>
        <v/>
      </c>
      <c r="F89" s="58" t="str">
        <f>IF(Include_in_Pub_Bias=TRUE,Calculations!CV:CV,"")</f>
        <v/>
      </c>
      <c r="M89" s="154"/>
      <c r="T89" s="154"/>
      <c r="V89" s="105" t="str">
        <f>IF(Include_in_Pub_Bias=TRUE,Study_name,"")</f>
        <v/>
      </c>
      <c r="W89" s="47" t="str">
        <f>IF(Include_in_Pub_Bias=TRUE,((E:E-I$29)*SQRT(Calculations!CX:CX))/SQRT(1-Calculations!CX:CX/SUM(Calculations!CX:CX)),"")</f>
        <v/>
      </c>
      <c r="AD89" s="154"/>
      <c r="AF89" s="105" t="str">
        <f t="shared" si="3"/>
        <v/>
      </c>
      <c r="AG89" s="58" t="str">
        <f t="shared" si="6"/>
        <v/>
      </c>
      <c r="AH89" s="47" t="str">
        <f t="shared" si="7"/>
        <v/>
      </c>
      <c r="AP89" s="154"/>
      <c r="AR89" s="105" t="str">
        <f>IF(Include_in_Pub_Bias=TRUE,Study_name,"")</f>
        <v/>
      </c>
      <c r="AS89" s="58" t="str">
        <f>IF(Calculations!FS89&lt;&gt;"",NORMSINV(Calculations!FS89),"")</f>
        <v/>
      </c>
      <c r="AT89" s="47" t="str">
        <f>IF(Include_in_Pub_Bias=TRUE,IF(AW$33="Standardized residuals",Standardized_residual,Z_score),"")</f>
        <v/>
      </c>
      <c r="BB89" s="154"/>
      <c r="BF89" s="154"/>
    </row>
    <row r="90" spans="4:58" x14ac:dyDescent="0.2">
      <c r="D90" s="107" t="str">
        <f>IF(Include_in_Pub_Bias=TRUE,Study_name,"")</f>
        <v/>
      </c>
      <c r="E90" s="58" t="str">
        <f>IF(AND(Include_study="Yes",Sufficient_data="Yes"),IF(Additional_Fisher_transformation="Off",Calculations!CT:CT,Calculations!CU:CU),"")</f>
        <v/>
      </c>
      <c r="F90" s="58" t="str">
        <f>IF(Include_in_Pub_Bias=TRUE,Calculations!CV:CV,"")</f>
        <v/>
      </c>
      <c r="M90" s="154"/>
      <c r="T90" s="154"/>
      <c r="V90" s="105" t="str">
        <f>IF(Include_in_Pub_Bias=TRUE,Study_name,"")</f>
        <v/>
      </c>
      <c r="W90" s="47" t="str">
        <f>IF(Include_in_Pub_Bias=TRUE,((E:E-I$29)*SQRT(Calculations!CX:CX))/SQRT(1-Calculations!CX:CX/SUM(Calculations!CX:CX)),"")</f>
        <v/>
      </c>
      <c r="AD90" s="154"/>
      <c r="AF90" s="105" t="str">
        <f t="shared" si="3"/>
        <v/>
      </c>
      <c r="AG90" s="58" t="str">
        <f t="shared" si="6"/>
        <v/>
      </c>
      <c r="AH90" s="47" t="str">
        <f t="shared" si="7"/>
        <v/>
      </c>
      <c r="AP90" s="154"/>
      <c r="AR90" s="105" t="str">
        <f>IF(Include_in_Pub_Bias=TRUE,Study_name,"")</f>
        <v/>
      </c>
      <c r="AS90" s="58" t="str">
        <f>IF(Calculations!FS90&lt;&gt;"",NORMSINV(Calculations!FS90),"")</f>
        <v/>
      </c>
      <c r="AT90" s="47" t="str">
        <f>IF(Include_in_Pub_Bias=TRUE,IF(AW$33="Standardized residuals",Standardized_residual,Z_score),"")</f>
        <v/>
      </c>
      <c r="BB90" s="154"/>
      <c r="BF90" s="154"/>
    </row>
    <row r="91" spans="4:58" x14ac:dyDescent="0.2">
      <c r="D91" s="107" t="str">
        <f>IF(Include_in_Pub_Bias=TRUE,Study_name,"")</f>
        <v/>
      </c>
      <c r="E91" s="58" t="str">
        <f>IF(AND(Include_study="Yes",Sufficient_data="Yes"),IF(Additional_Fisher_transformation="Off",Calculations!CT:CT,Calculations!CU:CU),"")</f>
        <v/>
      </c>
      <c r="F91" s="58" t="str">
        <f>IF(Include_in_Pub_Bias=TRUE,Calculations!CV:CV,"")</f>
        <v/>
      </c>
      <c r="M91" s="154"/>
      <c r="T91" s="154"/>
      <c r="V91" s="105" t="str">
        <f>IF(Include_in_Pub_Bias=TRUE,Study_name,"")</f>
        <v/>
      </c>
      <c r="W91" s="47" t="str">
        <f>IF(Include_in_Pub_Bias=TRUE,((E:E-I$29)*SQRT(Calculations!CX:CX))/SQRT(1-Calculations!CX:CX/SUM(Calculations!CX:CX)),"")</f>
        <v/>
      </c>
      <c r="AD91" s="154"/>
      <c r="AF91" s="105" t="str">
        <f t="shared" si="3"/>
        <v/>
      </c>
      <c r="AG91" s="58" t="str">
        <f t="shared" si="6"/>
        <v/>
      </c>
      <c r="AH91" s="47" t="str">
        <f t="shared" si="7"/>
        <v/>
      </c>
      <c r="AP91" s="154"/>
      <c r="AR91" s="105" t="str">
        <f>IF(Include_in_Pub_Bias=TRUE,Study_name,"")</f>
        <v/>
      </c>
      <c r="AS91" s="58" t="str">
        <f>IF(Calculations!FS91&lt;&gt;"",NORMSINV(Calculations!FS91),"")</f>
        <v/>
      </c>
      <c r="AT91" s="47" t="str">
        <f>IF(Include_in_Pub_Bias=TRUE,IF(AW$33="Standardized residuals",Standardized_residual,Z_score),"")</f>
        <v/>
      </c>
      <c r="BB91" s="154"/>
      <c r="BF91" s="154"/>
    </row>
    <row r="92" spans="4:58" x14ac:dyDescent="0.2">
      <c r="D92" s="107" t="str">
        <f>IF(Include_in_Pub_Bias=TRUE,Study_name,"")</f>
        <v/>
      </c>
      <c r="E92" s="58" t="str">
        <f>IF(AND(Include_study="Yes",Sufficient_data="Yes"),IF(Additional_Fisher_transformation="Off",Calculations!CT:CT,Calculations!CU:CU),"")</f>
        <v/>
      </c>
      <c r="F92" s="58" t="str">
        <f>IF(Include_in_Pub_Bias=TRUE,Calculations!CV:CV,"")</f>
        <v/>
      </c>
      <c r="M92" s="154"/>
      <c r="T92" s="154"/>
      <c r="V92" s="105" t="str">
        <f>IF(Include_in_Pub_Bias=TRUE,Study_name,"")</f>
        <v/>
      </c>
      <c r="W92" s="47" t="str">
        <f>IF(Include_in_Pub_Bias=TRUE,((E:E-I$29)*SQRT(Calculations!CX:CX))/SQRT(1-Calculations!CX:CX/SUM(Calculations!CX:CX)),"")</f>
        <v/>
      </c>
      <c r="AD92" s="154"/>
      <c r="AF92" s="105" t="str">
        <f t="shared" si="3"/>
        <v/>
      </c>
      <c r="AG92" s="58" t="str">
        <f t="shared" si="6"/>
        <v/>
      </c>
      <c r="AH92" s="47" t="str">
        <f t="shared" si="7"/>
        <v/>
      </c>
      <c r="AP92" s="154"/>
      <c r="AR92" s="105" t="str">
        <f>IF(Include_in_Pub_Bias=TRUE,Study_name,"")</f>
        <v/>
      </c>
      <c r="AS92" s="58" t="str">
        <f>IF(Calculations!FS92&lt;&gt;"",NORMSINV(Calculations!FS92),"")</f>
        <v/>
      </c>
      <c r="AT92" s="47" t="str">
        <f>IF(Include_in_Pub_Bias=TRUE,IF(AW$33="Standardized residuals",Standardized_residual,Z_score),"")</f>
        <v/>
      </c>
      <c r="BB92" s="154"/>
      <c r="BF92" s="154"/>
    </row>
    <row r="93" spans="4:58" x14ac:dyDescent="0.2">
      <c r="D93" s="107" t="str">
        <f>IF(Include_in_Pub_Bias=TRUE,Study_name,"")</f>
        <v/>
      </c>
      <c r="E93" s="58" t="str">
        <f>IF(AND(Include_study="Yes",Sufficient_data="Yes"),IF(Additional_Fisher_transformation="Off",Calculations!CT:CT,Calculations!CU:CU),"")</f>
        <v/>
      </c>
      <c r="F93" s="58" t="str">
        <f>IF(Include_in_Pub_Bias=TRUE,Calculations!CV:CV,"")</f>
        <v/>
      </c>
      <c r="M93" s="154"/>
      <c r="T93" s="154"/>
      <c r="V93" s="105" t="str">
        <f>IF(Include_in_Pub_Bias=TRUE,Study_name,"")</f>
        <v/>
      </c>
      <c r="W93" s="47" t="str">
        <f>IF(Include_in_Pub_Bias=TRUE,((E:E-I$29)*SQRT(Calculations!CX:CX))/SQRT(1-Calculations!CX:CX/SUM(Calculations!CX:CX)),"")</f>
        <v/>
      </c>
      <c r="AD93" s="154"/>
      <c r="AF93" s="105" t="str">
        <f t="shared" si="3"/>
        <v/>
      </c>
      <c r="AG93" s="58" t="str">
        <f t="shared" si="6"/>
        <v/>
      </c>
      <c r="AH93" s="47" t="str">
        <f t="shared" si="7"/>
        <v/>
      </c>
      <c r="AP93" s="154"/>
      <c r="AR93" s="105" t="str">
        <f>IF(Include_in_Pub_Bias=TRUE,Study_name,"")</f>
        <v/>
      </c>
      <c r="AS93" s="58" t="str">
        <f>IF(Calculations!FS93&lt;&gt;"",NORMSINV(Calculations!FS93),"")</f>
        <v/>
      </c>
      <c r="AT93" s="47" t="str">
        <f>IF(Include_in_Pub_Bias=TRUE,IF(AW$33="Standardized residuals",Standardized_residual,Z_score),"")</f>
        <v/>
      </c>
      <c r="BB93" s="154"/>
      <c r="BF93" s="154"/>
    </row>
    <row r="94" spans="4:58" x14ac:dyDescent="0.2">
      <c r="D94" s="107" t="str">
        <f>IF(Include_in_Pub_Bias=TRUE,Study_name,"")</f>
        <v/>
      </c>
      <c r="E94" s="58" t="str">
        <f>IF(AND(Include_study="Yes",Sufficient_data="Yes"),IF(Additional_Fisher_transformation="Off",Calculations!CT:CT,Calculations!CU:CU),"")</f>
        <v/>
      </c>
      <c r="F94" s="58" t="str">
        <f>IF(Include_in_Pub_Bias=TRUE,Calculations!CV:CV,"")</f>
        <v/>
      </c>
      <c r="M94" s="154"/>
      <c r="T94" s="154"/>
      <c r="V94" s="105" t="str">
        <f>IF(Include_in_Pub_Bias=TRUE,Study_name,"")</f>
        <v/>
      </c>
      <c r="W94" s="47" t="str">
        <f>IF(Include_in_Pub_Bias=TRUE,((E:E-I$29)*SQRT(Calculations!CX:CX))/SQRT(1-Calculations!CX:CX/SUM(Calculations!CX:CX)),"")</f>
        <v/>
      </c>
      <c r="AD94" s="154"/>
      <c r="AF94" s="105" t="str">
        <f t="shared" si="3"/>
        <v/>
      </c>
      <c r="AG94" s="58" t="str">
        <f t="shared" si="6"/>
        <v/>
      </c>
      <c r="AH94" s="47" t="str">
        <f t="shared" si="7"/>
        <v/>
      </c>
      <c r="AP94" s="154"/>
      <c r="AR94" s="105" t="str">
        <f>IF(Include_in_Pub_Bias=TRUE,Study_name,"")</f>
        <v/>
      </c>
      <c r="AS94" s="58" t="str">
        <f>IF(Calculations!FS94&lt;&gt;"",NORMSINV(Calculations!FS94),"")</f>
        <v/>
      </c>
      <c r="AT94" s="47" t="str">
        <f>IF(Include_in_Pub_Bias=TRUE,IF(AW$33="Standardized residuals",Standardized_residual,Z_score),"")</f>
        <v/>
      </c>
      <c r="BB94" s="154"/>
      <c r="BF94" s="154"/>
    </row>
    <row r="95" spans="4:58" x14ac:dyDescent="0.2">
      <c r="D95" s="107" t="str">
        <f>IF(Include_in_Pub_Bias=TRUE,Study_name,"")</f>
        <v/>
      </c>
      <c r="E95" s="58" t="str">
        <f>IF(AND(Include_study="Yes",Sufficient_data="Yes"),IF(Additional_Fisher_transformation="Off",Calculations!CT:CT,Calculations!CU:CU),"")</f>
        <v/>
      </c>
      <c r="F95" s="58" t="str">
        <f>IF(Include_in_Pub_Bias=TRUE,Calculations!CV:CV,"")</f>
        <v/>
      </c>
      <c r="M95" s="154"/>
      <c r="T95" s="154"/>
      <c r="V95" s="105" t="str">
        <f>IF(Include_in_Pub_Bias=TRUE,Study_name,"")</f>
        <v/>
      </c>
      <c r="W95" s="47" t="str">
        <f>IF(Include_in_Pub_Bias=TRUE,((E:E-I$29)*SQRT(Calculations!CX:CX))/SQRT(1-Calculations!CX:CX/SUM(Calculations!CX:CX)),"")</f>
        <v/>
      </c>
      <c r="AD95" s="154"/>
      <c r="AF95" s="105" t="str">
        <f t="shared" si="3"/>
        <v/>
      </c>
      <c r="AG95" s="58" t="str">
        <f t="shared" si="6"/>
        <v/>
      </c>
      <c r="AH95" s="47" t="str">
        <f t="shared" si="7"/>
        <v/>
      </c>
      <c r="AP95" s="154"/>
      <c r="AR95" s="105" t="str">
        <f>IF(Include_in_Pub_Bias=TRUE,Study_name,"")</f>
        <v/>
      </c>
      <c r="AS95" s="58" t="str">
        <f>IF(Calculations!FS95&lt;&gt;"",NORMSINV(Calculations!FS95),"")</f>
        <v/>
      </c>
      <c r="AT95" s="47" t="str">
        <f>IF(Include_in_Pub_Bias=TRUE,IF(AW$33="Standardized residuals",Standardized_residual,Z_score),"")</f>
        <v/>
      </c>
      <c r="BB95" s="154"/>
      <c r="BF95" s="154"/>
    </row>
    <row r="96" spans="4:58" x14ac:dyDescent="0.2">
      <c r="D96" s="107" t="str">
        <f>IF(Include_in_Pub_Bias=TRUE,Study_name,"")</f>
        <v/>
      </c>
      <c r="E96" s="58" t="str">
        <f>IF(AND(Include_study="Yes",Sufficient_data="Yes"),IF(Additional_Fisher_transformation="Off",Calculations!CT:CT,Calculations!CU:CU),"")</f>
        <v/>
      </c>
      <c r="F96" s="58" t="str">
        <f>IF(Include_in_Pub_Bias=TRUE,Calculations!CV:CV,"")</f>
        <v/>
      </c>
      <c r="M96" s="154"/>
      <c r="T96" s="154"/>
      <c r="V96" s="105" t="str">
        <f>IF(Include_in_Pub_Bias=TRUE,Study_name,"")</f>
        <v/>
      </c>
      <c r="W96" s="47" t="str">
        <f>IF(Include_in_Pub_Bias=TRUE,((E:E-I$29)*SQRT(Calculations!CX:CX))/SQRT(1-Calculations!CX:CX/SUM(Calculations!CX:CX)),"")</f>
        <v/>
      </c>
      <c r="AD96" s="154"/>
      <c r="AF96" s="105" t="str">
        <f t="shared" si="3"/>
        <v/>
      </c>
      <c r="AG96" s="58" t="str">
        <f t="shared" si="6"/>
        <v/>
      </c>
      <c r="AH96" s="47" t="str">
        <f t="shared" si="7"/>
        <v/>
      </c>
      <c r="AP96" s="154"/>
      <c r="AR96" s="105" t="str">
        <f>IF(Include_in_Pub_Bias=TRUE,Study_name,"")</f>
        <v/>
      </c>
      <c r="AS96" s="58" t="str">
        <f>IF(Calculations!FS96&lt;&gt;"",NORMSINV(Calculations!FS96),"")</f>
        <v/>
      </c>
      <c r="AT96" s="47" t="str">
        <f>IF(Include_in_Pub_Bias=TRUE,IF(AW$33="Standardized residuals",Standardized_residual,Z_score),"")</f>
        <v/>
      </c>
      <c r="BB96" s="154"/>
      <c r="BF96" s="154"/>
    </row>
    <row r="97" spans="4:58" x14ac:dyDescent="0.2">
      <c r="D97" s="107" t="str">
        <f>IF(Include_in_Pub_Bias=TRUE,Study_name,"")</f>
        <v/>
      </c>
      <c r="E97" s="58" t="str">
        <f>IF(AND(Include_study="Yes",Sufficient_data="Yes"),IF(Additional_Fisher_transformation="Off",Calculations!CT:CT,Calculations!CU:CU),"")</f>
        <v/>
      </c>
      <c r="F97" s="58" t="str">
        <f>IF(Include_in_Pub_Bias=TRUE,Calculations!CV:CV,"")</f>
        <v/>
      </c>
      <c r="M97" s="154"/>
      <c r="T97" s="154"/>
      <c r="V97" s="105" t="str">
        <f>IF(Include_in_Pub_Bias=TRUE,Study_name,"")</f>
        <v/>
      </c>
      <c r="W97" s="47" t="str">
        <f>IF(Include_in_Pub_Bias=TRUE,((E:E-I$29)*SQRT(Calculations!CX:CX))/SQRT(1-Calculations!CX:CX/SUM(Calculations!CX:CX)),"")</f>
        <v/>
      </c>
      <c r="AD97" s="154"/>
      <c r="AF97" s="105" t="str">
        <f t="shared" si="3"/>
        <v/>
      </c>
      <c r="AG97" s="58" t="str">
        <f t="shared" si="6"/>
        <v/>
      </c>
      <c r="AH97" s="47" t="str">
        <f t="shared" si="7"/>
        <v/>
      </c>
      <c r="AP97" s="154"/>
      <c r="AR97" s="105" t="str">
        <f>IF(Include_in_Pub_Bias=TRUE,Study_name,"")</f>
        <v/>
      </c>
      <c r="AS97" s="58" t="str">
        <f>IF(Calculations!FS97&lt;&gt;"",NORMSINV(Calculations!FS97),"")</f>
        <v/>
      </c>
      <c r="AT97" s="47" t="str">
        <f>IF(Include_in_Pub_Bias=TRUE,IF(AW$33="Standardized residuals",Standardized_residual,Z_score),"")</f>
        <v/>
      </c>
      <c r="BB97" s="154"/>
      <c r="BF97" s="154"/>
    </row>
    <row r="98" spans="4:58" x14ac:dyDescent="0.2">
      <c r="D98" s="107" t="str">
        <f>IF(Include_in_Pub_Bias=TRUE,Study_name,"")</f>
        <v/>
      </c>
      <c r="E98" s="58" t="str">
        <f>IF(AND(Include_study="Yes",Sufficient_data="Yes"),IF(Additional_Fisher_transformation="Off",Calculations!CT:CT,Calculations!CU:CU),"")</f>
        <v/>
      </c>
      <c r="F98" s="58" t="str">
        <f>IF(Include_in_Pub_Bias=TRUE,Calculations!CV:CV,"")</f>
        <v/>
      </c>
      <c r="M98" s="154"/>
      <c r="T98" s="154"/>
      <c r="V98" s="105" t="str">
        <f>IF(Include_in_Pub_Bias=TRUE,Study_name,"")</f>
        <v/>
      </c>
      <c r="W98" s="47" t="str">
        <f>IF(Include_in_Pub_Bias=TRUE,((E:E-I$29)*SQRT(Calculations!CX:CX))/SQRT(1-Calculations!CX:CX/SUM(Calculations!CX:CX)),"")</f>
        <v/>
      </c>
      <c r="AD98" s="154"/>
      <c r="AF98" s="105" t="str">
        <f t="shared" ref="AF98:AF161" si="8">IF(AND(Sufficient_data="Yes",Include_study="Yes"),Study_name,"")</f>
        <v/>
      </c>
      <c r="AG98" s="58" t="str">
        <f t="shared" ref="AG98:AG129" si="9">IF(AND(Sufficient_data="Yes",Include_study="Yes"),Inverse_standard_error,"")</f>
        <v/>
      </c>
      <c r="AH98" s="47" t="str">
        <f t="shared" ref="AH98:AH129" si="10">IF(AND(Sufficient_data="Yes",Include_study="Yes"),Z_score,"")</f>
        <v/>
      </c>
      <c r="AP98" s="154"/>
      <c r="AR98" s="105" t="str">
        <f>IF(Include_in_Pub_Bias=TRUE,Study_name,"")</f>
        <v/>
      </c>
      <c r="AS98" s="58" t="str">
        <f>IF(Calculations!FS98&lt;&gt;"",NORMSINV(Calculations!FS98),"")</f>
        <v/>
      </c>
      <c r="AT98" s="47" t="str">
        <f>IF(Include_in_Pub_Bias=TRUE,IF(AW$33="Standardized residuals",Standardized_residual,Z_score),"")</f>
        <v/>
      </c>
      <c r="BB98" s="154"/>
      <c r="BF98" s="154"/>
    </row>
    <row r="99" spans="4:58" x14ac:dyDescent="0.2">
      <c r="D99" s="107" t="str">
        <f>IF(Include_in_Pub_Bias=TRUE,Study_name,"")</f>
        <v/>
      </c>
      <c r="E99" s="58" t="str">
        <f>IF(AND(Include_study="Yes",Sufficient_data="Yes"),IF(Additional_Fisher_transformation="Off",Calculations!CT:CT,Calculations!CU:CU),"")</f>
        <v/>
      </c>
      <c r="F99" s="58" t="str">
        <f>IF(Include_in_Pub_Bias=TRUE,Calculations!CV:CV,"")</f>
        <v/>
      </c>
      <c r="M99" s="154"/>
      <c r="T99" s="154"/>
      <c r="V99" s="105" t="str">
        <f>IF(Include_in_Pub_Bias=TRUE,Study_name,"")</f>
        <v/>
      </c>
      <c r="W99" s="47" t="str">
        <f>IF(Include_in_Pub_Bias=TRUE,((E:E-I$29)*SQRT(Calculations!CX:CX))/SQRT(1-Calculations!CX:CX/SUM(Calculations!CX:CX)),"")</f>
        <v/>
      </c>
      <c r="AD99" s="154"/>
      <c r="AF99" s="105" t="str">
        <f t="shared" si="8"/>
        <v/>
      </c>
      <c r="AG99" s="58" t="str">
        <f t="shared" si="9"/>
        <v/>
      </c>
      <c r="AH99" s="47" t="str">
        <f t="shared" si="10"/>
        <v/>
      </c>
      <c r="AP99" s="154"/>
      <c r="AR99" s="105" t="str">
        <f>IF(Include_in_Pub_Bias=TRUE,Study_name,"")</f>
        <v/>
      </c>
      <c r="AS99" s="58" t="str">
        <f>IF(Calculations!FS99&lt;&gt;"",NORMSINV(Calculations!FS99),"")</f>
        <v/>
      </c>
      <c r="AT99" s="47" t="str">
        <f>IF(Include_in_Pub_Bias=TRUE,IF(AW$33="Standardized residuals",Standardized_residual,Z_score),"")</f>
        <v/>
      </c>
      <c r="BB99" s="154"/>
      <c r="BF99" s="154"/>
    </row>
    <row r="100" spans="4:58" x14ac:dyDescent="0.2">
      <c r="D100" s="107" t="str">
        <f>IF(Include_in_Pub_Bias=TRUE,Study_name,"")</f>
        <v/>
      </c>
      <c r="E100" s="58" t="str">
        <f>IF(AND(Include_study="Yes",Sufficient_data="Yes"),IF(Additional_Fisher_transformation="Off",Calculations!CT:CT,Calculations!CU:CU),"")</f>
        <v/>
      </c>
      <c r="F100" s="58" t="str">
        <f>IF(Include_in_Pub_Bias=TRUE,Calculations!CV:CV,"")</f>
        <v/>
      </c>
      <c r="M100" s="154"/>
      <c r="T100" s="154"/>
      <c r="V100" s="105" t="str">
        <f>IF(Include_in_Pub_Bias=TRUE,Study_name,"")</f>
        <v/>
      </c>
      <c r="W100" s="47" t="str">
        <f>IF(Include_in_Pub_Bias=TRUE,((E:E-I$29)*SQRT(Calculations!CX:CX))/SQRT(1-Calculations!CX:CX/SUM(Calculations!CX:CX)),"")</f>
        <v/>
      </c>
      <c r="AD100" s="154"/>
      <c r="AF100" s="105" t="str">
        <f t="shared" si="8"/>
        <v/>
      </c>
      <c r="AG100" s="58" t="str">
        <f t="shared" si="9"/>
        <v/>
      </c>
      <c r="AH100" s="47" t="str">
        <f t="shared" si="10"/>
        <v/>
      </c>
      <c r="AP100" s="154"/>
      <c r="AR100" s="105" t="str">
        <f>IF(Include_in_Pub_Bias=TRUE,Study_name,"")</f>
        <v/>
      </c>
      <c r="AS100" s="58" t="str">
        <f>IF(Calculations!FS100&lt;&gt;"",NORMSINV(Calculations!FS100),"")</f>
        <v/>
      </c>
      <c r="AT100" s="47" t="str">
        <f>IF(Include_in_Pub_Bias=TRUE,IF(AW$33="Standardized residuals",Standardized_residual,Z_score),"")</f>
        <v/>
      </c>
      <c r="BB100" s="154"/>
      <c r="BF100" s="154"/>
    </row>
    <row r="101" spans="4:58" x14ac:dyDescent="0.2">
      <c r="D101" s="107" t="str">
        <f>IF(Include_in_Pub_Bias=TRUE,Study_name,"")</f>
        <v/>
      </c>
      <c r="E101" s="58" t="str">
        <f>IF(AND(Include_study="Yes",Sufficient_data="Yes"),IF(Additional_Fisher_transformation="Off",Calculations!CT:CT,Calculations!CU:CU),"")</f>
        <v/>
      </c>
      <c r="F101" s="58" t="str">
        <f>IF(Include_in_Pub_Bias=TRUE,Calculations!CV:CV,"")</f>
        <v/>
      </c>
      <c r="M101" s="154"/>
      <c r="T101" s="154"/>
      <c r="V101" s="105" t="str">
        <f>IF(Include_in_Pub_Bias=TRUE,Study_name,"")</f>
        <v/>
      </c>
      <c r="W101" s="47" t="str">
        <f>IF(Include_in_Pub_Bias=TRUE,((E:E-I$29)*SQRT(Calculations!CX:CX))/SQRT(1-Calculations!CX:CX/SUM(Calculations!CX:CX)),"")</f>
        <v/>
      </c>
      <c r="AD101" s="154"/>
      <c r="AF101" s="105" t="str">
        <f t="shared" si="8"/>
        <v/>
      </c>
      <c r="AG101" s="58" t="str">
        <f t="shared" si="9"/>
        <v/>
      </c>
      <c r="AH101" s="47" t="str">
        <f t="shared" si="10"/>
        <v/>
      </c>
      <c r="AP101" s="154"/>
      <c r="AR101" s="105" t="str">
        <f>IF(Include_in_Pub_Bias=TRUE,Study_name,"")</f>
        <v/>
      </c>
      <c r="AS101" s="58" t="str">
        <f>IF(Calculations!FS101&lt;&gt;"",NORMSINV(Calculations!FS101),"")</f>
        <v/>
      </c>
      <c r="AT101" s="47" t="str">
        <f>IF(Include_in_Pub_Bias=TRUE,IF(AW$33="Standardized residuals",Standardized_residual,Z_score),"")</f>
        <v/>
      </c>
      <c r="BB101" s="154"/>
      <c r="BF101" s="154"/>
    </row>
    <row r="102" spans="4:58" x14ac:dyDescent="0.2">
      <c r="D102" s="107" t="str">
        <f>IF(Include_in_Pub_Bias=TRUE,Study_name,"")</f>
        <v/>
      </c>
      <c r="E102" s="58" t="str">
        <f>IF(AND(Include_study="Yes",Sufficient_data="Yes"),IF(Additional_Fisher_transformation="Off",Calculations!CT:CT,Calculations!CU:CU),"")</f>
        <v/>
      </c>
      <c r="F102" s="58" t="str">
        <f>IF(Include_in_Pub_Bias=TRUE,Calculations!CV:CV,"")</f>
        <v/>
      </c>
      <c r="M102" s="154"/>
      <c r="T102" s="154"/>
      <c r="V102" s="105" t="str">
        <f>IF(Include_in_Pub_Bias=TRUE,Study_name,"")</f>
        <v/>
      </c>
      <c r="W102" s="47" t="str">
        <f>IF(Include_in_Pub_Bias=TRUE,((E:E-I$29)*SQRT(Calculations!CX:CX))/SQRT(1-Calculations!CX:CX/SUM(Calculations!CX:CX)),"")</f>
        <v/>
      </c>
      <c r="AD102" s="154"/>
      <c r="AF102" s="105" t="str">
        <f t="shared" si="8"/>
        <v/>
      </c>
      <c r="AG102" s="58" t="str">
        <f t="shared" si="9"/>
        <v/>
      </c>
      <c r="AH102" s="47" t="str">
        <f t="shared" si="10"/>
        <v/>
      </c>
      <c r="AP102" s="154"/>
      <c r="AR102" s="105" t="str">
        <f>IF(Include_in_Pub_Bias=TRUE,Study_name,"")</f>
        <v/>
      </c>
      <c r="AS102" s="58" t="str">
        <f>IF(Calculations!FS102&lt;&gt;"",NORMSINV(Calculations!FS102),"")</f>
        <v/>
      </c>
      <c r="AT102" s="47" t="str">
        <f>IF(Include_in_Pub_Bias=TRUE,IF(AW$33="Standardized residuals",Standardized_residual,Z_score),"")</f>
        <v/>
      </c>
      <c r="BB102" s="154"/>
      <c r="BF102" s="154"/>
    </row>
    <row r="103" spans="4:58" x14ac:dyDescent="0.2">
      <c r="D103" s="107" t="str">
        <f>IF(Include_in_Pub_Bias=TRUE,Study_name,"")</f>
        <v/>
      </c>
      <c r="E103" s="58" t="str">
        <f>IF(AND(Include_study="Yes",Sufficient_data="Yes"),IF(Additional_Fisher_transformation="Off",Calculations!CT:CT,Calculations!CU:CU),"")</f>
        <v/>
      </c>
      <c r="F103" s="58" t="str">
        <f>IF(Include_in_Pub_Bias=TRUE,Calculations!CV:CV,"")</f>
        <v/>
      </c>
      <c r="M103" s="154"/>
      <c r="T103" s="154"/>
      <c r="V103" s="105" t="str">
        <f>IF(Include_in_Pub_Bias=TRUE,Study_name,"")</f>
        <v/>
      </c>
      <c r="W103" s="47" t="str">
        <f>IF(Include_in_Pub_Bias=TRUE,((E:E-I$29)*SQRT(Calculations!CX:CX))/SQRT(1-Calculations!CX:CX/SUM(Calculations!CX:CX)),"")</f>
        <v/>
      </c>
      <c r="AD103" s="154"/>
      <c r="AF103" s="105" t="str">
        <f t="shared" si="8"/>
        <v/>
      </c>
      <c r="AG103" s="58" t="str">
        <f t="shared" si="9"/>
        <v/>
      </c>
      <c r="AH103" s="47" t="str">
        <f t="shared" si="10"/>
        <v/>
      </c>
      <c r="AP103" s="154"/>
      <c r="AR103" s="105" t="str">
        <f>IF(Include_in_Pub_Bias=TRUE,Study_name,"")</f>
        <v/>
      </c>
      <c r="AS103" s="58" t="str">
        <f>IF(Calculations!FS103&lt;&gt;"",NORMSINV(Calculations!FS103),"")</f>
        <v/>
      </c>
      <c r="AT103" s="47" t="str">
        <f>IF(Include_in_Pub_Bias=TRUE,IF(AW$33="Standardized residuals",Standardized_residual,Z_score),"")</f>
        <v/>
      </c>
      <c r="BB103" s="154"/>
      <c r="BF103" s="154"/>
    </row>
    <row r="104" spans="4:58" x14ac:dyDescent="0.2">
      <c r="D104" s="107" t="str">
        <f>IF(Include_in_Pub_Bias=TRUE,Study_name,"")</f>
        <v/>
      </c>
      <c r="E104" s="58" t="str">
        <f>IF(AND(Include_study="Yes",Sufficient_data="Yes"),IF(Additional_Fisher_transformation="Off",Calculations!CT:CT,Calculations!CU:CU),"")</f>
        <v/>
      </c>
      <c r="F104" s="58" t="str">
        <f>IF(Include_in_Pub_Bias=TRUE,Calculations!CV:CV,"")</f>
        <v/>
      </c>
      <c r="M104" s="154"/>
      <c r="T104" s="154"/>
      <c r="V104" s="105" t="str">
        <f>IF(Include_in_Pub_Bias=TRUE,Study_name,"")</f>
        <v/>
      </c>
      <c r="W104" s="47" t="str">
        <f>IF(Include_in_Pub_Bias=TRUE,((E:E-I$29)*SQRT(Calculations!CX:CX))/SQRT(1-Calculations!CX:CX/SUM(Calculations!CX:CX)),"")</f>
        <v/>
      </c>
      <c r="AD104" s="154"/>
      <c r="AF104" s="105" t="str">
        <f t="shared" si="8"/>
        <v/>
      </c>
      <c r="AG104" s="58" t="str">
        <f t="shared" si="9"/>
        <v/>
      </c>
      <c r="AH104" s="47" t="str">
        <f t="shared" si="10"/>
        <v/>
      </c>
      <c r="AP104" s="154"/>
      <c r="AR104" s="105" t="str">
        <f>IF(Include_in_Pub_Bias=TRUE,Study_name,"")</f>
        <v/>
      </c>
      <c r="AS104" s="58" t="str">
        <f>IF(Calculations!FS104&lt;&gt;"",NORMSINV(Calculations!FS104),"")</f>
        <v/>
      </c>
      <c r="AT104" s="47" t="str">
        <f>IF(Include_in_Pub_Bias=TRUE,IF(AW$33="Standardized residuals",Standardized_residual,Z_score),"")</f>
        <v/>
      </c>
      <c r="BB104" s="154"/>
      <c r="BF104" s="154"/>
    </row>
    <row r="105" spans="4:58" x14ac:dyDescent="0.2">
      <c r="D105" s="107" t="str">
        <f>IF(Include_in_Pub_Bias=TRUE,Study_name,"")</f>
        <v/>
      </c>
      <c r="E105" s="58" t="str">
        <f>IF(AND(Include_study="Yes",Sufficient_data="Yes"),IF(Additional_Fisher_transformation="Off",Calculations!CT:CT,Calculations!CU:CU),"")</f>
        <v/>
      </c>
      <c r="F105" s="58" t="str">
        <f>IF(Include_in_Pub_Bias=TRUE,Calculations!CV:CV,"")</f>
        <v/>
      </c>
      <c r="M105" s="154"/>
      <c r="T105" s="154"/>
      <c r="V105" s="105" t="str">
        <f>IF(Include_in_Pub_Bias=TRUE,Study_name,"")</f>
        <v/>
      </c>
      <c r="W105" s="47" t="str">
        <f>IF(Include_in_Pub_Bias=TRUE,((E:E-I$29)*SQRT(Calculations!CX:CX))/SQRT(1-Calculations!CX:CX/SUM(Calculations!CX:CX)),"")</f>
        <v/>
      </c>
      <c r="AD105" s="154"/>
      <c r="AF105" s="105" t="str">
        <f t="shared" si="8"/>
        <v/>
      </c>
      <c r="AG105" s="58" t="str">
        <f t="shared" si="9"/>
        <v/>
      </c>
      <c r="AH105" s="47" t="str">
        <f t="shared" si="10"/>
        <v/>
      </c>
      <c r="AP105" s="154"/>
      <c r="AR105" s="105" t="str">
        <f>IF(Include_in_Pub_Bias=TRUE,Study_name,"")</f>
        <v/>
      </c>
      <c r="AS105" s="58" t="str">
        <f>IF(Calculations!FS105&lt;&gt;"",NORMSINV(Calculations!FS105),"")</f>
        <v/>
      </c>
      <c r="AT105" s="47" t="str">
        <f>IF(Include_in_Pub_Bias=TRUE,IF(AW$33="Standardized residuals",Standardized_residual,Z_score),"")</f>
        <v/>
      </c>
      <c r="BB105" s="154"/>
      <c r="BF105" s="154"/>
    </row>
    <row r="106" spans="4:58" x14ac:dyDescent="0.2">
      <c r="D106" s="107" t="str">
        <f>IF(Include_in_Pub_Bias=TRUE,Study_name,"")</f>
        <v/>
      </c>
      <c r="E106" s="58" t="str">
        <f>IF(AND(Include_study="Yes",Sufficient_data="Yes"),IF(Additional_Fisher_transformation="Off",Calculations!CT:CT,Calculations!CU:CU),"")</f>
        <v/>
      </c>
      <c r="F106" s="58" t="str">
        <f>IF(Include_in_Pub_Bias=TRUE,Calculations!CV:CV,"")</f>
        <v/>
      </c>
      <c r="M106" s="154"/>
      <c r="T106" s="154"/>
      <c r="V106" s="105" t="str">
        <f>IF(Include_in_Pub_Bias=TRUE,Study_name,"")</f>
        <v/>
      </c>
      <c r="W106" s="47" t="str">
        <f>IF(Include_in_Pub_Bias=TRUE,((E:E-I$29)*SQRT(Calculations!CX:CX))/SQRT(1-Calculations!CX:CX/SUM(Calculations!CX:CX)),"")</f>
        <v/>
      </c>
      <c r="AD106" s="154"/>
      <c r="AF106" s="105" t="str">
        <f t="shared" si="8"/>
        <v/>
      </c>
      <c r="AG106" s="58" t="str">
        <f t="shared" si="9"/>
        <v/>
      </c>
      <c r="AH106" s="47" t="str">
        <f t="shared" si="10"/>
        <v/>
      </c>
      <c r="AP106" s="154"/>
      <c r="AR106" s="105" t="str">
        <f>IF(Include_in_Pub_Bias=TRUE,Study_name,"")</f>
        <v/>
      </c>
      <c r="AS106" s="58" t="str">
        <f>IF(Calculations!FS106&lt;&gt;"",NORMSINV(Calculations!FS106),"")</f>
        <v/>
      </c>
      <c r="AT106" s="47" t="str">
        <f>IF(Include_in_Pub_Bias=TRUE,IF(AW$33="Standardized residuals",Standardized_residual,Z_score),"")</f>
        <v/>
      </c>
      <c r="BB106" s="154"/>
      <c r="BF106" s="154"/>
    </row>
    <row r="107" spans="4:58" x14ac:dyDescent="0.2">
      <c r="D107" s="107" t="str">
        <f>IF(Include_in_Pub_Bias=TRUE,Study_name,"")</f>
        <v/>
      </c>
      <c r="E107" s="58" t="str">
        <f>IF(AND(Include_study="Yes",Sufficient_data="Yes"),IF(Additional_Fisher_transformation="Off",Calculations!CT:CT,Calculations!CU:CU),"")</f>
        <v/>
      </c>
      <c r="F107" s="58" t="str">
        <f>IF(Include_in_Pub_Bias=TRUE,Calculations!CV:CV,"")</f>
        <v/>
      </c>
      <c r="M107" s="154"/>
      <c r="T107" s="154"/>
      <c r="V107" s="105" t="str">
        <f>IF(Include_in_Pub_Bias=TRUE,Study_name,"")</f>
        <v/>
      </c>
      <c r="W107" s="47" t="str">
        <f>IF(Include_in_Pub_Bias=TRUE,((E:E-I$29)*SQRT(Calculations!CX:CX))/SQRT(1-Calculations!CX:CX/SUM(Calculations!CX:CX)),"")</f>
        <v/>
      </c>
      <c r="AD107" s="154"/>
      <c r="AF107" s="105" t="str">
        <f t="shared" si="8"/>
        <v/>
      </c>
      <c r="AG107" s="58" t="str">
        <f t="shared" si="9"/>
        <v/>
      </c>
      <c r="AH107" s="47" t="str">
        <f t="shared" si="10"/>
        <v/>
      </c>
      <c r="AP107" s="154"/>
      <c r="AR107" s="105" t="str">
        <f>IF(Include_in_Pub_Bias=TRUE,Study_name,"")</f>
        <v/>
      </c>
      <c r="AS107" s="58" t="str">
        <f>IF(Calculations!FS107&lt;&gt;"",NORMSINV(Calculations!FS107),"")</f>
        <v/>
      </c>
      <c r="AT107" s="47" t="str">
        <f>IF(Include_in_Pub_Bias=TRUE,IF(AW$33="Standardized residuals",Standardized_residual,Z_score),"")</f>
        <v/>
      </c>
      <c r="BB107" s="154"/>
      <c r="BF107" s="154"/>
    </row>
    <row r="108" spans="4:58" x14ac:dyDescent="0.2">
      <c r="D108" s="107" t="str">
        <f>IF(Include_in_Pub_Bias=TRUE,Study_name,"")</f>
        <v/>
      </c>
      <c r="E108" s="58" t="str">
        <f>IF(AND(Include_study="Yes",Sufficient_data="Yes"),IF(Additional_Fisher_transformation="Off",Calculations!CT:CT,Calculations!CU:CU),"")</f>
        <v/>
      </c>
      <c r="F108" s="58" t="str">
        <f>IF(Include_in_Pub_Bias=TRUE,Calculations!CV:CV,"")</f>
        <v/>
      </c>
      <c r="M108" s="154"/>
      <c r="T108" s="154"/>
      <c r="V108" s="105" t="str">
        <f>IF(Include_in_Pub_Bias=TRUE,Study_name,"")</f>
        <v/>
      </c>
      <c r="W108" s="47" t="str">
        <f>IF(Include_in_Pub_Bias=TRUE,((E:E-I$29)*SQRT(Calculations!CX:CX))/SQRT(1-Calculations!CX:CX/SUM(Calculations!CX:CX)),"")</f>
        <v/>
      </c>
      <c r="AD108" s="154"/>
      <c r="AF108" s="105" t="str">
        <f t="shared" si="8"/>
        <v/>
      </c>
      <c r="AG108" s="58" t="str">
        <f t="shared" si="9"/>
        <v/>
      </c>
      <c r="AH108" s="47" t="str">
        <f t="shared" si="10"/>
        <v/>
      </c>
      <c r="AP108" s="154"/>
      <c r="AR108" s="105" t="str">
        <f>IF(Include_in_Pub_Bias=TRUE,Study_name,"")</f>
        <v/>
      </c>
      <c r="AS108" s="58" t="str">
        <f>IF(Calculations!FS108&lt;&gt;"",NORMSINV(Calculations!FS108),"")</f>
        <v/>
      </c>
      <c r="AT108" s="47" t="str">
        <f>IF(Include_in_Pub_Bias=TRUE,IF(AW$33="Standardized residuals",Standardized_residual,Z_score),"")</f>
        <v/>
      </c>
      <c r="BB108" s="154"/>
      <c r="BF108" s="154"/>
    </row>
    <row r="109" spans="4:58" x14ac:dyDescent="0.2">
      <c r="D109" s="107" t="str">
        <f>IF(Include_in_Pub_Bias=TRUE,Study_name,"")</f>
        <v/>
      </c>
      <c r="E109" s="58" t="str">
        <f>IF(AND(Include_study="Yes",Sufficient_data="Yes"),IF(Additional_Fisher_transformation="Off",Calculations!CT:CT,Calculations!CU:CU),"")</f>
        <v/>
      </c>
      <c r="F109" s="58" t="str">
        <f>IF(Include_in_Pub_Bias=TRUE,Calculations!CV:CV,"")</f>
        <v/>
      </c>
      <c r="M109" s="154"/>
      <c r="T109" s="154"/>
      <c r="V109" s="105" t="str">
        <f>IF(Include_in_Pub_Bias=TRUE,Study_name,"")</f>
        <v/>
      </c>
      <c r="W109" s="47" t="str">
        <f>IF(Include_in_Pub_Bias=TRUE,((E:E-I$29)*SQRT(Calculations!CX:CX))/SQRT(1-Calculations!CX:CX/SUM(Calculations!CX:CX)),"")</f>
        <v/>
      </c>
      <c r="AD109" s="154"/>
      <c r="AF109" s="105" t="str">
        <f t="shared" si="8"/>
        <v/>
      </c>
      <c r="AG109" s="58" t="str">
        <f t="shared" si="9"/>
        <v/>
      </c>
      <c r="AH109" s="47" t="str">
        <f t="shared" si="10"/>
        <v/>
      </c>
      <c r="AP109" s="154"/>
      <c r="AR109" s="105" t="str">
        <f>IF(Include_in_Pub_Bias=TRUE,Study_name,"")</f>
        <v/>
      </c>
      <c r="AS109" s="58" t="str">
        <f>IF(Calculations!FS109&lt;&gt;"",NORMSINV(Calculations!FS109),"")</f>
        <v/>
      </c>
      <c r="AT109" s="47" t="str">
        <f>IF(Include_in_Pub_Bias=TRUE,IF(AW$33="Standardized residuals",Standardized_residual,Z_score),"")</f>
        <v/>
      </c>
      <c r="BB109" s="154"/>
      <c r="BF109" s="154"/>
    </row>
    <row r="110" spans="4:58" x14ac:dyDescent="0.2">
      <c r="D110" s="107" t="str">
        <f>IF(Include_in_Pub_Bias=TRUE,Study_name,"")</f>
        <v/>
      </c>
      <c r="E110" s="58" t="str">
        <f>IF(AND(Include_study="Yes",Sufficient_data="Yes"),IF(Additional_Fisher_transformation="Off",Calculations!CT:CT,Calculations!CU:CU),"")</f>
        <v/>
      </c>
      <c r="F110" s="58" t="str">
        <f>IF(Include_in_Pub_Bias=TRUE,Calculations!CV:CV,"")</f>
        <v/>
      </c>
      <c r="M110" s="154"/>
      <c r="T110" s="154"/>
      <c r="V110" s="105" t="str">
        <f>IF(Include_in_Pub_Bias=TRUE,Study_name,"")</f>
        <v/>
      </c>
      <c r="W110" s="47" t="str">
        <f>IF(Include_in_Pub_Bias=TRUE,((E:E-I$29)*SQRT(Calculations!CX:CX))/SQRT(1-Calculations!CX:CX/SUM(Calculations!CX:CX)),"")</f>
        <v/>
      </c>
      <c r="AD110" s="154"/>
      <c r="AF110" s="105" t="str">
        <f t="shared" si="8"/>
        <v/>
      </c>
      <c r="AG110" s="58" t="str">
        <f t="shared" si="9"/>
        <v/>
      </c>
      <c r="AH110" s="47" t="str">
        <f t="shared" si="10"/>
        <v/>
      </c>
      <c r="AP110" s="154"/>
      <c r="AR110" s="105" t="str">
        <f>IF(Include_in_Pub_Bias=TRUE,Study_name,"")</f>
        <v/>
      </c>
      <c r="AS110" s="58" t="str">
        <f>IF(Calculations!FS110&lt;&gt;"",NORMSINV(Calculations!FS110),"")</f>
        <v/>
      </c>
      <c r="AT110" s="47" t="str">
        <f>IF(Include_in_Pub_Bias=TRUE,IF(AW$33="Standardized residuals",Standardized_residual,Z_score),"")</f>
        <v/>
      </c>
      <c r="BB110" s="154"/>
      <c r="BF110" s="154"/>
    </row>
    <row r="111" spans="4:58" x14ac:dyDescent="0.2">
      <c r="D111" s="107" t="str">
        <f>IF(Include_in_Pub_Bias=TRUE,Study_name,"")</f>
        <v/>
      </c>
      <c r="E111" s="58" t="str">
        <f>IF(AND(Include_study="Yes",Sufficient_data="Yes"),IF(Additional_Fisher_transformation="Off",Calculations!CT:CT,Calculations!CU:CU),"")</f>
        <v/>
      </c>
      <c r="F111" s="58" t="str">
        <f>IF(Include_in_Pub_Bias=TRUE,Calculations!CV:CV,"")</f>
        <v/>
      </c>
      <c r="M111" s="154"/>
      <c r="T111" s="154"/>
      <c r="V111" s="105" t="str">
        <f>IF(Include_in_Pub_Bias=TRUE,Study_name,"")</f>
        <v/>
      </c>
      <c r="W111" s="47" t="str">
        <f>IF(Include_in_Pub_Bias=TRUE,((E:E-I$29)*SQRT(Calculations!CX:CX))/SQRT(1-Calculations!CX:CX/SUM(Calculations!CX:CX)),"")</f>
        <v/>
      </c>
      <c r="AD111" s="154"/>
      <c r="AF111" s="105" t="str">
        <f t="shared" si="8"/>
        <v/>
      </c>
      <c r="AG111" s="58" t="str">
        <f t="shared" si="9"/>
        <v/>
      </c>
      <c r="AH111" s="47" t="str">
        <f t="shared" si="10"/>
        <v/>
      </c>
      <c r="AP111" s="154"/>
      <c r="AR111" s="105" t="str">
        <f>IF(Include_in_Pub_Bias=TRUE,Study_name,"")</f>
        <v/>
      </c>
      <c r="AS111" s="58" t="str">
        <f>IF(Calculations!FS111&lt;&gt;"",NORMSINV(Calculations!FS111),"")</f>
        <v/>
      </c>
      <c r="AT111" s="47" t="str">
        <f>IF(Include_in_Pub_Bias=TRUE,IF(AW$33="Standardized residuals",Standardized_residual,Z_score),"")</f>
        <v/>
      </c>
      <c r="BB111" s="154"/>
      <c r="BF111" s="154"/>
    </row>
    <row r="112" spans="4:58" x14ac:dyDescent="0.2">
      <c r="D112" s="107" t="str">
        <f>IF(Include_in_Pub_Bias=TRUE,Study_name,"")</f>
        <v/>
      </c>
      <c r="E112" s="58" t="str">
        <f>IF(AND(Include_study="Yes",Sufficient_data="Yes"),IF(Additional_Fisher_transformation="Off",Calculations!CT:CT,Calculations!CU:CU),"")</f>
        <v/>
      </c>
      <c r="F112" s="58" t="str">
        <f>IF(Include_in_Pub_Bias=TRUE,Calculations!CV:CV,"")</f>
        <v/>
      </c>
      <c r="M112" s="154"/>
      <c r="T112" s="154"/>
      <c r="V112" s="105" t="str">
        <f>IF(Include_in_Pub_Bias=TRUE,Study_name,"")</f>
        <v/>
      </c>
      <c r="W112" s="47" t="str">
        <f>IF(Include_in_Pub_Bias=TRUE,((E:E-I$29)*SQRT(Calculations!CX:CX))/SQRT(1-Calculations!CX:CX/SUM(Calculations!CX:CX)),"")</f>
        <v/>
      </c>
      <c r="AD112" s="154"/>
      <c r="AF112" s="105" t="str">
        <f t="shared" si="8"/>
        <v/>
      </c>
      <c r="AG112" s="58" t="str">
        <f t="shared" si="9"/>
        <v/>
      </c>
      <c r="AH112" s="47" t="str">
        <f t="shared" si="10"/>
        <v/>
      </c>
      <c r="AP112" s="154"/>
      <c r="AR112" s="105" t="str">
        <f>IF(Include_in_Pub_Bias=TRUE,Study_name,"")</f>
        <v/>
      </c>
      <c r="AS112" s="58" t="str">
        <f>IF(Calculations!FS112&lt;&gt;"",NORMSINV(Calculations!FS112),"")</f>
        <v/>
      </c>
      <c r="AT112" s="47" t="str">
        <f>IF(Include_in_Pub_Bias=TRUE,IF(AW$33="Standardized residuals",Standardized_residual,Z_score),"")</f>
        <v/>
      </c>
      <c r="BB112" s="154"/>
      <c r="BF112" s="154"/>
    </row>
    <row r="113" spans="4:58" x14ac:dyDescent="0.2">
      <c r="D113" s="107" t="str">
        <f>IF(Include_in_Pub_Bias=TRUE,Study_name,"")</f>
        <v/>
      </c>
      <c r="E113" s="58" t="str">
        <f>IF(AND(Include_study="Yes",Sufficient_data="Yes"),IF(Additional_Fisher_transformation="Off",Calculations!CT:CT,Calculations!CU:CU),"")</f>
        <v/>
      </c>
      <c r="F113" s="58" t="str">
        <f>IF(Include_in_Pub_Bias=TRUE,Calculations!CV:CV,"")</f>
        <v/>
      </c>
      <c r="M113" s="154"/>
      <c r="T113" s="154"/>
      <c r="V113" s="105" t="str">
        <f>IF(Include_in_Pub_Bias=TRUE,Study_name,"")</f>
        <v/>
      </c>
      <c r="W113" s="47" t="str">
        <f>IF(Include_in_Pub_Bias=TRUE,((E:E-I$29)*SQRT(Calculations!CX:CX))/SQRT(1-Calculations!CX:CX/SUM(Calculations!CX:CX)),"")</f>
        <v/>
      </c>
      <c r="AD113" s="154"/>
      <c r="AF113" s="105" t="str">
        <f t="shared" si="8"/>
        <v/>
      </c>
      <c r="AG113" s="58" t="str">
        <f t="shared" si="9"/>
        <v/>
      </c>
      <c r="AH113" s="47" t="str">
        <f t="shared" si="10"/>
        <v/>
      </c>
      <c r="AP113" s="154"/>
      <c r="AR113" s="105" t="str">
        <f>IF(Include_in_Pub_Bias=TRUE,Study_name,"")</f>
        <v/>
      </c>
      <c r="AS113" s="58" t="str">
        <f>IF(Calculations!FS113&lt;&gt;"",NORMSINV(Calculations!FS113),"")</f>
        <v/>
      </c>
      <c r="AT113" s="47" t="str">
        <f>IF(Include_in_Pub_Bias=TRUE,IF(AW$33="Standardized residuals",Standardized_residual,Z_score),"")</f>
        <v/>
      </c>
      <c r="BB113" s="154"/>
      <c r="BF113" s="154"/>
    </row>
    <row r="114" spans="4:58" x14ac:dyDescent="0.2">
      <c r="D114" s="107" t="str">
        <f>IF(Include_in_Pub_Bias=TRUE,Study_name,"")</f>
        <v/>
      </c>
      <c r="E114" s="58" t="str">
        <f>IF(AND(Include_study="Yes",Sufficient_data="Yes"),IF(Additional_Fisher_transformation="Off",Calculations!CT:CT,Calculations!CU:CU),"")</f>
        <v/>
      </c>
      <c r="F114" s="58" t="str">
        <f>IF(Include_in_Pub_Bias=TRUE,Calculations!CV:CV,"")</f>
        <v/>
      </c>
      <c r="M114" s="154"/>
      <c r="T114" s="154"/>
      <c r="V114" s="105" t="str">
        <f>IF(Include_in_Pub_Bias=TRUE,Study_name,"")</f>
        <v/>
      </c>
      <c r="W114" s="47" t="str">
        <f>IF(Include_in_Pub_Bias=TRUE,((E:E-I$29)*SQRT(Calculations!CX:CX))/SQRT(1-Calculations!CX:CX/SUM(Calculations!CX:CX)),"")</f>
        <v/>
      </c>
      <c r="AD114" s="154"/>
      <c r="AF114" s="105" t="str">
        <f t="shared" si="8"/>
        <v/>
      </c>
      <c r="AG114" s="58" t="str">
        <f t="shared" si="9"/>
        <v/>
      </c>
      <c r="AH114" s="47" t="str">
        <f t="shared" si="10"/>
        <v/>
      </c>
      <c r="AP114" s="154"/>
      <c r="AR114" s="105" t="str">
        <f>IF(Include_in_Pub_Bias=TRUE,Study_name,"")</f>
        <v/>
      </c>
      <c r="AS114" s="58" t="str">
        <f>IF(Calculations!FS114&lt;&gt;"",NORMSINV(Calculations!FS114),"")</f>
        <v/>
      </c>
      <c r="AT114" s="47" t="str">
        <f>IF(Include_in_Pub_Bias=TRUE,IF(AW$33="Standardized residuals",Standardized_residual,Z_score),"")</f>
        <v/>
      </c>
      <c r="BB114" s="154"/>
      <c r="BF114" s="154"/>
    </row>
    <row r="115" spans="4:58" x14ac:dyDescent="0.2">
      <c r="D115" s="107" t="str">
        <f>IF(Include_in_Pub_Bias=TRUE,Study_name,"")</f>
        <v/>
      </c>
      <c r="E115" s="58" t="str">
        <f>IF(AND(Include_study="Yes",Sufficient_data="Yes"),IF(Additional_Fisher_transformation="Off",Calculations!CT:CT,Calculations!CU:CU),"")</f>
        <v/>
      </c>
      <c r="F115" s="58" t="str">
        <f>IF(Include_in_Pub_Bias=TRUE,Calculations!CV:CV,"")</f>
        <v/>
      </c>
      <c r="M115" s="154"/>
      <c r="T115" s="154"/>
      <c r="V115" s="105" t="str">
        <f>IF(Include_in_Pub_Bias=TRUE,Study_name,"")</f>
        <v/>
      </c>
      <c r="W115" s="47" t="str">
        <f>IF(Include_in_Pub_Bias=TRUE,((E:E-I$29)*SQRT(Calculations!CX:CX))/SQRT(1-Calculations!CX:CX/SUM(Calculations!CX:CX)),"")</f>
        <v/>
      </c>
      <c r="AD115" s="154"/>
      <c r="AF115" s="105" t="str">
        <f t="shared" si="8"/>
        <v/>
      </c>
      <c r="AG115" s="58" t="str">
        <f t="shared" si="9"/>
        <v/>
      </c>
      <c r="AH115" s="47" t="str">
        <f t="shared" si="10"/>
        <v/>
      </c>
      <c r="AP115" s="154"/>
      <c r="AR115" s="105" t="str">
        <f>IF(Include_in_Pub_Bias=TRUE,Study_name,"")</f>
        <v/>
      </c>
      <c r="AS115" s="58" t="str">
        <f>IF(Calculations!FS115&lt;&gt;"",NORMSINV(Calculations!FS115),"")</f>
        <v/>
      </c>
      <c r="AT115" s="47" t="str">
        <f>IF(Include_in_Pub_Bias=TRUE,IF(AW$33="Standardized residuals",Standardized_residual,Z_score),"")</f>
        <v/>
      </c>
      <c r="BB115" s="154"/>
      <c r="BF115" s="154"/>
    </row>
    <row r="116" spans="4:58" x14ac:dyDescent="0.2">
      <c r="D116" s="107" t="str">
        <f>IF(Include_in_Pub_Bias=TRUE,Study_name,"")</f>
        <v/>
      </c>
      <c r="E116" s="58" t="str">
        <f>IF(AND(Include_study="Yes",Sufficient_data="Yes"),IF(Additional_Fisher_transformation="Off",Calculations!CT:CT,Calculations!CU:CU),"")</f>
        <v/>
      </c>
      <c r="F116" s="58" t="str">
        <f>IF(Include_in_Pub_Bias=TRUE,Calculations!CV:CV,"")</f>
        <v/>
      </c>
      <c r="M116" s="154"/>
      <c r="T116" s="154"/>
      <c r="V116" s="105" t="str">
        <f>IF(Include_in_Pub_Bias=TRUE,Study_name,"")</f>
        <v/>
      </c>
      <c r="W116" s="47" t="str">
        <f>IF(Include_in_Pub_Bias=TRUE,((E:E-I$29)*SQRT(Calculations!CX:CX))/SQRT(1-Calculations!CX:CX/SUM(Calculations!CX:CX)),"")</f>
        <v/>
      </c>
      <c r="AD116" s="154"/>
      <c r="AF116" s="105" t="str">
        <f t="shared" si="8"/>
        <v/>
      </c>
      <c r="AG116" s="58" t="str">
        <f t="shared" si="9"/>
        <v/>
      </c>
      <c r="AH116" s="47" t="str">
        <f t="shared" si="10"/>
        <v/>
      </c>
      <c r="AP116" s="154"/>
      <c r="AR116" s="105" t="str">
        <f>IF(Include_in_Pub_Bias=TRUE,Study_name,"")</f>
        <v/>
      </c>
      <c r="AS116" s="58" t="str">
        <f>IF(Calculations!FS116&lt;&gt;"",NORMSINV(Calculations!FS116),"")</f>
        <v/>
      </c>
      <c r="AT116" s="47" t="str">
        <f>IF(Include_in_Pub_Bias=TRUE,IF(AW$33="Standardized residuals",Standardized_residual,Z_score),"")</f>
        <v/>
      </c>
      <c r="BB116" s="154"/>
      <c r="BF116" s="154"/>
    </row>
    <row r="117" spans="4:58" x14ac:dyDescent="0.2">
      <c r="D117" s="107" t="str">
        <f>IF(Include_in_Pub_Bias=TRUE,Study_name,"")</f>
        <v/>
      </c>
      <c r="E117" s="58" t="str">
        <f>IF(AND(Include_study="Yes",Sufficient_data="Yes"),IF(Additional_Fisher_transformation="Off",Calculations!CT:CT,Calculations!CU:CU),"")</f>
        <v/>
      </c>
      <c r="F117" s="58" t="str">
        <f>IF(Include_in_Pub_Bias=TRUE,Calculations!CV:CV,"")</f>
        <v/>
      </c>
      <c r="M117" s="154"/>
      <c r="T117" s="154"/>
      <c r="V117" s="105" t="str">
        <f>IF(Include_in_Pub_Bias=TRUE,Study_name,"")</f>
        <v/>
      </c>
      <c r="W117" s="47" t="str">
        <f>IF(Include_in_Pub_Bias=TRUE,((E:E-I$29)*SQRT(Calculations!CX:CX))/SQRT(1-Calculations!CX:CX/SUM(Calculations!CX:CX)),"")</f>
        <v/>
      </c>
      <c r="AD117" s="154"/>
      <c r="AF117" s="105" t="str">
        <f t="shared" si="8"/>
        <v/>
      </c>
      <c r="AG117" s="58" t="str">
        <f t="shared" si="9"/>
        <v/>
      </c>
      <c r="AH117" s="47" t="str">
        <f t="shared" si="10"/>
        <v/>
      </c>
      <c r="AP117" s="154"/>
      <c r="AR117" s="105" t="str">
        <f>IF(Include_in_Pub_Bias=TRUE,Study_name,"")</f>
        <v/>
      </c>
      <c r="AS117" s="58" t="str">
        <f>IF(Calculations!FS117&lt;&gt;"",NORMSINV(Calculations!FS117),"")</f>
        <v/>
      </c>
      <c r="AT117" s="47" t="str">
        <f>IF(Include_in_Pub_Bias=TRUE,IF(AW$33="Standardized residuals",Standardized_residual,Z_score),"")</f>
        <v/>
      </c>
      <c r="BB117" s="154"/>
      <c r="BF117" s="154"/>
    </row>
    <row r="118" spans="4:58" x14ac:dyDescent="0.2">
      <c r="D118" s="107" t="str">
        <f>IF(Include_in_Pub_Bias=TRUE,Study_name,"")</f>
        <v/>
      </c>
      <c r="E118" s="58" t="str">
        <f>IF(AND(Include_study="Yes",Sufficient_data="Yes"),IF(Additional_Fisher_transformation="Off",Calculations!CT:CT,Calculations!CU:CU),"")</f>
        <v/>
      </c>
      <c r="F118" s="58" t="str">
        <f>IF(Include_in_Pub_Bias=TRUE,Calculations!CV:CV,"")</f>
        <v/>
      </c>
      <c r="M118" s="154"/>
      <c r="T118" s="154"/>
      <c r="V118" s="105" t="str">
        <f>IF(Include_in_Pub_Bias=TRUE,Study_name,"")</f>
        <v/>
      </c>
      <c r="W118" s="47" t="str">
        <f>IF(Include_in_Pub_Bias=TRUE,((E:E-I$29)*SQRT(Calculations!CX:CX))/SQRT(1-Calculations!CX:CX/SUM(Calculations!CX:CX)),"")</f>
        <v/>
      </c>
      <c r="AD118" s="154"/>
      <c r="AF118" s="105" t="str">
        <f t="shared" si="8"/>
        <v/>
      </c>
      <c r="AG118" s="58" t="str">
        <f t="shared" si="9"/>
        <v/>
      </c>
      <c r="AH118" s="47" t="str">
        <f t="shared" si="10"/>
        <v/>
      </c>
      <c r="AP118" s="154"/>
      <c r="AR118" s="105" t="str">
        <f>IF(Include_in_Pub_Bias=TRUE,Study_name,"")</f>
        <v/>
      </c>
      <c r="AS118" s="58" t="str">
        <f>IF(Calculations!FS118&lt;&gt;"",NORMSINV(Calculations!FS118),"")</f>
        <v/>
      </c>
      <c r="AT118" s="47" t="str">
        <f>IF(Include_in_Pub_Bias=TRUE,IF(AW$33="Standardized residuals",Standardized_residual,Z_score),"")</f>
        <v/>
      </c>
      <c r="BB118" s="154"/>
      <c r="BF118" s="154"/>
    </row>
    <row r="119" spans="4:58" x14ac:dyDescent="0.2">
      <c r="D119" s="107" t="str">
        <f>IF(Include_in_Pub_Bias=TRUE,Study_name,"")</f>
        <v/>
      </c>
      <c r="E119" s="58" t="str">
        <f>IF(AND(Include_study="Yes",Sufficient_data="Yes"),IF(Additional_Fisher_transformation="Off",Calculations!CT:CT,Calculations!CU:CU),"")</f>
        <v/>
      </c>
      <c r="F119" s="58" t="str">
        <f>IF(Include_in_Pub_Bias=TRUE,Calculations!CV:CV,"")</f>
        <v/>
      </c>
      <c r="M119" s="154"/>
      <c r="T119" s="154"/>
      <c r="V119" s="105" t="str">
        <f>IF(Include_in_Pub_Bias=TRUE,Study_name,"")</f>
        <v/>
      </c>
      <c r="W119" s="47" t="str">
        <f>IF(Include_in_Pub_Bias=TRUE,((E:E-I$29)*SQRT(Calculations!CX:CX))/SQRT(1-Calculations!CX:CX/SUM(Calculations!CX:CX)),"")</f>
        <v/>
      </c>
      <c r="AD119" s="154"/>
      <c r="AF119" s="105" t="str">
        <f t="shared" si="8"/>
        <v/>
      </c>
      <c r="AG119" s="58" t="str">
        <f t="shared" si="9"/>
        <v/>
      </c>
      <c r="AH119" s="47" t="str">
        <f t="shared" si="10"/>
        <v/>
      </c>
      <c r="AP119" s="154"/>
      <c r="AR119" s="105" t="str">
        <f>IF(Include_in_Pub_Bias=TRUE,Study_name,"")</f>
        <v/>
      </c>
      <c r="AS119" s="58" t="str">
        <f>IF(Calculations!FS119&lt;&gt;"",NORMSINV(Calculations!FS119),"")</f>
        <v/>
      </c>
      <c r="AT119" s="47" t="str">
        <f>IF(Include_in_Pub_Bias=TRUE,IF(AW$33="Standardized residuals",Standardized_residual,Z_score),"")</f>
        <v/>
      </c>
      <c r="BB119" s="154"/>
      <c r="BF119" s="154"/>
    </row>
    <row r="120" spans="4:58" x14ac:dyDescent="0.2">
      <c r="D120" s="107" t="str">
        <f>IF(Include_in_Pub_Bias=TRUE,Study_name,"")</f>
        <v/>
      </c>
      <c r="E120" s="58" t="str">
        <f>IF(AND(Include_study="Yes",Sufficient_data="Yes"),IF(Additional_Fisher_transformation="Off",Calculations!CT:CT,Calculations!CU:CU),"")</f>
        <v/>
      </c>
      <c r="F120" s="58" t="str">
        <f>IF(Include_in_Pub_Bias=TRUE,Calculations!CV:CV,"")</f>
        <v/>
      </c>
      <c r="M120" s="154"/>
      <c r="T120" s="154"/>
      <c r="V120" s="105" t="str">
        <f>IF(Include_in_Pub_Bias=TRUE,Study_name,"")</f>
        <v/>
      </c>
      <c r="W120" s="47" t="str">
        <f>IF(Include_in_Pub_Bias=TRUE,((E:E-I$29)*SQRT(Calculations!CX:CX))/SQRT(1-Calculations!CX:CX/SUM(Calculations!CX:CX)),"")</f>
        <v/>
      </c>
      <c r="AD120" s="154"/>
      <c r="AF120" s="105" t="str">
        <f t="shared" si="8"/>
        <v/>
      </c>
      <c r="AG120" s="58" t="str">
        <f t="shared" si="9"/>
        <v/>
      </c>
      <c r="AH120" s="47" t="str">
        <f t="shared" si="10"/>
        <v/>
      </c>
      <c r="AP120" s="154"/>
      <c r="AR120" s="105" t="str">
        <f>IF(Include_in_Pub_Bias=TRUE,Study_name,"")</f>
        <v/>
      </c>
      <c r="AS120" s="58" t="str">
        <f>IF(Calculations!FS120&lt;&gt;"",NORMSINV(Calculations!FS120),"")</f>
        <v/>
      </c>
      <c r="AT120" s="47" t="str">
        <f>IF(Include_in_Pub_Bias=TRUE,IF(AW$33="Standardized residuals",Standardized_residual,Z_score),"")</f>
        <v/>
      </c>
      <c r="BB120" s="154"/>
      <c r="BF120" s="154"/>
    </row>
    <row r="121" spans="4:58" x14ac:dyDescent="0.2">
      <c r="D121" s="107" t="str">
        <f>IF(Include_in_Pub_Bias=TRUE,Study_name,"")</f>
        <v/>
      </c>
      <c r="E121" s="58" t="str">
        <f>IF(AND(Include_study="Yes",Sufficient_data="Yes"),IF(Additional_Fisher_transformation="Off",Calculations!CT:CT,Calculations!CU:CU),"")</f>
        <v/>
      </c>
      <c r="F121" s="58" t="str">
        <f>IF(Include_in_Pub_Bias=TRUE,Calculations!CV:CV,"")</f>
        <v/>
      </c>
      <c r="M121" s="154"/>
      <c r="T121" s="154"/>
      <c r="V121" s="105" t="str">
        <f>IF(Include_in_Pub_Bias=TRUE,Study_name,"")</f>
        <v/>
      </c>
      <c r="W121" s="47" t="str">
        <f>IF(Include_in_Pub_Bias=TRUE,((E:E-I$29)*SQRT(Calculations!CX:CX))/SQRT(1-Calculations!CX:CX/SUM(Calculations!CX:CX)),"")</f>
        <v/>
      </c>
      <c r="AD121" s="154"/>
      <c r="AF121" s="105" t="str">
        <f t="shared" si="8"/>
        <v/>
      </c>
      <c r="AG121" s="58" t="str">
        <f t="shared" si="9"/>
        <v/>
      </c>
      <c r="AH121" s="47" t="str">
        <f t="shared" si="10"/>
        <v/>
      </c>
      <c r="AP121" s="154"/>
      <c r="AR121" s="105" t="str">
        <f>IF(Include_in_Pub_Bias=TRUE,Study_name,"")</f>
        <v/>
      </c>
      <c r="AS121" s="58" t="str">
        <f>IF(Calculations!FS121&lt;&gt;"",NORMSINV(Calculations!FS121),"")</f>
        <v/>
      </c>
      <c r="AT121" s="47" t="str">
        <f>IF(Include_in_Pub_Bias=TRUE,IF(AW$33="Standardized residuals",Standardized_residual,Z_score),"")</f>
        <v/>
      </c>
      <c r="BB121" s="154"/>
      <c r="BF121" s="154"/>
    </row>
    <row r="122" spans="4:58" x14ac:dyDescent="0.2">
      <c r="D122" s="107" t="str">
        <f>IF(Include_in_Pub_Bias=TRUE,Study_name,"")</f>
        <v/>
      </c>
      <c r="E122" s="58" t="str">
        <f>IF(AND(Include_study="Yes",Sufficient_data="Yes"),IF(Additional_Fisher_transformation="Off",Calculations!CT:CT,Calculations!CU:CU),"")</f>
        <v/>
      </c>
      <c r="F122" s="58" t="str">
        <f>IF(Include_in_Pub_Bias=TRUE,Calculations!CV:CV,"")</f>
        <v/>
      </c>
      <c r="M122" s="154"/>
      <c r="T122" s="154"/>
      <c r="V122" s="105" t="str">
        <f>IF(Include_in_Pub_Bias=TRUE,Study_name,"")</f>
        <v/>
      </c>
      <c r="W122" s="47" t="str">
        <f>IF(Include_in_Pub_Bias=TRUE,((E:E-I$29)*SQRT(Calculations!CX:CX))/SQRT(1-Calculations!CX:CX/SUM(Calculations!CX:CX)),"")</f>
        <v/>
      </c>
      <c r="AD122" s="154"/>
      <c r="AF122" s="105" t="str">
        <f t="shared" si="8"/>
        <v/>
      </c>
      <c r="AG122" s="58" t="str">
        <f t="shared" si="9"/>
        <v/>
      </c>
      <c r="AH122" s="47" t="str">
        <f t="shared" si="10"/>
        <v/>
      </c>
      <c r="AP122" s="154"/>
      <c r="AR122" s="105" t="str">
        <f>IF(Include_in_Pub_Bias=TRUE,Study_name,"")</f>
        <v/>
      </c>
      <c r="AS122" s="58" t="str">
        <f>IF(Calculations!FS122&lt;&gt;"",NORMSINV(Calculations!FS122),"")</f>
        <v/>
      </c>
      <c r="AT122" s="47" t="str">
        <f>IF(Include_in_Pub_Bias=TRUE,IF(AW$33="Standardized residuals",Standardized_residual,Z_score),"")</f>
        <v/>
      </c>
      <c r="BB122" s="154"/>
      <c r="BF122" s="154"/>
    </row>
    <row r="123" spans="4:58" x14ac:dyDescent="0.2">
      <c r="D123" s="107" t="str">
        <f>IF(Include_in_Pub_Bias=TRUE,Study_name,"")</f>
        <v/>
      </c>
      <c r="E123" s="58" t="str">
        <f>IF(AND(Include_study="Yes",Sufficient_data="Yes"),IF(Additional_Fisher_transformation="Off",Calculations!CT:CT,Calculations!CU:CU),"")</f>
        <v/>
      </c>
      <c r="F123" s="58" t="str">
        <f>IF(Include_in_Pub_Bias=TRUE,Calculations!CV:CV,"")</f>
        <v/>
      </c>
      <c r="M123" s="154"/>
      <c r="T123" s="154"/>
      <c r="V123" s="105" t="str">
        <f>IF(Include_in_Pub_Bias=TRUE,Study_name,"")</f>
        <v/>
      </c>
      <c r="W123" s="47" t="str">
        <f>IF(Include_in_Pub_Bias=TRUE,((E:E-I$29)*SQRT(Calculations!CX:CX))/SQRT(1-Calculations!CX:CX/SUM(Calculations!CX:CX)),"")</f>
        <v/>
      </c>
      <c r="AD123" s="154"/>
      <c r="AF123" s="105" t="str">
        <f t="shared" si="8"/>
        <v/>
      </c>
      <c r="AG123" s="58" t="str">
        <f t="shared" si="9"/>
        <v/>
      </c>
      <c r="AH123" s="47" t="str">
        <f t="shared" si="10"/>
        <v/>
      </c>
      <c r="AP123" s="154"/>
      <c r="AR123" s="105" t="str">
        <f>IF(Include_in_Pub_Bias=TRUE,Study_name,"")</f>
        <v/>
      </c>
      <c r="AS123" s="58" t="str">
        <f>IF(Calculations!FS123&lt;&gt;"",NORMSINV(Calculations!FS123),"")</f>
        <v/>
      </c>
      <c r="AT123" s="47" t="str">
        <f>IF(Include_in_Pub_Bias=TRUE,IF(AW$33="Standardized residuals",Standardized_residual,Z_score),"")</f>
        <v/>
      </c>
      <c r="BB123" s="154"/>
      <c r="BF123" s="154"/>
    </row>
    <row r="124" spans="4:58" x14ac:dyDescent="0.2">
      <c r="D124" s="107" t="str">
        <f>IF(Include_in_Pub_Bias=TRUE,Study_name,"")</f>
        <v/>
      </c>
      <c r="E124" s="58" t="str">
        <f>IF(AND(Include_study="Yes",Sufficient_data="Yes"),IF(Additional_Fisher_transformation="Off",Calculations!CT:CT,Calculations!CU:CU),"")</f>
        <v/>
      </c>
      <c r="F124" s="58" t="str">
        <f>IF(Include_in_Pub_Bias=TRUE,Calculations!CV:CV,"")</f>
        <v/>
      </c>
      <c r="M124" s="154"/>
      <c r="T124" s="154"/>
      <c r="V124" s="105" t="str">
        <f>IF(Include_in_Pub_Bias=TRUE,Study_name,"")</f>
        <v/>
      </c>
      <c r="W124" s="47" t="str">
        <f>IF(Include_in_Pub_Bias=TRUE,((E:E-I$29)*SQRT(Calculations!CX:CX))/SQRT(1-Calculations!CX:CX/SUM(Calculations!CX:CX)),"")</f>
        <v/>
      </c>
      <c r="AD124" s="154"/>
      <c r="AF124" s="105" t="str">
        <f t="shared" si="8"/>
        <v/>
      </c>
      <c r="AG124" s="58" t="str">
        <f t="shared" si="9"/>
        <v/>
      </c>
      <c r="AH124" s="47" t="str">
        <f t="shared" si="10"/>
        <v/>
      </c>
      <c r="AP124" s="154"/>
      <c r="AR124" s="105" t="str">
        <f>IF(Include_in_Pub_Bias=TRUE,Study_name,"")</f>
        <v/>
      </c>
      <c r="AS124" s="58" t="str">
        <f>IF(Calculations!FS124&lt;&gt;"",NORMSINV(Calculations!FS124),"")</f>
        <v/>
      </c>
      <c r="AT124" s="47" t="str">
        <f>IF(Include_in_Pub_Bias=TRUE,IF(AW$33="Standardized residuals",Standardized_residual,Z_score),"")</f>
        <v/>
      </c>
      <c r="BB124" s="154"/>
      <c r="BF124" s="154"/>
    </row>
    <row r="125" spans="4:58" x14ac:dyDescent="0.2">
      <c r="D125" s="107" t="str">
        <f>IF(Include_in_Pub_Bias=TRUE,Study_name,"")</f>
        <v/>
      </c>
      <c r="E125" s="58" t="str">
        <f>IF(AND(Include_study="Yes",Sufficient_data="Yes"),IF(Additional_Fisher_transformation="Off",Calculations!CT:CT,Calculations!CU:CU),"")</f>
        <v/>
      </c>
      <c r="F125" s="58" t="str">
        <f>IF(Include_in_Pub_Bias=TRUE,Calculations!CV:CV,"")</f>
        <v/>
      </c>
      <c r="M125" s="154"/>
      <c r="T125" s="154"/>
      <c r="V125" s="105" t="str">
        <f>IF(Include_in_Pub_Bias=TRUE,Study_name,"")</f>
        <v/>
      </c>
      <c r="W125" s="47" t="str">
        <f>IF(Include_in_Pub_Bias=TRUE,((E:E-I$29)*SQRT(Calculations!CX:CX))/SQRT(1-Calculations!CX:CX/SUM(Calculations!CX:CX)),"")</f>
        <v/>
      </c>
      <c r="AD125" s="154"/>
      <c r="AF125" s="105" t="str">
        <f t="shared" si="8"/>
        <v/>
      </c>
      <c r="AG125" s="58" t="str">
        <f t="shared" si="9"/>
        <v/>
      </c>
      <c r="AH125" s="47" t="str">
        <f t="shared" si="10"/>
        <v/>
      </c>
      <c r="AP125" s="154"/>
      <c r="AR125" s="105" t="str">
        <f>IF(Include_in_Pub_Bias=TRUE,Study_name,"")</f>
        <v/>
      </c>
      <c r="AS125" s="58" t="str">
        <f>IF(Calculations!FS125&lt;&gt;"",NORMSINV(Calculations!FS125),"")</f>
        <v/>
      </c>
      <c r="AT125" s="47" t="str">
        <f>IF(Include_in_Pub_Bias=TRUE,IF(AW$33="Standardized residuals",Standardized_residual,Z_score),"")</f>
        <v/>
      </c>
      <c r="BB125" s="154"/>
      <c r="BF125" s="154"/>
    </row>
    <row r="126" spans="4:58" x14ac:dyDescent="0.2">
      <c r="D126" s="107" t="str">
        <f>IF(Include_in_Pub_Bias=TRUE,Study_name,"")</f>
        <v/>
      </c>
      <c r="E126" s="58" t="str">
        <f>IF(AND(Include_study="Yes",Sufficient_data="Yes"),IF(Additional_Fisher_transformation="Off",Calculations!CT:CT,Calculations!CU:CU),"")</f>
        <v/>
      </c>
      <c r="F126" s="58" t="str">
        <f>IF(Include_in_Pub_Bias=TRUE,Calculations!CV:CV,"")</f>
        <v/>
      </c>
      <c r="M126" s="154"/>
      <c r="T126" s="154"/>
      <c r="V126" s="105" t="str">
        <f>IF(Include_in_Pub_Bias=TRUE,Study_name,"")</f>
        <v/>
      </c>
      <c r="W126" s="47" t="str">
        <f>IF(Include_in_Pub_Bias=TRUE,((E:E-I$29)*SQRT(Calculations!CX:CX))/SQRT(1-Calculations!CX:CX/SUM(Calculations!CX:CX)),"")</f>
        <v/>
      </c>
      <c r="AD126" s="154"/>
      <c r="AF126" s="105" t="str">
        <f t="shared" si="8"/>
        <v/>
      </c>
      <c r="AG126" s="58" t="str">
        <f t="shared" si="9"/>
        <v/>
      </c>
      <c r="AH126" s="47" t="str">
        <f t="shared" si="10"/>
        <v/>
      </c>
      <c r="AP126" s="154"/>
      <c r="AR126" s="105" t="str">
        <f>IF(Include_in_Pub_Bias=TRUE,Study_name,"")</f>
        <v/>
      </c>
      <c r="AS126" s="58" t="str">
        <f>IF(Calculations!FS126&lt;&gt;"",NORMSINV(Calculations!FS126),"")</f>
        <v/>
      </c>
      <c r="AT126" s="47" t="str">
        <f>IF(Include_in_Pub_Bias=TRUE,IF(AW$33="Standardized residuals",Standardized_residual,Z_score),"")</f>
        <v/>
      </c>
      <c r="BB126" s="154"/>
      <c r="BF126" s="154"/>
    </row>
    <row r="127" spans="4:58" x14ac:dyDescent="0.2">
      <c r="D127" s="107" t="str">
        <f>IF(Include_in_Pub_Bias=TRUE,Study_name,"")</f>
        <v/>
      </c>
      <c r="E127" s="58" t="str">
        <f>IF(AND(Include_study="Yes",Sufficient_data="Yes"),IF(Additional_Fisher_transformation="Off",Calculations!CT:CT,Calculations!CU:CU),"")</f>
        <v/>
      </c>
      <c r="F127" s="58" t="str">
        <f>IF(Include_in_Pub_Bias=TRUE,Calculations!CV:CV,"")</f>
        <v/>
      </c>
      <c r="M127" s="154"/>
      <c r="T127" s="154"/>
      <c r="V127" s="105" t="str">
        <f>IF(Include_in_Pub_Bias=TRUE,Study_name,"")</f>
        <v/>
      </c>
      <c r="W127" s="47" t="str">
        <f>IF(Include_in_Pub_Bias=TRUE,((E:E-I$29)*SQRT(Calculations!CX:CX))/SQRT(1-Calculations!CX:CX/SUM(Calculations!CX:CX)),"")</f>
        <v/>
      </c>
      <c r="AD127" s="154"/>
      <c r="AF127" s="105" t="str">
        <f t="shared" si="8"/>
        <v/>
      </c>
      <c r="AG127" s="58" t="str">
        <f t="shared" si="9"/>
        <v/>
      </c>
      <c r="AH127" s="47" t="str">
        <f t="shared" si="10"/>
        <v/>
      </c>
      <c r="AP127" s="154"/>
      <c r="AR127" s="105" t="str">
        <f>IF(Include_in_Pub_Bias=TRUE,Study_name,"")</f>
        <v/>
      </c>
      <c r="AS127" s="58" t="str">
        <f>IF(Calculations!FS127&lt;&gt;"",NORMSINV(Calculations!FS127),"")</f>
        <v/>
      </c>
      <c r="AT127" s="47" t="str">
        <f>IF(Include_in_Pub_Bias=TRUE,IF(AW$33="Standardized residuals",Standardized_residual,Z_score),"")</f>
        <v/>
      </c>
      <c r="BB127" s="154"/>
      <c r="BF127" s="154"/>
    </row>
    <row r="128" spans="4:58" x14ac:dyDescent="0.2">
      <c r="D128" s="107" t="str">
        <f>IF(Include_in_Pub_Bias=TRUE,Study_name,"")</f>
        <v/>
      </c>
      <c r="E128" s="58" t="str">
        <f>IF(AND(Include_study="Yes",Sufficient_data="Yes"),IF(Additional_Fisher_transformation="Off",Calculations!CT:CT,Calculations!CU:CU),"")</f>
        <v/>
      </c>
      <c r="F128" s="58" t="str">
        <f>IF(Include_in_Pub_Bias=TRUE,Calculations!CV:CV,"")</f>
        <v/>
      </c>
      <c r="M128" s="154"/>
      <c r="T128" s="154"/>
      <c r="V128" s="105" t="str">
        <f>IF(Include_in_Pub_Bias=TRUE,Study_name,"")</f>
        <v/>
      </c>
      <c r="W128" s="47" t="str">
        <f>IF(Include_in_Pub_Bias=TRUE,((E:E-I$29)*SQRT(Calculations!CX:CX))/SQRT(1-Calculations!CX:CX/SUM(Calculations!CX:CX)),"")</f>
        <v/>
      </c>
      <c r="AD128" s="154"/>
      <c r="AF128" s="105" t="str">
        <f t="shared" si="8"/>
        <v/>
      </c>
      <c r="AG128" s="58" t="str">
        <f t="shared" si="9"/>
        <v/>
      </c>
      <c r="AH128" s="47" t="str">
        <f t="shared" si="10"/>
        <v/>
      </c>
      <c r="AP128" s="154"/>
      <c r="AR128" s="105" t="str">
        <f>IF(Include_in_Pub_Bias=TRUE,Study_name,"")</f>
        <v/>
      </c>
      <c r="AS128" s="58" t="str">
        <f>IF(Calculations!FS128&lt;&gt;"",NORMSINV(Calculations!FS128),"")</f>
        <v/>
      </c>
      <c r="AT128" s="47" t="str">
        <f>IF(Include_in_Pub_Bias=TRUE,IF(AW$33="Standardized residuals",Standardized_residual,Z_score),"")</f>
        <v/>
      </c>
      <c r="BB128" s="154"/>
      <c r="BF128" s="154"/>
    </row>
    <row r="129" spans="4:58" x14ac:dyDescent="0.2">
      <c r="D129" s="107" t="str">
        <f>IF(Include_in_Pub_Bias=TRUE,Study_name,"")</f>
        <v/>
      </c>
      <c r="E129" s="58" t="str">
        <f>IF(AND(Include_study="Yes",Sufficient_data="Yes"),IF(Additional_Fisher_transformation="Off",Calculations!CT:CT,Calculations!CU:CU),"")</f>
        <v/>
      </c>
      <c r="F129" s="58" t="str">
        <f>IF(Include_in_Pub_Bias=TRUE,Calculations!CV:CV,"")</f>
        <v/>
      </c>
      <c r="M129" s="154"/>
      <c r="T129" s="154"/>
      <c r="V129" s="105" t="str">
        <f>IF(Include_in_Pub_Bias=TRUE,Study_name,"")</f>
        <v/>
      </c>
      <c r="W129" s="47" t="str">
        <f>IF(Include_in_Pub_Bias=TRUE,((E:E-I$29)*SQRT(Calculations!CX:CX))/SQRT(1-Calculations!CX:CX/SUM(Calculations!CX:CX)),"")</f>
        <v/>
      </c>
      <c r="AD129" s="154"/>
      <c r="AF129" s="105" t="str">
        <f t="shared" si="8"/>
        <v/>
      </c>
      <c r="AG129" s="58" t="str">
        <f t="shared" si="9"/>
        <v/>
      </c>
      <c r="AH129" s="47" t="str">
        <f t="shared" si="10"/>
        <v/>
      </c>
      <c r="AP129" s="154"/>
      <c r="AR129" s="105" t="str">
        <f>IF(Include_in_Pub_Bias=TRUE,Study_name,"")</f>
        <v/>
      </c>
      <c r="AS129" s="58" t="str">
        <f>IF(Calculations!FS129&lt;&gt;"",NORMSINV(Calculations!FS129),"")</f>
        <v/>
      </c>
      <c r="AT129" s="47" t="str">
        <f>IF(Include_in_Pub_Bias=TRUE,IF(AW$33="Standardized residuals",Standardized_residual,Z_score),"")</f>
        <v/>
      </c>
      <c r="BB129" s="154"/>
      <c r="BF129" s="154"/>
    </row>
    <row r="130" spans="4:58" x14ac:dyDescent="0.2">
      <c r="D130" s="107" t="str">
        <f>IF(Include_in_Pub_Bias=TRUE,Study_name,"")</f>
        <v/>
      </c>
      <c r="E130" s="58" t="str">
        <f>IF(AND(Include_study="Yes",Sufficient_data="Yes"),IF(Additional_Fisher_transformation="Off",Calculations!CT:CT,Calculations!CU:CU),"")</f>
        <v/>
      </c>
      <c r="F130" s="58" t="str">
        <f>IF(Include_in_Pub_Bias=TRUE,Calculations!CV:CV,"")</f>
        <v/>
      </c>
      <c r="M130" s="154"/>
      <c r="T130" s="154"/>
      <c r="V130" s="105" t="str">
        <f>IF(Include_in_Pub_Bias=TRUE,Study_name,"")</f>
        <v/>
      </c>
      <c r="W130" s="47" t="str">
        <f>IF(Include_in_Pub_Bias=TRUE,((E:E-I$29)*SQRT(Calculations!CX:CX))/SQRT(1-Calculations!CX:CX/SUM(Calculations!CX:CX)),"")</f>
        <v/>
      </c>
      <c r="AD130" s="154"/>
      <c r="AF130" s="105" t="str">
        <f t="shared" si="8"/>
        <v/>
      </c>
      <c r="AG130" s="58" t="str">
        <f t="shared" ref="AG130:AG161" si="11">IF(AND(Sufficient_data="Yes",Include_study="Yes"),Inverse_standard_error,"")</f>
        <v/>
      </c>
      <c r="AH130" s="47" t="str">
        <f t="shared" ref="AH130:AH161" si="12">IF(AND(Sufficient_data="Yes",Include_study="Yes"),Z_score,"")</f>
        <v/>
      </c>
      <c r="AP130" s="154"/>
      <c r="AR130" s="105" t="str">
        <f>IF(Include_in_Pub_Bias=TRUE,Study_name,"")</f>
        <v/>
      </c>
      <c r="AS130" s="58" t="str">
        <f>IF(Calculations!FS130&lt;&gt;"",NORMSINV(Calculations!FS130),"")</f>
        <v/>
      </c>
      <c r="AT130" s="47" t="str">
        <f>IF(Include_in_Pub_Bias=TRUE,IF(AW$33="Standardized residuals",Standardized_residual,Z_score),"")</f>
        <v/>
      </c>
      <c r="BB130" s="154"/>
      <c r="BF130" s="154"/>
    </row>
    <row r="131" spans="4:58" x14ac:dyDescent="0.2">
      <c r="D131" s="107" t="str">
        <f>IF(Include_in_Pub_Bias=TRUE,Study_name,"")</f>
        <v/>
      </c>
      <c r="E131" s="58" t="str">
        <f>IF(AND(Include_study="Yes",Sufficient_data="Yes"),IF(Additional_Fisher_transformation="Off",Calculations!CT:CT,Calculations!CU:CU),"")</f>
        <v/>
      </c>
      <c r="F131" s="58" t="str">
        <f>IF(Include_in_Pub_Bias=TRUE,Calculations!CV:CV,"")</f>
        <v/>
      </c>
      <c r="M131" s="154"/>
      <c r="T131" s="154"/>
      <c r="V131" s="105" t="str">
        <f>IF(Include_in_Pub_Bias=TRUE,Study_name,"")</f>
        <v/>
      </c>
      <c r="W131" s="47" t="str">
        <f>IF(Include_in_Pub_Bias=TRUE,((E:E-I$29)*SQRT(Calculations!CX:CX))/SQRT(1-Calculations!CX:CX/SUM(Calculations!CX:CX)),"")</f>
        <v/>
      </c>
      <c r="AD131" s="154"/>
      <c r="AF131" s="105" t="str">
        <f t="shared" si="8"/>
        <v/>
      </c>
      <c r="AG131" s="58" t="str">
        <f t="shared" si="11"/>
        <v/>
      </c>
      <c r="AH131" s="47" t="str">
        <f t="shared" si="12"/>
        <v/>
      </c>
      <c r="AP131" s="154"/>
      <c r="AR131" s="105" t="str">
        <f>IF(Include_in_Pub_Bias=TRUE,Study_name,"")</f>
        <v/>
      </c>
      <c r="AS131" s="58" t="str">
        <f>IF(Calculations!FS131&lt;&gt;"",NORMSINV(Calculations!FS131),"")</f>
        <v/>
      </c>
      <c r="AT131" s="47" t="str">
        <f>IF(Include_in_Pub_Bias=TRUE,IF(AW$33="Standardized residuals",Standardized_residual,Z_score),"")</f>
        <v/>
      </c>
      <c r="BB131" s="154"/>
      <c r="BF131" s="154"/>
    </row>
    <row r="132" spans="4:58" x14ac:dyDescent="0.2">
      <c r="D132" s="107" t="str">
        <f>IF(Include_in_Pub_Bias=TRUE,Study_name,"")</f>
        <v/>
      </c>
      <c r="E132" s="58" t="str">
        <f>IF(AND(Include_study="Yes",Sufficient_data="Yes"),IF(Additional_Fisher_transformation="Off",Calculations!CT:CT,Calculations!CU:CU),"")</f>
        <v/>
      </c>
      <c r="F132" s="58" t="str">
        <f>IF(Include_in_Pub_Bias=TRUE,Calculations!CV:CV,"")</f>
        <v/>
      </c>
      <c r="M132" s="154"/>
      <c r="T132" s="154"/>
      <c r="V132" s="105" t="str">
        <f>IF(Include_in_Pub_Bias=TRUE,Study_name,"")</f>
        <v/>
      </c>
      <c r="W132" s="47" t="str">
        <f>IF(Include_in_Pub_Bias=TRUE,((E:E-I$29)*SQRT(Calculations!CX:CX))/SQRT(1-Calculations!CX:CX/SUM(Calculations!CX:CX)),"")</f>
        <v/>
      </c>
      <c r="AD132" s="154"/>
      <c r="AF132" s="105" t="str">
        <f t="shared" si="8"/>
        <v/>
      </c>
      <c r="AG132" s="58" t="str">
        <f t="shared" si="11"/>
        <v/>
      </c>
      <c r="AH132" s="47" t="str">
        <f t="shared" si="12"/>
        <v/>
      </c>
      <c r="AP132" s="154"/>
      <c r="AR132" s="105" t="str">
        <f>IF(Include_in_Pub_Bias=TRUE,Study_name,"")</f>
        <v/>
      </c>
      <c r="AS132" s="58" t="str">
        <f>IF(Calculations!FS132&lt;&gt;"",NORMSINV(Calculations!FS132),"")</f>
        <v/>
      </c>
      <c r="AT132" s="47" t="str">
        <f>IF(Include_in_Pub_Bias=TRUE,IF(AW$33="Standardized residuals",Standardized_residual,Z_score),"")</f>
        <v/>
      </c>
      <c r="BB132" s="154"/>
      <c r="BF132" s="154"/>
    </row>
    <row r="133" spans="4:58" x14ac:dyDescent="0.2">
      <c r="D133" s="107" t="str">
        <f>IF(Include_in_Pub_Bias=TRUE,Study_name,"")</f>
        <v/>
      </c>
      <c r="E133" s="58" t="str">
        <f>IF(AND(Include_study="Yes",Sufficient_data="Yes"),IF(Additional_Fisher_transformation="Off",Calculations!CT:CT,Calculations!CU:CU),"")</f>
        <v/>
      </c>
      <c r="F133" s="58" t="str">
        <f>IF(Include_in_Pub_Bias=TRUE,Calculations!CV:CV,"")</f>
        <v/>
      </c>
      <c r="M133" s="154"/>
      <c r="T133" s="154"/>
      <c r="V133" s="105" t="str">
        <f>IF(Include_in_Pub_Bias=TRUE,Study_name,"")</f>
        <v/>
      </c>
      <c r="W133" s="47" t="str">
        <f>IF(Include_in_Pub_Bias=TRUE,((E:E-I$29)*SQRT(Calculations!CX:CX))/SQRT(1-Calculations!CX:CX/SUM(Calculations!CX:CX)),"")</f>
        <v/>
      </c>
      <c r="AD133" s="154"/>
      <c r="AF133" s="105" t="str">
        <f t="shared" si="8"/>
        <v/>
      </c>
      <c r="AG133" s="58" t="str">
        <f t="shared" si="11"/>
        <v/>
      </c>
      <c r="AH133" s="47" t="str">
        <f t="shared" si="12"/>
        <v/>
      </c>
      <c r="AP133" s="154"/>
      <c r="AR133" s="105" t="str">
        <f>IF(Include_in_Pub_Bias=TRUE,Study_name,"")</f>
        <v/>
      </c>
      <c r="AS133" s="58" t="str">
        <f>IF(Calculations!FS133&lt;&gt;"",NORMSINV(Calculations!FS133),"")</f>
        <v/>
      </c>
      <c r="AT133" s="47" t="str">
        <f>IF(Include_in_Pub_Bias=TRUE,IF(AW$33="Standardized residuals",Standardized_residual,Z_score),"")</f>
        <v/>
      </c>
      <c r="BB133" s="154"/>
      <c r="BF133" s="154"/>
    </row>
    <row r="134" spans="4:58" x14ac:dyDescent="0.2">
      <c r="D134" s="107" t="str">
        <f>IF(Include_in_Pub_Bias=TRUE,Study_name,"")</f>
        <v/>
      </c>
      <c r="E134" s="58" t="str">
        <f>IF(AND(Include_study="Yes",Sufficient_data="Yes"),IF(Additional_Fisher_transformation="Off",Calculations!CT:CT,Calculations!CU:CU),"")</f>
        <v/>
      </c>
      <c r="F134" s="58" t="str">
        <f>IF(Include_in_Pub_Bias=TRUE,Calculations!CV:CV,"")</f>
        <v/>
      </c>
      <c r="M134" s="154"/>
      <c r="T134" s="154"/>
      <c r="V134" s="105" t="str">
        <f>IF(Include_in_Pub_Bias=TRUE,Study_name,"")</f>
        <v/>
      </c>
      <c r="W134" s="47" t="str">
        <f>IF(Include_in_Pub_Bias=TRUE,((E:E-I$29)*SQRT(Calculations!CX:CX))/SQRT(1-Calculations!CX:CX/SUM(Calculations!CX:CX)),"")</f>
        <v/>
      </c>
      <c r="AD134" s="154"/>
      <c r="AF134" s="105" t="str">
        <f t="shared" si="8"/>
        <v/>
      </c>
      <c r="AG134" s="58" t="str">
        <f t="shared" si="11"/>
        <v/>
      </c>
      <c r="AH134" s="47" t="str">
        <f t="shared" si="12"/>
        <v/>
      </c>
      <c r="AP134" s="154"/>
      <c r="AR134" s="105" t="str">
        <f>IF(Include_in_Pub_Bias=TRUE,Study_name,"")</f>
        <v/>
      </c>
      <c r="AS134" s="58" t="str">
        <f>IF(Calculations!FS134&lt;&gt;"",NORMSINV(Calculations!FS134),"")</f>
        <v/>
      </c>
      <c r="AT134" s="47" t="str">
        <f>IF(Include_in_Pub_Bias=TRUE,IF(AW$33="Standardized residuals",Standardized_residual,Z_score),"")</f>
        <v/>
      </c>
      <c r="BB134" s="154"/>
      <c r="BF134" s="154"/>
    </row>
    <row r="135" spans="4:58" x14ac:dyDescent="0.2">
      <c r="D135" s="107" t="str">
        <f>IF(Include_in_Pub_Bias=TRUE,Study_name,"")</f>
        <v/>
      </c>
      <c r="E135" s="58" t="str">
        <f>IF(AND(Include_study="Yes",Sufficient_data="Yes"),IF(Additional_Fisher_transformation="Off",Calculations!CT:CT,Calculations!CU:CU),"")</f>
        <v/>
      </c>
      <c r="F135" s="58" t="str">
        <f>IF(Include_in_Pub_Bias=TRUE,Calculations!CV:CV,"")</f>
        <v/>
      </c>
      <c r="M135" s="154"/>
      <c r="T135" s="154"/>
      <c r="V135" s="105" t="str">
        <f>IF(Include_in_Pub_Bias=TRUE,Study_name,"")</f>
        <v/>
      </c>
      <c r="W135" s="47" t="str">
        <f>IF(Include_in_Pub_Bias=TRUE,((E:E-I$29)*SQRT(Calculations!CX:CX))/SQRT(1-Calculations!CX:CX/SUM(Calculations!CX:CX)),"")</f>
        <v/>
      </c>
      <c r="AD135" s="154"/>
      <c r="AF135" s="105" t="str">
        <f t="shared" si="8"/>
        <v/>
      </c>
      <c r="AG135" s="58" t="str">
        <f t="shared" si="11"/>
        <v/>
      </c>
      <c r="AH135" s="47" t="str">
        <f t="shared" si="12"/>
        <v/>
      </c>
      <c r="AP135" s="154"/>
      <c r="AR135" s="105" t="str">
        <f>IF(Include_in_Pub_Bias=TRUE,Study_name,"")</f>
        <v/>
      </c>
      <c r="AS135" s="58" t="str">
        <f>IF(Calculations!FS135&lt;&gt;"",NORMSINV(Calculations!FS135),"")</f>
        <v/>
      </c>
      <c r="AT135" s="47" t="str">
        <f>IF(Include_in_Pub_Bias=TRUE,IF(AW$33="Standardized residuals",Standardized_residual,Z_score),"")</f>
        <v/>
      </c>
      <c r="BB135" s="154"/>
      <c r="BF135" s="154"/>
    </row>
    <row r="136" spans="4:58" x14ac:dyDescent="0.2">
      <c r="D136" s="107" t="str">
        <f>IF(Include_in_Pub_Bias=TRUE,Study_name,"")</f>
        <v/>
      </c>
      <c r="E136" s="58" t="str">
        <f>IF(AND(Include_study="Yes",Sufficient_data="Yes"),IF(Additional_Fisher_transformation="Off",Calculations!CT:CT,Calculations!CU:CU),"")</f>
        <v/>
      </c>
      <c r="F136" s="58" t="str">
        <f>IF(Include_in_Pub_Bias=TRUE,Calculations!CV:CV,"")</f>
        <v/>
      </c>
      <c r="M136" s="154"/>
      <c r="T136" s="154"/>
      <c r="V136" s="105" t="str">
        <f>IF(Include_in_Pub_Bias=TRUE,Study_name,"")</f>
        <v/>
      </c>
      <c r="W136" s="47" t="str">
        <f>IF(Include_in_Pub_Bias=TRUE,((E:E-I$29)*SQRT(Calculations!CX:CX))/SQRT(1-Calculations!CX:CX/SUM(Calculations!CX:CX)),"")</f>
        <v/>
      </c>
      <c r="AD136" s="154"/>
      <c r="AF136" s="105" t="str">
        <f t="shared" si="8"/>
        <v/>
      </c>
      <c r="AG136" s="58" t="str">
        <f t="shared" si="11"/>
        <v/>
      </c>
      <c r="AH136" s="47" t="str">
        <f t="shared" si="12"/>
        <v/>
      </c>
      <c r="AP136" s="154"/>
      <c r="AR136" s="105" t="str">
        <f>IF(Include_in_Pub_Bias=TRUE,Study_name,"")</f>
        <v/>
      </c>
      <c r="AS136" s="58" t="str">
        <f>IF(Calculations!FS136&lt;&gt;"",NORMSINV(Calculations!FS136),"")</f>
        <v/>
      </c>
      <c r="AT136" s="47" t="str">
        <f>IF(Include_in_Pub_Bias=TRUE,IF(AW$33="Standardized residuals",Standardized_residual,Z_score),"")</f>
        <v/>
      </c>
      <c r="BB136" s="154"/>
      <c r="BF136" s="154"/>
    </row>
    <row r="137" spans="4:58" x14ac:dyDescent="0.2">
      <c r="D137" s="107" t="str">
        <f>IF(Include_in_Pub_Bias=TRUE,Study_name,"")</f>
        <v/>
      </c>
      <c r="E137" s="58" t="str">
        <f>IF(AND(Include_study="Yes",Sufficient_data="Yes"),IF(Additional_Fisher_transformation="Off",Calculations!CT:CT,Calculations!CU:CU),"")</f>
        <v/>
      </c>
      <c r="F137" s="58" t="str">
        <f>IF(Include_in_Pub_Bias=TRUE,Calculations!CV:CV,"")</f>
        <v/>
      </c>
      <c r="M137" s="154"/>
      <c r="T137" s="154"/>
      <c r="V137" s="105" t="str">
        <f>IF(Include_in_Pub_Bias=TRUE,Study_name,"")</f>
        <v/>
      </c>
      <c r="W137" s="47" t="str">
        <f>IF(Include_in_Pub_Bias=TRUE,((E:E-I$29)*SQRT(Calculations!CX:CX))/SQRT(1-Calculations!CX:CX/SUM(Calculations!CX:CX)),"")</f>
        <v/>
      </c>
      <c r="AD137" s="154"/>
      <c r="AF137" s="105" t="str">
        <f t="shared" si="8"/>
        <v/>
      </c>
      <c r="AG137" s="58" t="str">
        <f t="shared" si="11"/>
        <v/>
      </c>
      <c r="AH137" s="47" t="str">
        <f t="shared" si="12"/>
        <v/>
      </c>
      <c r="AP137" s="154"/>
      <c r="AR137" s="105" t="str">
        <f>IF(Include_in_Pub_Bias=TRUE,Study_name,"")</f>
        <v/>
      </c>
      <c r="AS137" s="58" t="str">
        <f>IF(Calculations!FS137&lt;&gt;"",NORMSINV(Calculations!FS137),"")</f>
        <v/>
      </c>
      <c r="AT137" s="47" t="str">
        <f>IF(Include_in_Pub_Bias=TRUE,IF(AW$33="Standardized residuals",Standardized_residual,Z_score),"")</f>
        <v/>
      </c>
      <c r="BB137" s="154"/>
      <c r="BF137" s="154"/>
    </row>
    <row r="138" spans="4:58" x14ac:dyDescent="0.2">
      <c r="D138" s="107" t="str">
        <f>IF(Include_in_Pub_Bias=TRUE,Study_name,"")</f>
        <v/>
      </c>
      <c r="E138" s="58" t="str">
        <f>IF(AND(Include_study="Yes",Sufficient_data="Yes"),IF(Additional_Fisher_transformation="Off",Calculations!CT:CT,Calculations!CU:CU),"")</f>
        <v/>
      </c>
      <c r="F138" s="58" t="str">
        <f>IF(Include_in_Pub_Bias=TRUE,Calculations!CV:CV,"")</f>
        <v/>
      </c>
      <c r="M138" s="154"/>
      <c r="T138" s="154"/>
      <c r="V138" s="105" t="str">
        <f>IF(Include_in_Pub_Bias=TRUE,Study_name,"")</f>
        <v/>
      </c>
      <c r="W138" s="47" t="str">
        <f>IF(Include_in_Pub_Bias=TRUE,((E:E-I$29)*SQRT(Calculations!CX:CX))/SQRT(1-Calculations!CX:CX/SUM(Calculations!CX:CX)),"")</f>
        <v/>
      </c>
      <c r="AD138" s="154"/>
      <c r="AF138" s="105" t="str">
        <f t="shared" si="8"/>
        <v/>
      </c>
      <c r="AG138" s="58" t="str">
        <f t="shared" si="11"/>
        <v/>
      </c>
      <c r="AH138" s="47" t="str">
        <f t="shared" si="12"/>
        <v/>
      </c>
      <c r="AP138" s="154"/>
      <c r="AR138" s="105" t="str">
        <f>IF(Include_in_Pub_Bias=TRUE,Study_name,"")</f>
        <v/>
      </c>
      <c r="AS138" s="58" t="str">
        <f>IF(Calculations!FS138&lt;&gt;"",NORMSINV(Calculations!FS138),"")</f>
        <v/>
      </c>
      <c r="AT138" s="47" t="str">
        <f>IF(Include_in_Pub_Bias=TRUE,IF(AW$33="Standardized residuals",Standardized_residual,Z_score),"")</f>
        <v/>
      </c>
      <c r="BB138" s="154"/>
      <c r="BF138" s="154"/>
    </row>
    <row r="139" spans="4:58" x14ac:dyDescent="0.2">
      <c r="D139" s="107" t="str">
        <f>IF(Include_in_Pub_Bias=TRUE,Study_name,"")</f>
        <v/>
      </c>
      <c r="E139" s="58" t="str">
        <f>IF(AND(Include_study="Yes",Sufficient_data="Yes"),IF(Additional_Fisher_transformation="Off",Calculations!CT:CT,Calculations!CU:CU),"")</f>
        <v/>
      </c>
      <c r="F139" s="58" t="str">
        <f>IF(Include_in_Pub_Bias=TRUE,Calculations!CV:CV,"")</f>
        <v/>
      </c>
      <c r="M139" s="154"/>
      <c r="T139" s="154"/>
      <c r="V139" s="105" t="str">
        <f>IF(Include_in_Pub_Bias=TRUE,Study_name,"")</f>
        <v/>
      </c>
      <c r="W139" s="47" t="str">
        <f>IF(Include_in_Pub_Bias=TRUE,((E:E-I$29)*SQRT(Calculations!CX:CX))/SQRT(1-Calculations!CX:CX/SUM(Calculations!CX:CX)),"")</f>
        <v/>
      </c>
      <c r="AD139" s="154"/>
      <c r="AF139" s="105" t="str">
        <f t="shared" si="8"/>
        <v/>
      </c>
      <c r="AG139" s="58" t="str">
        <f t="shared" si="11"/>
        <v/>
      </c>
      <c r="AH139" s="47" t="str">
        <f t="shared" si="12"/>
        <v/>
      </c>
      <c r="AP139" s="154"/>
      <c r="AR139" s="105" t="str">
        <f>IF(Include_in_Pub_Bias=TRUE,Study_name,"")</f>
        <v/>
      </c>
      <c r="AS139" s="58" t="str">
        <f>IF(Calculations!FS139&lt;&gt;"",NORMSINV(Calculations!FS139),"")</f>
        <v/>
      </c>
      <c r="AT139" s="47" t="str">
        <f>IF(Include_in_Pub_Bias=TRUE,IF(AW$33="Standardized residuals",Standardized_residual,Z_score),"")</f>
        <v/>
      </c>
      <c r="BB139" s="154"/>
      <c r="BF139" s="154"/>
    </row>
    <row r="140" spans="4:58" x14ac:dyDescent="0.2">
      <c r="D140" s="107" t="str">
        <f>IF(Include_in_Pub_Bias=TRUE,Study_name,"")</f>
        <v/>
      </c>
      <c r="E140" s="58" t="str">
        <f>IF(AND(Include_study="Yes",Sufficient_data="Yes"),IF(Additional_Fisher_transformation="Off",Calculations!CT:CT,Calculations!CU:CU),"")</f>
        <v/>
      </c>
      <c r="F140" s="58" t="str">
        <f>IF(Include_in_Pub_Bias=TRUE,Calculations!CV:CV,"")</f>
        <v/>
      </c>
      <c r="M140" s="154"/>
      <c r="T140" s="154"/>
      <c r="V140" s="105" t="str">
        <f>IF(Include_in_Pub_Bias=TRUE,Study_name,"")</f>
        <v/>
      </c>
      <c r="W140" s="47" t="str">
        <f>IF(Include_in_Pub_Bias=TRUE,((E:E-I$29)*SQRT(Calculations!CX:CX))/SQRT(1-Calculations!CX:CX/SUM(Calculations!CX:CX)),"")</f>
        <v/>
      </c>
      <c r="AD140" s="154"/>
      <c r="AF140" s="105" t="str">
        <f t="shared" si="8"/>
        <v/>
      </c>
      <c r="AG140" s="58" t="str">
        <f t="shared" si="11"/>
        <v/>
      </c>
      <c r="AH140" s="47" t="str">
        <f t="shared" si="12"/>
        <v/>
      </c>
      <c r="AP140" s="154"/>
      <c r="AR140" s="105" t="str">
        <f>IF(Include_in_Pub_Bias=TRUE,Study_name,"")</f>
        <v/>
      </c>
      <c r="AS140" s="58" t="str">
        <f>IF(Calculations!FS140&lt;&gt;"",NORMSINV(Calculations!FS140),"")</f>
        <v/>
      </c>
      <c r="AT140" s="47" t="str">
        <f>IF(Include_in_Pub_Bias=TRUE,IF(AW$33="Standardized residuals",Standardized_residual,Z_score),"")</f>
        <v/>
      </c>
      <c r="BB140" s="154"/>
      <c r="BF140" s="154"/>
    </row>
    <row r="141" spans="4:58" x14ac:dyDescent="0.2">
      <c r="D141" s="107" t="str">
        <f>IF(Include_in_Pub_Bias=TRUE,Study_name,"")</f>
        <v/>
      </c>
      <c r="E141" s="58" t="str">
        <f>IF(AND(Include_study="Yes",Sufficient_data="Yes"),IF(Additional_Fisher_transformation="Off",Calculations!CT:CT,Calculations!CU:CU),"")</f>
        <v/>
      </c>
      <c r="F141" s="58" t="str">
        <f>IF(Include_in_Pub_Bias=TRUE,Calculations!CV:CV,"")</f>
        <v/>
      </c>
      <c r="M141" s="154"/>
      <c r="T141" s="154"/>
      <c r="V141" s="105" t="str">
        <f>IF(Include_in_Pub_Bias=TRUE,Study_name,"")</f>
        <v/>
      </c>
      <c r="W141" s="47" t="str">
        <f>IF(Include_in_Pub_Bias=TRUE,((E:E-I$29)*SQRT(Calculations!CX:CX))/SQRT(1-Calculations!CX:CX/SUM(Calculations!CX:CX)),"")</f>
        <v/>
      </c>
      <c r="AD141" s="154"/>
      <c r="AF141" s="105" t="str">
        <f t="shared" si="8"/>
        <v/>
      </c>
      <c r="AG141" s="58" t="str">
        <f t="shared" si="11"/>
        <v/>
      </c>
      <c r="AH141" s="47" t="str">
        <f t="shared" si="12"/>
        <v/>
      </c>
      <c r="AP141" s="154"/>
      <c r="AR141" s="105" t="str">
        <f>IF(Include_in_Pub_Bias=TRUE,Study_name,"")</f>
        <v/>
      </c>
      <c r="AS141" s="58" t="str">
        <f>IF(Calculations!FS141&lt;&gt;"",NORMSINV(Calculations!FS141),"")</f>
        <v/>
      </c>
      <c r="AT141" s="47" t="str">
        <f>IF(Include_in_Pub_Bias=TRUE,IF(AW$33="Standardized residuals",Standardized_residual,Z_score),"")</f>
        <v/>
      </c>
      <c r="BB141" s="154"/>
      <c r="BF141" s="154"/>
    </row>
    <row r="142" spans="4:58" x14ac:dyDescent="0.2">
      <c r="D142" s="107" t="str">
        <f>IF(Include_in_Pub_Bias=TRUE,Study_name,"")</f>
        <v/>
      </c>
      <c r="E142" s="58" t="str">
        <f>IF(AND(Include_study="Yes",Sufficient_data="Yes"),IF(Additional_Fisher_transformation="Off",Calculations!CT:CT,Calculations!CU:CU),"")</f>
        <v/>
      </c>
      <c r="F142" s="58" t="str">
        <f>IF(Include_in_Pub_Bias=TRUE,Calculations!CV:CV,"")</f>
        <v/>
      </c>
      <c r="M142" s="154"/>
      <c r="T142" s="154"/>
      <c r="V142" s="105" t="str">
        <f>IF(Include_in_Pub_Bias=TRUE,Study_name,"")</f>
        <v/>
      </c>
      <c r="W142" s="47" t="str">
        <f>IF(Include_in_Pub_Bias=TRUE,((E:E-I$29)*SQRT(Calculations!CX:CX))/SQRT(1-Calculations!CX:CX/SUM(Calculations!CX:CX)),"")</f>
        <v/>
      </c>
      <c r="AD142" s="154"/>
      <c r="AF142" s="105" t="str">
        <f t="shared" si="8"/>
        <v/>
      </c>
      <c r="AG142" s="58" t="str">
        <f t="shared" si="11"/>
        <v/>
      </c>
      <c r="AH142" s="47" t="str">
        <f t="shared" si="12"/>
        <v/>
      </c>
      <c r="AP142" s="154"/>
      <c r="AR142" s="105" t="str">
        <f>IF(Include_in_Pub_Bias=TRUE,Study_name,"")</f>
        <v/>
      </c>
      <c r="AS142" s="58" t="str">
        <f>IF(Calculations!FS142&lt;&gt;"",NORMSINV(Calculations!FS142),"")</f>
        <v/>
      </c>
      <c r="AT142" s="47" t="str">
        <f>IF(Include_in_Pub_Bias=TRUE,IF(AW$33="Standardized residuals",Standardized_residual,Z_score),"")</f>
        <v/>
      </c>
      <c r="BB142" s="154"/>
      <c r="BF142" s="154"/>
    </row>
    <row r="143" spans="4:58" x14ac:dyDescent="0.2">
      <c r="D143" s="107" t="str">
        <f>IF(Include_in_Pub_Bias=TRUE,Study_name,"")</f>
        <v/>
      </c>
      <c r="E143" s="58" t="str">
        <f>IF(AND(Include_study="Yes",Sufficient_data="Yes"),IF(Additional_Fisher_transformation="Off",Calculations!CT:CT,Calculations!CU:CU),"")</f>
        <v/>
      </c>
      <c r="F143" s="58" t="str">
        <f>IF(Include_in_Pub_Bias=TRUE,Calculations!CV:CV,"")</f>
        <v/>
      </c>
      <c r="M143" s="154"/>
      <c r="T143" s="154"/>
      <c r="V143" s="105" t="str">
        <f>IF(Include_in_Pub_Bias=TRUE,Study_name,"")</f>
        <v/>
      </c>
      <c r="W143" s="47" t="str">
        <f>IF(Include_in_Pub_Bias=TRUE,((E:E-I$29)*SQRT(Calculations!CX:CX))/SQRT(1-Calculations!CX:CX/SUM(Calculations!CX:CX)),"")</f>
        <v/>
      </c>
      <c r="AD143" s="154"/>
      <c r="AF143" s="105" t="str">
        <f t="shared" si="8"/>
        <v/>
      </c>
      <c r="AG143" s="58" t="str">
        <f t="shared" si="11"/>
        <v/>
      </c>
      <c r="AH143" s="47" t="str">
        <f t="shared" si="12"/>
        <v/>
      </c>
      <c r="AP143" s="154"/>
      <c r="AR143" s="105" t="str">
        <f>IF(Include_in_Pub_Bias=TRUE,Study_name,"")</f>
        <v/>
      </c>
      <c r="AS143" s="58" t="str">
        <f>IF(Calculations!FS143&lt;&gt;"",NORMSINV(Calculations!FS143),"")</f>
        <v/>
      </c>
      <c r="AT143" s="47" t="str">
        <f>IF(Include_in_Pub_Bias=TRUE,IF(AW$33="Standardized residuals",Standardized_residual,Z_score),"")</f>
        <v/>
      </c>
      <c r="BB143" s="154"/>
      <c r="BF143" s="154"/>
    </row>
    <row r="144" spans="4:58" x14ac:dyDescent="0.2">
      <c r="D144" s="107" t="str">
        <f>IF(Include_in_Pub_Bias=TRUE,Study_name,"")</f>
        <v/>
      </c>
      <c r="E144" s="58" t="str">
        <f>IF(AND(Include_study="Yes",Sufficient_data="Yes"),IF(Additional_Fisher_transformation="Off",Calculations!CT:CT,Calculations!CU:CU),"")</f>
        <v/>
      </c>
      <c r="F144" s="58" t="str">
        <f>IF(Include_in_Pub_Bias=TRUE,Calculations!CV:CV,"")</f>
        <v/>
      </c>
      <c r="M144" s="154"/>
      <c r="T144" s="154"/>
      <c r="V144" s="105" t="str">
        <f>IF(Include_in_Pub_Bias=TRUE,Study_name,"")</f>
        <v/>
      </c>
      <c r="W144" s="47" t="str">
        <f>IF(Include_in_Pub_Bias=TRUE,((E:E-I$29)*SQRT(Calculations!CX:CX))/SQRT(1-Calculations!CX:CX/SUM(Calculations!CX:CX)),"")</f>
        <v/>
      </c>
      <c r="AD144" s="154"/>
      <c r="AF144" s="105" t="str">
        <f t="shared" si="8"/>
        <v/>
      </c>
      <c r="AG144" s="58" t="str">
        <f t="shared" si="11"/>
        <v/>
      </c>
      <c r="AH144" s="47" t="str">
        <f t="shared" si="12"/>
        <v/>
      </c>
      <c r="AP144" s="154"/>
      <c r="AR144" s="105" t="str">
        <f>IF(Include_in_Pub_Bias=TRUE,Study_name,"")</f>
        <v/>
      </c>
      <c r="AS144" s="58" t="str">
        <f>IF(Calculations!FS144&lt;&gt;"",NORMSINV(Calculations!FS144),"")</f>
        <v/>
      </c>
      <c r="AT144" s="47" t="str">
        <f>IF(Include_in_Pub_Bias=TRUE,IF(AW$33="Standardized residuals",Standardized_residual,Z_score),"")</f>
        <v/>
      </c>
      <c r="BB144" s="154"/>
      <c r="BF144" s="154"/>
    </row>
    <row r="145" spans="4:58" x14ac:dyDescent="0.2">
      <c r="D145" s="107" t="str">
        <f>IF(Include_in_Pub_Bias=TRUE,Study_name,"")</f>
        <v/>
      </c>
      <c r="E145" s="58" t="str">
        <f>IF(AND(Include_study="Yes",Sufficient_data="Yes"),IF(Additional_Fisher_transformation="Off",Calculations!CT:CT,Calculations!CU:CU),"")</f>
        <v/>
      </c>
      <c r="F145" s="58" t="str">
        <f>IF(Include_in_Pub_Bias=TRUE,Calculations!CV:CV,"")</f>
        <v/>
      </c>
      <c r="M145" s="154"/>
      <c r="T145" s="154"/>
      <c r="V145" s="105" t="str">
        <f>IF(Include_in_Pub_Bias=TRUE,Study_name,"")</f>
        <v/>
      </c>
      <c r="W145" s="47" t="str">
        <f>IF(Include_in_Pub_Bias=TRUE,((E:E-I$29)*SQRT(Calculations!CX:CX))/SQRT(1-Calculations!CX:CX/SUM(Calculations!CX:CX)),"")</f>
        <v/>
      </c>
      <c r="AD145" s="154"/>
      <c r="AF145" s="105" t="str">
        <f t="shared" si="8"/>
        <v/>
      </c>
      <c r="AG145" s="58" t="str">
        <f t="shared" si="11"/>
        <v/>
      </c>
      <c r="AH145" s="47" t="str">
        <f t="shared" si="12"/>
        <v/>
      </c>
      <c r="AP145" s="154"/>
      <c r="AR145" s="105" t="str">
        <f>IF(Include_in_Pub_Bias=TRUE,Study_name,"")</f>
        <v/>
      </c>
      <c r="AS145" s="58" t="str">
        <f>IF(Calculations!FS145&lt;&gt;"",NORMSINV(Calculations!FS145),"")</f>
        <v/>
      </c>
      <c r="AT145" s="47" t="str">
        <f>IF(Include_in_Pub_Bias=TRUE,IF(AW$33="Standardized residuals",Standardized_residual,Z_score),"")</f>
        <v/>
      </c>
      <c r="BB145" s="154"/>
      <c r="BF145" s="154"/>
    </row>
    <row r="146" spans="4:58" x14ac:dyDescent="0.2">
      <c r="D146" s="107" t="str">
        <f>IF(Include_in_Pub_Bias=TRUE,Study_name,"")</f>
        <v/>
      </c>
      <c r="E146" s="58" t="str">
        <f>IF(AND(Include_study="Yes",Sufficient_data="Yes"),IF(Additional_Fisher_transformation="Off",Calculations!CT:CT,Calculations!CU:CU),"")</f>
        <v/>
      </c>
      <c r="F146" s="58" t="str">
        <f>IF(Include_in_Pub_Bias=TRUE,Calculations!CV:CV,"")</f>
        <v/>
      </c>
      <c r="M146" s="154"/>
      <c r="T146" s="154"/>
      <c r="V146" s="105" t="str">
        <f>IF(Include_in_Pub_Bias=TRUE,Study_name,"")</f>
        <v/>
      </c>
      <c r="W146" s="47" t="str">
        <f>IF(Include_in_Pub_Bias=TRUE,((E:E-I$29)*SQRT(Calculations!CX:CX))/SQRT(1-Calculations!CX:CX/SUM(Calculations!CX:CX)),"")</f>
        <v/>
      </c>
      <c r="AD146" s="154"/>
      <c r="AF146" s="105" t="str">
        <f t="shared" si="8"/>
        <v/>
      </c>
      <c r="AG146" s="58" t="str">
        <f t="shared" si="11"/>
        <v/>
      </c>
      <c r="AH146" s="47" t="str">
        <f t="shared" si="12"/>
        <v/>
      </c>
      <c r="AP146" s="154"/>
      <c r="AR146" s="105" t="str">
        <f>IF(Include_in_Pub_Bias=TRUE,Study_name,"")</f>
        <v/>
      </c>
      <c r="AS146" s="58" t="str">
        <f>IF(Calculations!FS146&lt;&gt;"",NORMSINV(Calculations!FS146),"")</f>
        <v/>
      </c>
      <c r="AT146" s="47" t="str">
        <f>IF(Include_in_Pub_Bias=TRUE,IF(AW$33="Standardized residuals",Standardized_residual,Z_score),"")</f>
        <v/>
      </c>
      <c r="BB146" s="154"/>
      <c r="BF146" s="154"/>
    </row>
    <row r="147" spans="4:58" x14ac:dyDescent="0.2">
      <c r="D147" s="107" t="str">
        <f>IF(Include_in_Pub_Bias=TRUE,Study_name,"")</f>
        <v/>
      </c>
      <c r="E147" s="58" t="str">
        <f>IF(AND(Include_study="Yes",Sufficient_data="Yes"),IF(Additional_Fisher_transformation="Off",Calculations!CT:CT,Calculations!CU:CU),"")</f>
        <v/>
      </c>
      <c r="F147" s="58" t="str">
        <f>IF(Include_in_Pub_Bias=TRUE,Calculations!CV:CV,"")</f>
        <v/>
      </c>
      <c r="M147" s="154"/>
      <c r="T147" s="154"/>
      <c r="V147" s="105" t="str">
        <f>IF(Include_in_Pub_Bias=TRUE,Study_name,"")</f>
        <v/>
      </c>
      <c r="W147" s="47" t="str">
        <f>IF(Include_in_Pub_Bias=TRUE,((E:E-I$29)*SQRT(Calculations!CX:CX))/SQRT(1-Calculations!CX:CX/SUM(Calculations!CX:CX)),"")</f>
        <v/>
      </c>
      <c r="AD147" s="154"/>
      <c r="AF147" s="105" t="str">
        <f t="shared" si="8"/>
        <v/>
      </c>
      <c r="AG147" s="58" t="str">
        <f t="shared" si="11"/>
        <v/>
      </c>
      <c r="AH147" s="47" t="str">
        <f t="shared" si="12"/>
        <v/>
      </c>
      <c r="AP147" s="154"/>
      <c r="AR147" s="105" t="str">
        <f>IF(Include_in_Pub_Bias=TRUE,Study_name,"")</f>
        <v/>
      </c>
      <c r="AS147" s="58" t="str">
        <f>IF(Calculations!FS147&lt;&gt;"",NORMSINV(Calculations!FS147),"")</f>
        <v/>
      </c>
      <c r="AT147" s="47" t="str">
        <f>IF(Include_in_Pub_Bias=TRUE,IF(AW$33="Standardized residuals",Standardized_residual,Z_score),"")</f>
        <v/>
      </c>
      <c r="BB147" s="154"/>
      <c r="BF147" s="154"/>
    </row>
    <row r="148" spans="4:58" x14ac:dyDescent="0.2">
      <c r="D148" s="107" t="str">
        <f>IF(Include_in_Pub_Bias=TRUE,Study_name,"")</f>
        <v/>
      </c>
      <c r="E148" s="58" t="str">
        <f>IF(AND(Include_study="Yes",Sufficient_data="Yes"),IF(Additional_Fisher_transformation="Off",Calculations!CT:CT,Calculations!CU:CU),"")</f>
        <v/>
      </c>
      <c r="F148" s="58" t="str">
        <f>IF(Include_in_Pub_Bias=TRUE,Calculations!CV:CV,"")</f>
        <v/>
      </c>
      <c r="M148" s="154"/>
      <c r="T148" s="154"/>
      <c r="V148" s="105" t="str">
        <f>IF(Include_in_Pub_Bias=TRUE,Study_name,"")</f>
        <v/>
      </c>
      <c r="W148" s="47" t="str">
        <f>IF(Include_in_Pub_Bias=TRUE,((E:E-I$29)*SQRT(Calculations!CX:CX))/SQRT(1-Calculations!CX:CX/SUM(Calculations!CX:CX)),"")</f>
        <v/>
      </c>
      <c r="AD148" s="154"/>
      <c r="AF148" s="105" t="str">
        <f t="shared" si="8"/>
        <v/>
      </c>
      <c r="AG148" s="58" t="str">
        <f t="shared" si="11"/>
        <v/>
      </c>
      <c r="AH148" s="47" t="str">
        <f t="shared" si="12"/>
        <v/>
      </c>
      <c r="AP148" s="154"/>
      <c r="AR148" s="105" t="str">
        <f>IF(Include_in_Pub_Bias=TRUE,Study_name,"")</f>
        <v/>
      </c>
      <c r="AS148" s="58" t="str">
        <f>IF(Calculations!FS148&lt;&gt;"",NORMSINV(Calculations!FS148),"")</f>
        <v/>
      </c>
      <c r="AT148" s="47" t="str">
        <f>IF(Include_in_Pub_Bias=TRUE,IF(AW$33="Standardized residuals",Standardized_residual,Z_score),"")</f>
        <v/>
      </c>
      <c r="BB148" s="154"/>
      <c r="BF148" s="154"/>
    </row>
    <row r="149" spans="4:58" x14ac:dyDescent="0.2">
      <c r="D149" s="107" t="str">
        <f>IF(Include_in_Pub_Bias=TRUE,Study_name,"")</f>
        <v/>
      </c>
      <c r="E149" s="58" t="str">
        <f>IF(AND(Include_study="Yes",Sufficient_data="Yes"),IF(Additional_Fisher_transformation="Off",Calculations!CT:CT,Calculations!CU:CU),"")</f>
        <v/>
      </c>
      <c r="F149" s="58" t="str">
        <f>IF(Include_in_Pub_Bias=TRUE,Calculations!CV:CV,"")</f>
        <v/>
      </c>
      <c r="M149" s="154"/>
      <c r="T149" s="154"/>
      <c r="V149" s="105" t="str">
        <f>IF(Include_in_Pub_Bias=TRUE,Study_name,"")</f>
        <v/>
      </c>
      <c r="W149" s="47" t="str">
        <f>IF(Include_in_Pub_Bias=TRUE,((E:E-I$29)*SQRT(Calculations!CX:CX))/SQRT(1-Calculations!CX:CX/SUM(Calculations!CX:CX)),"")</f>
        <v/>
      </c>
      <c r="AD149" s="154"/>
      <c r="AF149" s="105" t="str">
        <f t="shared" si="8"/>
        <v/>
      </c>
      <c r="AG149" s="58" t="str">
        <f t="shared" si="11"/>
        <v/>
      </c>
      <c r="AH149" s="47" t="str">
        <f t="shared" si="12"/>
        <v/>
      </c>
      <c r="AP149" s="154"/>
      <c r="AR149" s="105" t="str">
        <f>IF(Include_in_Pub_Bias=TRUE,Study_name,"")</f>
        <v/>
      </c>
      <c r="AS149" s="58" t="str">
        <f>IF(Calculations!FS149&lt;&gt;"",NORMSINV(Calculations!FS149),"")</f>
        <v/>
      </c>
      <c r="AT149" s="47" t="str">
        <f>IF(Include_in_Pub_Bias=TRUE,IF(AW$33="Standardized residuals",Standardized_residual,Z_score),"")</f>
        <v/>
      </c>
      <c r="BB149" s="154"/>
      <c r="BF149" s="154"/>
    </row>
    <row r="150" spans="4:58" x14ac:dyDescent="0.2">
      <c r="D150" s="107" t="str">
        <f>IF(Include_in_Pub_Bias=TRUE,Study_name,"")</f>
        <v/>
      </c>
      <c r="E150" s="58" t="str">
        <f>IF(AND(Include_study="Yes",Sufficient_data="Yes"),IF(Additional_Fisher_transformation="Off",Calculations!CT:CT,Calculations!CU:CU),"")</f>
        <v/>
      </c>
      <c r="F150" s="58" t="str">
        <f>IF(Include_in_Pub_Bias=TRUE,Calculations!CV:CV,"")</f>
        <v/>
      </c>
      <c r="M150" s="154"/>
      <c r="T150" s="154"/>
      <c r="V150" s="105" t="str">
        <f>IF(Include_in_Pub_Bias=TRUE,Study_name,"")</f>
        <v/>
      </c>
      <c r="W150" s="47" t="str">
        <f>IF(Include_in_Pub_Bias=TRUE,((E:E-I$29)*SQRT(Calculations!CX:CX))/SQRT(1-Calculations!CX:CX/SUM(Calculations!CX:CX)),"")</f>
        <v/>
      </c>
      <c r="AD150" s="154"/>
      <c r="AF150" s="105" t="str">
        <f t="shared" si="8"/>
        <v/>
      </c>
      <c r="AG150" s="58" t="str">
        <f t="shared" si="11"/>
        <v/>
      </c>
      <c r="AH150" s="47" t="str">
        <f t="shared" si="12"/>
        <v/>
      </c>
      <c r="AP150" s="154"/>
      <c r="AR150" s="105" t="str">
        <f>IF(Include_in_Pub_Bias=TRUE,Study_name,"")</f>
        <v/>
      </c>
      <c r="AS150" s="58" t="str">
        <f>IF(Calculations!FS150&lt;&gt;"",NORMSINV(Calculations!FS150),"")</f>
        <v/>
      </c>
      <c r="AT150" s="47" t="str">
        <f>IF(Include_in_Pub_Bias=TRUE,IF(AW$33="Standardized residuals",Standardized_residual,Z_score),"")</f>
        <v/>
      </c>
      <c r="BB150" s="154"/>
      <c r="BF150" s="154"/>
    </row>
    <row r="151" spans="4:58" x14ac:dyDescent="0.2">
      <c r="D151" s="107" t="str">
        <f>IF(Include_in_Pub_Bias=TRUE,Study_name,"")</f>
        <v/>
      </c>
      <c r="E151" s="58" t="str">
        <f>IF(AND(Include_study="Yes",Sufficient_data="Yes"),IF(Additional_Fisher_transformation="Off",Calculations!CT:CT,Calculations!CU:CU),"")</f>
        <v/>
      </c>
      <c r="F151" s="58" t="str">
        <f>IF(Include_in_Pub_Bias=TRUE,Calculations!CV:CV,"")</f>
        <v/>
      </c>
      <c r="M151" s="154"/>
      <c r="T151" s="154"/>
      <c r="V151" s="105" t="str">
        <f>IF(Include_in_Pub_Bias=TRUE,Study_name,"")</f>
        <v/>
      </c>
      <c r="W151" s="47" t="str">
        <f>IF(Include_in_Pub_Bias=TRUE,((E:E-I$29)*SQRT(Calculations!CX:CX))/SQRT(1-Calculations!CX:CX/SUM(Calculations!CX:CX)),"")</f>
        <v/>
      </c>
      <c r="AD151" s="154"/>
      <c r="AF151" s="105" t="str">
        <f t="shared" si="8"/>
        <v/>
      </c>
      <c r="AG151" s="58" t="str">
        <f t="shared" si="11"/>
        <v/>
      </c>
      <c r="AH151" s="47" t="str">
        <f t="shared" si="12"/>
        <v/>
      </c>
      <c r="AP151" s="154"/>
      <c r="AR151" s="105" t="str">
        <f>IF(Include_in_Pub_Bias=TRUE,Study_name,"")</f>
        <v/>
      </c>
      <c r="AS151" s="58" t="str">
        <f>IF(Calculations!FS151&lt;&gt;"",NORMSINV(Calculations!FS151),"")</f>
        <v/>
      </c>
      <c r="AT151" s="47" t="str">
        <f>IF(Include_in_Pub_Bias=TRUE,IF(AW$33="Standardized residuals",Standardized_residual,Z_score),"")</f>
        <v/>
      </c>
      <c r="BB151" s="154"/>
      <c r="BF151" s="154"/>
    </row>
    <row r="152" spans="4:58" x14ac:dyDescent="0.2">
      <c r="D152" s="107" t="str">
        <f>IF(Include_in_Pub_Bias=TRUE,Study_name,"")</f>
        <v/>
      </c>
      <c r="E152" s="58" t="str">
        <f>IF(AND(Include_study="Yes",Sufficient_data="Yes"),IF(Additional_Fisher_transformation="Off",Calculations!CT:CT,Calculations!CU:CU),"")</f>
        <v/>
      </c>
      <c r="F152" s="58" t="str">
        <f>IF(Include_in_Pub_Bias=TRUE,Calculations!CV:CV,"")</f>
        <v/>
      </c>
      <c r="M152" s="154"/>
      <c r="T152" s="154"/>
      <c r="V152" s="105" t="str">
        <f>IF(Include_in_Pub_Bias=TRUE,Study_name,"")</f>
        <v/>
      </c>
      <c r="W152" s="47" t="str">
        <f>IF(Include_in_Pub_Bias=TRUE,((E:E-I$29)*SQRT(Calculations!CX:CX))/SQRT(1-Calculations!CX:CX/SUM(Calculations!CX:CX)),"")</f>
        <v/>
      </c>
      <c r="AD152" s="154"/>
      <c r="AF152" s="105" t="str">
        <f t="shared" si="8"/>
        <v/>
      </c>
      <c r="AG152" s="58" t="str">
        <f t="shared" si="11"/>
        <v/>
      </c>
      <c r="AH152" s="47" t="str">
        <f t="shared" si="12"/>
        <v/>
      </c>
      <c r="AP152" s="154"/>
      <c r="AR152" s="105" t="str">
        <f>IF(Include_in_Pub_Bias=TRUE,Study_name,"")</f>
        <v/>
      </c>
      <c r="AS152" s="58" t="str">
        <f>IF(Calculations!FS152&lt;&gt;"",NORMSINV(Calculations!FS152),"")</f>
        <v/>
      </c>
      <c r="AT152" s="47" t="str">
        <f>IF(Include_in_Pub_Bias=TRUE,IF(AW$33="Standardized residuals",Standardized_residual,Z_score),"")</f>
        <v/>
      </c>
      <c r="BB152" s="154"/>
      <c r="BF152" s="154"/>
    </row>
    <row r="153" spans="4:58" x14ac:dyDescent="0.2">
      <c r="D153" s="107" t="str">
        <f>IF(Include_in_Pub_Bias=TRUE,Study_name,"")</f>
        <v/>
      </c>
      <c r="E153" s="58" t="str">
        <f>IF(AND(Include_study="Yes",Sufficient_data="Yes"),IF(Additional_Fisher_transformation="Off",Calculations!CT:CT,Calculations!CU:CU),"")</f>
        <v/>
      </c>
      <c r="F153" s="58" t="str">
        <f>IF(Include_in_Pub_Bias=TRUE,Calculations!CV:CV,"")</f>
        <v/>
      </c>
      <c r="M153" s="154"/>
      <c r="T153" s="154"/>
      <c r="V153" s="105" t="str">
        <f>IF(Include_in_Pub_Bias=TRUE,Study_name,"")</f>
        <v/>
      </c>
      <c r="W153" s="47" t="str">
        <f>IF(Include_in_Pub_Bias=TRUE,((E:E-I$29)*SQRT(Calculations!CX:CX))/SQRT(1-Calculations!CX:CX/SUM(Calculations!CX:CX)),"")</f>
        <v/>
      </c>
      <c r="AD153" s="154"/>
      <c r="AF153" s="105" t="str">
        <f t="shared" si="8"/>
        <v/>
      </c>
      <c r="AG153" s="58" t="str">
        <f t="shared" si="11"/>
        <v/>
      </c>
      <c r="AH153" s="47" t="str">
        <f t="shared" si="12"/>
        <v/>
      </c>
      <c r="AP153" s="154"/>
      <c r="AR153" s="105" t="str">
        <f>IF(Include_in_Pub_Bias=TRUE,Study_name,"")</f>
        <v/>
      </c>
      <c r="AS153" s="58" t="str">
        <f>IF(Calculations!FS153&lt;&gt;"",NORMSINV(Calculations!FS153),"")</f>
        <v/>
      </c>
      <c r="AT153" s="47" t="str">
        <f>IF(Include_in_Pub_Bias=TRUE,IF(AW$33="Standardized residuals",Standardized_residual,Z_score),"")</f>
        <v/>
      </c>
      <c r="BB153" s="154"/>
      <c r="BF153" s="154"/>
    </row>
    <row r="154" spans="4:58" x14ac:dyDescent="0.2">
      <c r="D154" s="107" t="str">
        <f>IF(Include_in_Pub_Bias=TRUE,Study_name,"")</f>
        <v/>
      </c>
      <c r="E154" s="58" t="str">
        <f>IF(AND(Include_study="Yes",Sufficient_data="Yes"),IF(Additional_Fisher_transformation="Off",Calculations!CT:CT,Calculations!CU:CU),"")</f>
        <v/>
      </c>
      <c r="F154" s="58" t="str">
        <f>IF(Include_in_Pub_Bias=TRUE,Calculations!CV:CV,"")</f>
        <v/>
      </c>
      <c r="M154" s="154"/>
      <c r="T154" s="154"/>
      <c r="V154" s="105" t="str">
        <f>IF(Include_in_Pub_Bias=TRUE,Study_name,"")</f>
        <v/>
      </c>
      <c r="W154" s="47" t="str">
        <f>IF(Include_in_Pub_Bias=TRUE,((E:E-I$29)*SQRT(Calculations!CX:CX))/SQRT(1-Calculations!CX:CX/SUM(Calculations!CX:CX)),"")</f>
        <v/>
      </c>
      <c r="AD154" s="154"/>
      <c r="AF154" s="105" t="str">
        <f t="shared" si="8"/>
        <v/>
      </c>
      <c r="AG154" s="58" t="str">
        <f t="shared" si="11"/>
        <v/>
      </c>
      <c r="AH154" s="47" t="str">
        <f t="shared" si="12"/>
        <v/>
      </c>
      <c r="AP154" s="154"/>
      <c r="AR154" s="105" t="str">
        <f>IF(Include_in_Pub_Bias=TRUE,Study_name,"")</f>
        <v/>
      </c>
      <c r="AS154" s="58" t="str">
        <f>IF(Calculations!FS154&lt;&gt;"",NORMSINV(Calculations!FS154),"")</f>
        <v/>
      </c>
      <c r="AT154" s="47" t="str">
        <f>IF(Include_in_Pub_Bias=TRUE,IF(AW$33="Standardized residuals",Standardized_residual,Z_score),"")</f>
        <v/>
      </c>
      <c r="BB154" s="154"/>
      <c r="BF154" s="154"/>
    </row>
    <row r="155" spans="4:58" x14ac:dyDescent="0.2">
      <c r="D155" s="107" t="str">
        <f>IF(Include_in_Pub_Bias=TRUE,Study_name,"")</f>
        <v/>
      </c>
      <c r="E155" s="58" t="str">
        <f>IF(AND(Include_study="Yes",Sufficient_data="Yes"),IF(Additional_Fisher_transformation="Off",Calculations!CT:CT,Calculations!CU:CU),"")</f>
        <v/>
      </c>
      <c r="F155" s="58" t="str">
        <f>IF(Include_in_Pub_Bias=TRUE,Calculations!CV:CV,"")</f>
        <v/>
      </c>
      <c r="M155" s="154"/>
      <c r="T155" s="154"/>
      <c r="V155" s="105" t="str">
        <f>IF(Include_in_Pub_Bias=TRUE,Study_name,"")</f>
        <v/>
      </c>
      <c r="W155" s="47" t="str">
        <f>IF(Include_in_Pub_Bias=TRUE,((E:E-I$29)*SQRT(Calculations!CX:CX))/SQRT(1-Calculations!CX:CX/SUM(Calculations!CX:CX)),"")</f>
        <v/>
      </c>
      <c r="AD155" s="154"/>
      <c r="AF155" s="105" t="str">
        <f t="shared" si="8"/>
        <v/>
      </c>
      <c r="AG155" s="58" t="str">
        <f t="shared" si="11"/>
        <v/>
      </c>
      <c r="AH155" s="47" t="str">
        <f t="shared" si="12"/>
        <v/>
      </c>
      <c r="AP155" s="154"/>
      <c r="AR155" s="105" t="str">
        <f>IF(Include_in_Pub_Bias=TRUE,Study_name,"")</f>
        <v/>
      </c>
      <c r="AS155" s="58" t="str">
        <f>IF(Calculations!FS155&lt;&gt;"",NORMSINV(Calculations!FS155),"")</f>
        <v/>
      </c>
      <c r="AT155" s="47" t="str">
        <f>IF(Include_in_Pub_Bias=TRUE,IF(AW$33="Standardized residuals",Standardized_residual,Z_score),"")</f>
        <v/>
      </c>
      <c r="BB155" s="154"/>
      <c r="BF155" s="154"/>
    </row>
    <row r="156" spans="4:58" x14ac:dyDescent="0.2">
      <c r="D156" s="107" t="str">
        <f>IF(Include_in_Pub_Bias=TRUE,Study_name,"")</f>
        <v/>
      </c>
      <c r="E156" s="58" t="str">
        <f>IF(AND(Include_study="Yes",Sufficient_data="Yes"),IF(Additional_Fisher_transformation="Off",Calculations!CT:CT,Calculations!CU:CU),"")</f>
        <v/>
      </c>
      <c r="F156" s="58" t="str">
        <f>IF(Include_in_Pub_Bias=TRUE,Calculations!CV:CV,"")</f>
        <v/>
      </c>
      <c r="M156" s="154"/>
      <c r="T156" s="154"/>
      <c r="V156" s="105" t="str">
        <f>IF(Include_in_Pub_Bias=TRUE,Study_name,"")</f>
        <v/>
      </c>
      <c r="W156" s="47" t="str">
        <f>IF(Include_in_Pub_Bias=TRUE,((E:E-I$29)*SQRT(Calculations!CX:CX))/SQRT(1-Calculations!CX:CX/SUM(Calculations!CX:CX)),"")</f>
        <v/>
      </c>
      <c r="AD156" s="154"/>
      <c r="AF156" s="105" t="str">
        <f t="shared" si="8"/>
        <v/>
      </c>
      <c r="AG156" s="58" t="str">
        <f t="shared" si="11"/>
        <v/>
      </c>
      <c r="AH156" s="47" t="str">
        <f t="shared" si="12"/>
        <v/>
      </c>
      <c r="AP156" s="154"/>
      <c r="AR156" s="105" t="str">
        <f>IF(Include_in_Pub_Bias=TRUE,Study_name,"")</f>
        <v/>
      </c>
      <c r="AS156" s="58" t="str">
        <f>IF(Calculations!FS156&lt;&gt;"",NORMSINV(Calculations!FS156),"")</f>
        <v/>
      </c>
      <c r="AT156" s="47" t="str">
        <f>IF(Include_in_Pub_Bias=TRUE,IF(AW$33="Standardized residuals",Standardized_residual,Z_score),"")</f>
        <v/>
      </c>
      <c r="BB156" s="154"/>
      <c r="BF156" s="154"/>
    </row>
    <row r="157" spans="4:58" x14ac:dyDescent="0.2">
      <c r="D157" s="107" t="str">
        <f>IF(Include_in_Pub_Bias=TRUE,Study_name,"")</f>
        <v/>
      </c>
      <c r="E157" s="58" t="str">
        <f>IF(AND(Include_study="Yes",Sufficient_data="Yes"),IF(Additional_Fisher_transformation="Off",Calculations!CT:CT,Calculations!CU:CU),"")</f>
        <v/>
      </c>
      <c r="F157" s="58" t="str">
        <f>IF(Include_in_Pub_Bias=TRUE,Calculations!CV:CV,"")</f>
        <v/>
      </c>
      <c r="M157" s="154"/>
      <c r="T157" s="154"/>
      <c r="V157" s="105" t="str">
        <f>IF(Include_in_Pub_Bias=TRUE,Study_name,"")</f>
        <v/>
      </c>
      <c r="W157" s="47" t="str">
        <f>IF(Include_in_Pub_Bias=TRUE,((E:E-I$29)*SQRT(Calculations!CX:CX))/SQRT(1-Calculations!CX:CX/SUM(Calculations!CX:CX)),"")</f>
        <v/>
      </c>
      <c r="AD157" s="154"/>
      <c r="AF157" s="105" t="str">
        <f t="shared" si="8"/>
        <v/>
      </c>
      <c r="AG157" s="58" t="str">
        <f t="shared" si="11"/>
        <v/>
      </c>
      <c r="AH157" s="47" t="str">
        <f t="shared" si="12"/>
        <v/>
      </c>
      <c r="AP157" s="154"/>
      <c r="AR157" s="105" t="str">
        <f>IF(Include_in_Pub_Bias=TRUE,Study_name,"")</f>
        <v/>
      </c>
      <c r="AS157" s="58" t="str">
        <f>IF(Calculations!FS157&lt;&gt;"",NORMSINV(Calculations!FS157),"")</f>
        <v/>
      </c>
      <c r="AT157" s="47" t="str">
        <f>IF(Include_in_Pub_Bias=TRUE,IF(AW$33="Standardized residuals",Standardized_residual,Z_score),"")</f>
        <v/>
      </c>
      <c r="BB157" s="154"/>
      <c r="BF157" s="154"/>
    </row>
    <row r="158" spans="4:58" x14ac:dyDescent="0.2">
      <c r="D158" s="107" t="str">
        <f>IF(Include_in_Pub_Bias=TRUE,Study_name,"")</f>
        <v/>
      </c>
      <c r="E158" s="58" t="str">
        <f>IF(AND(Include_study="Yes",Sufficient_data="Yes"),IF(Additional_Fisher_transformation="Off",Calculations!CT:CT,Calculations!CU:CU),"")</f>
        <v/>
      </c>
      <c r="F158" s="58" t="str">
        <f>IF(Include_in_Pub_Bias=TRUE,Calculations!CV:CV,"")</f>
        <v/>
      </c>
      <c r="M158" s="154"/>
      <c r="T158" s="154"/>
      <c r="V158" s="105" t="str">
        <f>IF(Include_in_Pub_Bias=TRUE,Study_name,"")</f>
        <v/>
      </c>
      <c r="W158" s="47" t="str">
        <f>IF(Include_in_Pub_Bias=TRUE,((E:E-I$29)*SQRT(Calculations!CX:CX))/SQRT(1-Calculations!CX:CX/SUM(Calculations!CX:CX)),"")</f>
        <v/>
      </c>
      <c r="AD158" s="154"/>
      <c r="AF158" s="105" t="str">
        <f t="shared" si="8"/>
        <v/>
      </c>
      <c r="AG158" s="58" t="str">
        <f t="shared" si="11"/>
        <v/>
      </c>
      <c r="AH158" s="47" t="str">
        <f t="shared" si="12"/>
        <v/>
      </c>
      <c r="AP158" s="154"/>
      <c r="AR158" s="105" t="str">
        <f>IF(Include_in_Pub_Bias=TRUE,Study_name,"")</f>
        <v/>
      </c>
      <c r="AS158" s="58" t="str">
        <f>IF(Calculations!FS158&lt;&gt;"",NORMSINV(Calculations!FS158),"")</f>
        <v/>
      </c>
      <c r="AT158" s="47" t="str">
        <f>IF(Include_in_Pub_Bias=TRUE,IF(AW$33="Standardized residuals",Standardized_residual,Z_score),"")</f>
        <v/>
      </c>
      <c r="BB158" s="154"/>
      <c r="BF158" s="154"/>
    </row>
    <row r="159" spans="4:58" x14ac:dyDescent="0.2">
      <c r="D159" s="107" t="str">
        <f>IF(Include_in_Pub_Bias=TRUE,Study_name,"")</f>
        <v/>
      </c>
      <c r="E159" s="58" t="str">
        <f>IF(AND(Include_study="Yes",Sufficient_data="Yes"),IF(Additional_Fisher_transformation="Off",Calculations!CT:CT,Calculations!CU:CU),"")</f>
        <v/>
      </c>
      <c r="F159" s="58" t="str">
        <f>IF(Include_in_Pub_Bias=TRUE,Calculations!CV:CV,"")</f>
        <v/>
      </c>
      <c r="M159" s="154"/>
      <c r="T159" s="154"/>
      <c r="V159" s="105" t="str">
        <f>IF(Include_in_Pub_Bias=TRUE,Study_name,"")</f>
        <v/>
      </c>
      <c r="W159" s="47" t="str">
        <f>IF(Include_in_Pub_Bias=TRUE,((E:E-I$29)*SQRT(Calculations!CX:CX))/SQRT(1-Calculations!CX:CX/SUM(Calculations!CX:CX)),"")</f>
        <v/>
      </c>
      <c r="AD159" s="154"/>
      <c r="AF159" s="105" t="str">
        <f t="shared" si="8"/>
        <v/>
      </c>
      <c r="AG159" s="58" t="str">
        <f t="shared" si="11"/>
        <v/>
      </c>
      <c r="AH159" s="47" t="str">
        <f t="shared" si="12"/>
        <v/>
      </c>
      <c r="AP159" s="154"/>
      <c r="AR159" s="105" t="str">
        <f>IF(Include_in_Pub_Bias=TRUE,Study_name,"")</f>
        <v/>
      </c>
      <c r="AS159" s="58" t="str">
        <f>IF(Calculations!FS159&lt;&gt;"",NORMSINV(Calculations!FS159),"")</f>
        <v/>
      </c>
      <c r="AT159" s="47" t="str">
        <f>IF(Include_in_Pub_Bias=TRUE,IF(AW$33="Standardized residuals",Standardized_residual,Z_score),"")</f>
        <v/>
      </c>
      <c r="BB159" s="154"/>
      <c r="BF159" s="154"/>
    </row>
    <row r="160" spans="4:58" x14ac:dyDescent="0.2">
      <c r="D160" s="107" t="str">
        <f>IF(Include_in_Pub_Bias=TRUE,Study_name,"")</f>
        <v/>
      </c>
      <c r="E160" s="58" t="str">
        <f>IF(AND(Include_study="Yes",Sufficient_data="Yes"),IF(Additional_Fisher_transformation="Off",Calculations!CT:CT,Calculations!CU:CU),"")</f>
        <v/>
      </c>
      <c r="F160" s="58" t="str">
        <f>IF(Include_in_Pub_Bias=TRUE,Calculations!CV:CV,"")</f>
        <v/>
      </c>
      <c r="M160" s="154"/>
      <c r="T160" s="154"/>
      <c r="V160" s="105" t="str">
        <f>IF(Include_in_Pub_Bias=TRUE,Study_name,"")</f>
        <v/>
      </c>
      <c r="W160" s="47" t="str">
        <f>IF(Include_in_Pub_Bias=TRUE,((E:E-I$29)*SQRT(Calculations!CX:CX))/SQRT(1-Calculations!CX:CX/SUM(Calculations!CX:CX)),"")</f>
        <v/>
      </c>
      <c r="AD160" s="154"/>
      <c r="AF160" s="105" t="str">
        <f t="shared" si="8"/>
        <v/>
      </c>
      <c r="AG160" s="58" t="str">
        <f t="shared" si="11"/>
        <v/>
      </c>
      <c r="AH160" s="47" t="str">
        <f t="shared" si="12"/>
        <v/>
      </c>
      <c r="AP160" s="154"/>
      <c r="AR160" s="105" t="str">
        <f>IF(Include_in_Pub_Bias=TRUE,Study_name,"")</f>
        <v/>
      </c>
      <c r="AS160" s="58" t="str">
        <f>IF(Calculations!FS160&lt;&gt;"",NORMSINV(Calculations!FS160),"")</f>
        <v/>
      </c>
      <c r="AT160" s="47" t="str">
        <f>IF(Include_in_Pub_Bias=TRUE,IF(AW$33="Standardized residuals",Standardized_residual,Z_score),"")</f>
        <v/>
      </c>
      <c r="BB160" s="154"/>
      <c r="BF160" s="154"/>
    </row>
    <row r="161" spans="4:58" x14ac:dyDescent="0.2">
      <c r="D161" s="107" t="str">
        <f>IF(Include_in_Pub_Bias=TRUE,Study_name,"")</f>
        <v/>
      </c>
      <c r="E161" s="58" t="str">
        <f>IF(AND(Include_study="Yes",Sufficient_data="Yes"),IF(Additional_Fisher_transformation="Off",Calculations!CT:CT,Calculations!CU:CU),"")</f>
        <v/>
      </c>
      <c r="F161" s="58" t="str">
        <f>IF(Include_in_Pub_Bias=TRUE,Calculations!CV:CV,"")</f>
        <v/>
      </c>
      <c r="M161" s="154"/>
      <c r="T161" s="154"/>
      <c r="V161" s="105" t="str">
        <f>IF(Include_in_Pub_Bias=TRUE,Study_name,"")</f>
        <v/>
      </c>
      <c r="W161" s="47" t="str">
        <f>IF(Include_in_Pub_Bias=TRUE,((E:E-I$29)*SQRT(Calculations!CX:CX))/SQRT(1-Calculations!CX:CX/SUM(Calculations!CX:CX)),"")</f>
        <v/>
      </c>
      <c r="AD161" s="154"/>
      <c r="AF161" s="105" t="str">
        <f t="shared" si="8"/>
        <v/>
      </c>
      <c r="AG161" s="58" t="str">
        <f t="shared" si="11"/>
        <v/>
      </c>
      <c r="AH161" s="47" t="str">
        <f t="shared" si="12"/>
        <v/>
      </c>
      <c r="AP161" s="154"/>
      <c r="AR161" s="105" t="str">
        <f>IF(Include_in_Pub_Bias=TRUE,Study_name,"")</f>
        <v/>
      </c>
      <c r="AS161" s="58" t="str">
        <f>IF(Calculations!FS161&lt;&gt;"",NORMSINV(Calculations!FS161),"")</f>
        <v/>
      </c>
      <c r="AT161" s="47" t="str">
        <f>IF(Include_in_Pub_Bias=TRUE,IF(AW$33="Standardized residuals",Standardized_residual,Z_score),"")</f>
        <v/>
      </c>
      <c r="BB161" s="154"/>
      <c r="BF161" s="154"/>
    </row>
    <row r="162" spans="4:58" x14ac:dyDescent="0.2">
      <c r="D162" s="107" t="str">
        <f>IF(Include_in_Pub_Bias=TRUE,Study_name,"")</f>
        <v/>
      </c>
      <c r="E162" s="58" t="str">
        <f>IF(AND(Include_study="Yes",Sufficient_data="Yes"),IF(Additional_Fisher_transformation="Off",Calculations!CT:CT,Calculations!CU:CU),"")</f>
        <v/>
      </c>
      <c r="F162" s="58" t="str">
        <f>IF(Include_in_Pub_Bias=TRUE,Calculations!CV:CV,"")</f>
        <v/>
      </c>
      <c r="M162" s="154"/>
      <c r="T162" s="154"/>
      <c r="V162" s="105" t="str">
        <f>IF(Include_in_Pub_Bias=TRUE,Study_name,"")</f>
        <v/>
      </c>
      <c r="W162" s="47" t="str">
        <f>IF(Include_in_Pub_Bias=TRUE,((E:E-I$29)*SQRT(Calculations!CX:CX))/SQRT(1-Calculations!CX:CX/SUM(Calculations!CX:CX)),"")</f>
        <v/>
      </c>
      <c r="AD162" s="154"/>
      <c r="AF162" s="105" t="str">
        <f t="shared" ref="AF162:AF201" si="13">IF(AND(Sufficient_data="Yes",Include_study="Yes"),Study_name,"")</f>
        <v/>
      </c>
      <c r="AG162" s="58" t="str">
        <f t="shared" ref="AG162:AG193" si="14">IF(AND(Sufficient_data="Yes",Include_study="Yes"),Inverse_standard_error,"")</f>
        <v/>
      </c>
      <c r="AH162" s="47" t="str">
        <f t="shared" ref="AH162:AH193" si="15">IF(AND(Sufficient_data="Yes",Include_study="Yes"),Z_score,"")</f>
        <v/>
      </c>
      <c r="AP162" s="154"/>
      <c r="AR162" s="105" t="str">
        <f>IF(Include_in_Pub_Bias=TRUE,Study_name,"")</f>
        <v/>
      </c>
      <c r="AS162" s="58" t="str">
        <f>IF(Calculations!FS162&lt;&gt;"",NORMSINV(Calculations!FS162),"")</f>
        <v/>
      </c>
      <c r="AT162" s="47" t="str">
        <f>IF(Include_in_Pub_Bias=TRUE,IF(AW$33="Standardized residuals",Standardized_residual,Z_score),"")</f>
        <v/>
      </c>
      <c r="BB162" s="154"/>
      <c r="BF162" s="154"/>
    </row>
    <row r="163" spans="4:58" x14ac:dyDescent="0.2">
      <c r="D163" s="107" t="str">
        <f>IF(Include_in_Pub_Bias=TRUE,Study_name,"")</f>
        <v/>
      </c>
      <c r="E163" s="58" t="str">
        <f>IF(AND(Include_study="Yes",Sufficient_data="Yes"),IF(Additional_Fisher_transformation="Off",Calculations!CT:CT,Calculations!CU:CU),"")</f>
        <v/>
      </c>
      <c r="F163" s="58" t="str">
        <f>IF(Include_in_Pub_Bias=TRUE,Calculations!CV:CV,"")</f>
        <v/>
      </c>
      <c r="M163" s="154"/>
      <c r="T163" s="154"/>
      <c r="V163" s="105" t="str">
        <f>IF(Include_in_Pub_Bias=TRUE,Study_name,"")</f>
        <v/>
      </c>
      <c r="W163" s="47" t="str">
        <f>IF(Include_in_Pub_Bias=TRUE,((E:E-I$29)*SQRT(Calculations!CX:CX))/SQRT(1-Calculations!CX:CX/SUM(Calculations!CX:CX)),"")</f>
        <v/>
      </c>
      <c r="AD163" s="154"/>
      <c r="AF163" s="105" t="str">
        <f t="shared" si="13"/>
        <v/>
      </c>
      <c r="AG163" s="58" t="str">
        <f t="shared" si="14"/>
        <v/>
      </c>
      <c r="AH163" s="47" t="str">
        <f t="shared" si="15"/>
        <v/>
      </c>
      <c r="AP163" s="154"/>
      <c r="AR163" s="105" t="str">
        <f>IF(Include_in_Pub_Bias=TRUE,Study_name,"")</f>
        <v/>
      </c>
      <c r="AS163" s="58" t="str">
        <f>IF(Calculations!FS163&lt;&gt;"",NORMSINV(Calculations!FS163),"")</f>
        <v/>
      </c>
      <c r="AT163" s="47" t="str">
        <f>IF(Include_in_Pub_Bias=TRUE,IF(AW$33="Standardized residuals",Standardized_residual,Z_score),"")</f>
        <v/>
      </c>
      <c r="BB163" s="154"/>
      <c r="BF163" s="154"/>
    </row>
    <row r="164" spans="4:58" x14ac:dyDescent="0.2">
      <c r="D164" s="107" t="str">
        <f>IF(Include_in_Pub_Bias=TRUE,Study_name,"")</f>
        <v/>
      </c>
      <c r="E164" s="58" t="str">
        <f>IF(AND(Include_study="Yes",Sufficient_data="Yes"),IF(Additional_Fisher_transformation="Off",Calculations!CT:CT,Calculations!CU:CU),"")</f>
        <v/>
      </c>
      <c r="F164" s="58" t="str">
        <f>IF(Include_in_Pub_Bias=TRUE,Calculations!CV:CV,"")</f>
        <v/>
      </c>
      <c r="M164" s="154"/>
      <c r="T164" s="154"/>
      <c r="V164" s="105" t="str">
        <f>IF(Include_in_Pub_Bias=TRUE,Study_name,"")</f>
        <v/>
      </c>
      <c r="W164" s="47" t="str">
        <f>IF(Include_in_Pub_Bias=TRUE,((E:E-I$29)*SQRT(Calculations!CX:CX))/SQRT(1-Calculations!CX:CX/SUM(Calculations!CX:CX)),"")</f>
        <v/>
      </c>
      <c r="AD164" s="154"/>
      <c r="AF164" s="105" t="str">
        <f t="shared" si="13"/>
        <v/>
      </c>
      <c r="AG164" s="58" t="str">
        <f t="shared" si="14"/>
        <v/>
      </c>
      <c r="AH164" s="47" t="str">
        <f t="shared" si="15"/>
        <v/>
      </c>
      <c r="AP164" s="154"/>
      <c r="AR164" s="105" t="str">
        <f>IF(Include_in_Pub_Bias=TRUE,Study_name,"")</f>
        <v/>
      </c>
      <c r="AS164" s="58" t="str">
        <f>IF(Calculations!FS164&lt;&gt;"",NORMSINV(Calculations!FS164),"")</f>
        <v/>
      </c>
      <c r="AT164" s="47" t="str">
        <f>IF(Include_in_Pub_Bias=TRUE,IF(AW$33="Standardized residuals",Standardized_residual,Z_score),"")</f>
        <v/>
      </c>
      <c r="BB164" s="154"/>
      <c r="BF164" s="154"/>
    </row>
    <row r="165" spans="4:58" x14ac:dyDescent="0.2">
      <c r="D165" s="107" t="str">
        <f>IF(Include_in_Pub_Bias=TRUE,Study_name,"")</f>
        <v/>
      </c>
      <c r="E165" s="58" t="str">
        <f>IF(AND(Include_study="Yes",Sufficient_data="Yes"),IF(Additional_Fisher_transformation="Off",Calculations!CT:CT,Calculations!CU:CU),"")</f>
        <v/>
      </c>
      <c r="F165" s="58" t="str">
        <f>IF(Include_in_Pub_Bias=TRUE,Calculations!CV:CV,"")</f>
        <v/>
      </c>
      <c r="M165" s="154"/>
      <c r="T165" s="154"/>
      <c r="V165" s="105" t="str">
        <f>IF(Include_in_Pub_Bias=TRUE,Study_name,"")</f>
        <v/>
      </c>
      <c r="W165" s="47" t="str">
        <f>IF(Include_in_Pub_Bias=TRUE,((E:E-I$29)*SQRT(Calculations!CX:CX))/SQRT(1-Calculations!CX:CX/SUM(Calculations!CX:CX)),"")</f>
        <v/>
      </c>
      <c r="AD165" s="154"/>
      <c r="AF165" s="105" t="str">
        <f t="shared" si="13"/>
        <v/>
      </c>
      <c r="AG165" s="58" t="str">
        <f t="shared" si="14"/>
        <v/>
      </c>
      <c r="AH165" s="47" t="str">
        <f t="shared" si="15"/>
        <v/>
      </c>
      <c r="AP165" s="154"/>
      <c r="AR165" s="105" t="str">
        <f>IF(Include_in_Pub_Bias=TRUE,Study_name,"")</f>
        <v/>
      </c>
      <c r="AS165" s="58" t="str">
        <f>IF(Calculations!FS165&lt;&gt;"",NORMSINV(Calculations!FS165),"")</f>
        <v/>
      </c>
      <c r="AT165" s="47" t="str">
        <f>IF(Include_in_Pub_Bias=TRUE,IF(AW$33="Standardized residuals",Standardized_residual,Z_score),"")</f>
        <v/>
      </c>
      <c r="BB165" s="154"/>
      <c r="BF165" s="154"/>
    </row>
    <row r="166" spans="4:58" x14ac:dyDescent="0.2">
      <c r="D166" s="107" t="str">
        <f>IF(Include_in_Pub_Bias=TRUE,Study_name,"")</f>
        <v/>
      </c>
      <c r="E166" s="58" t="str">
        <f>IF(AND(Include_study="Yes",Sufficient_data="Yes"),IF(Additional_Fisher_transformation="Off",Calculations!CT:CT,Calculations!CU:CU),"")</f>
        <v/>
      </c>
      <c r="F166" s="58" t="str">
        <f>IF(Include_in_Pub_Bias=TRUE,Calculations!CV:CV,"")</f>
        <v/>
      </c>
      <c r="M166" s="154"/>
      <c r="T166" s="154"/>
      <c r="V166" s="105" t="str">
        <f>IF(Include_in_Pub_Bias=TRUE,Study_name,"")</f>
        <v/>
      </c>
      <c r="W166" s="47" t="str">
        <f>IF(Include_in_Pub_Bias=TRUE,((E:E-I$29)*SQRT(Calculations!CX:CX))/SQRT(1-Calculations!CX:CX/SUM(Calculations!CX:CX)),"")</f>
        <v/>
      </c>
      <c r="AD166" s="154"/>
      <c r="AF166" s="105" t="str">
        <f t="shared" si="13"/>
        <v/>
      </c>
      <c r="AG166" s="58" t="str">
        <f t="shared" si="14"/>
        <v/>
      </c>
      <c r="AH166" s="47" t="str">
        <f t="shared" si="15"/>
        <v/>
      </c>
      <c r="AP166" s="154"/>
      <c r="AR166" s="105" t="str">
        <f>IF(Include_in_Pub_Bias=TRUE,Study_name,"")</f>
        <v/>
      </c>
      <c r="AS166" s="58" t="str">
        <f>IF(Calculations!FS166&lt;&gt;"",NORMSINV(Calculations!FS166),"")</f>
        <v/>
      </c>
      <c r="AT166" s="47" t="str">
        <f>IF(Include_in_Pub_Bias=TRUE,IF(AW$33="Standardized residuals",Standardized_residual,Z_score),"")</f>
        <v/>
      </c>
      <c r="BB166" s="154"/>
      <c r="BF166" s="154"/>
    </row>
    <row r="167" spans="4:58" x14ac:dyDescent="0.2">
      <c r="D167" s="107" t="str">
        <f>IF(Include_in_Pub_Bias=TRUE,Study_name,"")</f>
        <v/>
      </c>
      <c r="E167" s="58" t="str">
        <f>IF(AND(Include_study="Yes",Sufficient_data="Yes"),IF(Additional_Fisher_transformation="Off",Calculations!CT:CT,Calculations!CU:CU),"")</f>
        <v/>
      </c>
      <c r="F167" s="58" t="str">
        <f>IF(Include_in_Pub_Bias=TRUE,Calculations!CV:CV,"")</f>
        <v/>
      </c>
      <c r="M167" s="154"/>
      <c r="T167" s="154"/>
      <c r="V167" s="105" t="str">
        <f>IF(Include_in_Pub_Bias=TRUE,Study_name,"")</f>
        <v/>
      </c>
      <c r="W167" s="47" t="str">
        <f>IF(Include_in_Pub_Bias=TRUE,((E:E-I$29)*SQRT(Calculations!CX:CX))/SQRT(1-Calculations!CX:CX/SUM(Calculations!CX:CX)),"")</f>
        <v/>
      </c>
      <c r="AD167" s="154"/>
      <c r="AF167" s="105" t="str">
        <f t="shared" si="13"/>
        <v/>
      </c>
      <c r="AG167" s="58" t="str">
        <f t="shared" si="14"/>
        <v/>
      </c>
      <c r="AH167" s="47" t="str">
        <f t="shared" si="15"/>
        <v/>
      </c>
      <c r="AP167" s="154"/>
      <c r="AR167" s="105" t="str">
        <f>IF(Include_in_Pub_Bias=TRUE,Study_name,"")</f>
        <v/>
      </c>
      <c r="AS167" s="58" t="str">
        <f>IF(Calculations!FS167&lt;&gt;"",NORMSINV(Calculations!FS167),"")</f>
        <v/>
      </c>
      <c r="AT167" s="47" t="str">
        <f>IF(Include_in_Pub_Bias=TRUE,IF(AW$33="Standardized residuals",Standardized_residual,Z_score),"")</f>
        <v/>
      </c>
      <c r="BB167" s="154"/>
      <c r="BF167" s="154"/>
    </row>
    <row r="168" spans="4:58" x14ac:dyDescent="0.2">
      <c r="D168" s="107" t="str">
        <f>IF(Include_in_Pub_Bias=TRUE,Study_name,"")</f>
        <v/>
      </c>
      <c r="E168" s="58" t="str">
        <f>IF(AND(Include_study="Yes",Sufficient_data="Yes"),IF(Additional_Fisher_transformation="Off",Calculations!CT:CT,Calculations!CU:CU),"")</f>
        <v/>
      </c>
      <c r="F168" s="58" t="str">
        <f>IF(Include_in_Pub_Bias=TRUE,Calculations!CV:CV,"")</f>
        <v/>
      </c>
      <c r="M168" s="154"/>
      <c r="T168" s="154"/>
      <c r="V168" s="105" t="str">
        <f>IF(Include_in_Pub_Bias=TRUE,Study_name,"")</f>
        <v/>
      </c>
      <c r="W168" s="47" t="str">
        <f>IF(Include_in_Pub_Bias=TRUE,((E:E-I$29)*SQRT(Calculations!CX:CX))/SQRT(1-Calculations!CX:CX/SUM(Calculations!CX:CX)),"")</f>
        <v/>
      </c>
      <c r="AD168" s="154"/>
      <c r="AF168" s="105" t="str">
        <f t="shared" si="13"/>
        <v/>
      </c>
      <c r="AG168" s="58" t="str">
        <f t="shared" si="14"/>
        <v/>
      </c>
      <c r="AH168" s="47" t="str">
        <f t="shared" si="15"/>
        <v/>
      </c>
      <c r="AP168" s="154"/>
      <c r="AR168" s="105" t="str">
        <f>IF(Include_in_Pub_Bias=TRUE,Study_name,"")</f>
        <v/>
      </c>
      <c r="AS168" s="58" t="str">
        <f>IF(Calculations!FS168&lt;&gt;"",NORMSINV(Calculations!FS168),"")</f>
        <v/>
      </c>
      <c r="AT168" s="47" t="str">
        <f>IF(Include_in_Pub_Bias=TRUE,IF(AW$33="Standardized residuals",Standardized_residual,Z_score),"")</f>
        <v/>
      </c>
      <c r="BB168" s="154"/>
      <c r="BF168" s="154"/>
    </row>
    <row r="169" spans="4:58" x14ac:dyDescent="0.2">
      <c r="D169" s="107" t="str">
        <f>IF(Include_in_Pub_Bias=TRUE,Study_name,"")</f>
        <v/>
      </c>
      <c r="E169" s="58" t="str">
        <f>IF(AND(Include_study="Yes",Sufficient_data="Yes"),IF(Additional_Fisher_transformation="Off",Calculations!CT:CT,Calculations!CU:CU),"")</f>
        <v/>
      </c>
      <c r="F169" s="58" t="str">
        <f>IF(Include_in_Pub_Bias=TRUE,Calculations!CV:CV,"")</f>
        <v/>
      </c>
      <c r="M169" s="154"/>
      <c r="T169" s="154"/>
      <c r="V169" s="105" t="str">
        <f>IF(Include_in_Pub_Bias=TRUE,Study_name,"")</f>
        <v/>
      </c>
      <c r="W169" s="47" t="str">
        <f>IF(Include_in_Pub_Bias=TRUE,((E:E-I$29)*SQRT(Calculations!CX:CX))/SQRT(1-Calculations!CX:CX/SUM(Calculations!CX:CX)),"")</f>
        <v/>
      </c>
      <c r="AD169" s="154"/>
      <c r="AF169" s="105" t="str">
        <f t="shared" si="13"/>
        <v/>
      </c>
      <c r="AG169" s="58" t="str">
        <f t="shared" si="14"/>
        <v/>
      </c>
      <c r="AH169" s="47" t="str">
        <f t="shared" si="15"/>
        <v/>
      </c>
      <c r="AP169" s="154"/>
      <c r="AR169" s="105" t="str">
        <f>IF(Include_in_Pub_Bias=TRUE,Study_name,"")</f>
        <v/>
      </c>
      <c r="AS169" s="58" t="str">
        <f>IF(Calculations!FS169&lt;&gt;"",NORMSINV(Calculations!FS169),"")</f>
        <v/>
      </c>
      <c r="AT169" s="47" t="str">
        <f>IF(Include_in_Pub_Bias=TRUE,IF(AW$33="Standardized residuals",Standardized_residual,Z_score),"")</f>
        <v/>
      </c>
      <c r="BB169" s="154"/>
      <c r="BF169" s="154"/>
    </row>
    <row r="170" spans="4:58" x14ac:dyDescent="0.2">
      <c r="D170" s="107" t="str">
        <f>IF(Include_in_Pub_Bias=TRUE,Study_name,"")</f>
        <v/>
      </c>
      <c r="E170" s="58" t="str">
        <f>IF(AND(Include_study="Yes",Sufficient_data="Yes"),IF(Additional_Fisher_transformation="Off",Calculations!CT:CT,Calculations!CU:CU),"")</f>
        <v/>
      </c>
      <c r="F170" s="58" t="str">
        <f>IF(Include_in_Pub_Bias=TRUE,Calculations!CV:CV,"")</f>
        <v/>
      </c>
      <c r="M170" s="154"/>
      <c r="T170" s="154"/>
      <c r="V170" s="105" t="str">
        <f>IF(Include_in_Pub_Bias=TRUE,Study_name,"")</f>
        <v/>
      </c>
      <c r="W170" s="47" t="str">
        <f>IF(Include_in_Pub_Bias=TRUE,((E:E-I$29)*SQRT(Calculations!CX:CX))/SQRT(1-Calculations!CX:CX/SUM(Calculations!CX:CX)),"")</f>
        <v/>
      </c>
      <c r="AD170" s="154"/>
      <c r="AF170" s="105" t="str">
        <f t="shared" si="13"/>
        <v/>
      </c>
      <c r="AG170" s="58" t="str">
        <f t="shared" si="14"/>
        <v/>
      </c>
      <c r="AH170" s="47" t="str">
        <f t="shared" si="15"/>
        <v/>
      </c>
      <c r="AP170" s="154"/>
      <c r="AR170" s="105" t="str">
        <f>IF(Include_in_Pub_Bias=TRUE,Study_name,"")</f>
        <v/>
      </c>
      <c r="AS170" s="58" t="str">
        <f>IF(Calculations!FS170&lt;&gt;"",NORMSINV(Calculations!FS170),"")</f>
        <v/>
      </c>
      <c r="AT170" s="47" t="str">
        <f>IF(Include_in_Pub_Bias=TRUE,IF(AW$33="Standardized residuals",Standardized_residual,Z_score),"")</f>
        <v/>
      </c>
      <c r="BB170" s="154"/>
      <c r="BF170" s="154"/>
    </row>
    <row r="171" spans="4:58" x14ac:dyDescent="0.2">
      <c r="D171" s="107" t="str">
        <f>IF(Include_in_Pub_Bias=TRUE,Study_name,"")</f>
        <v/>
      </c>
      <c r="E171" s="58" t="str">
        <f>IF(AND(Include_study="Yes",Sufficient_data="Yes"),IF(Additional_Fisher_transformation="Off",Calculations!CT:CT,Calculations!CU:CU),"")</f>
        <v/>
      </c>
      <c r="F171" s="58" t="str">
        <f>IF(Include_in_Pub_Bias=TRUE,Calculations!CV:CV,"")</f>
        <v/>
      </c>
      <c r="M171" s="154"/>
      <c r="T171" s="154"/>
      <c r="V171" s="105" t="str">
        <f>IF(Include_in_Pub_Bias=TRUE,Study_name,"")</f>
        <v/>
      </c>
      <c r="W171" s="47" t="str">
        <f>IF(Include_in_Pub_Bias=TRUE,((E:E-I$29)*SQRT(Calculations!CX:CX))/SQRT(1-Calculations!CX:CX/SUM(Calculations!CX:CX)),"")</f>
        <v/>
      </c>
      <c r="AD171" s="154"/>
      <c r="AF171" s="105" t="str">
        <f t="shared" si="13"/>
        <v/>
      </c>
      <c r="AG171" s="58" t="str">
        <f t="shared" si="14"/>
        <v/>
      </c>
      <c r="AH171" s="47" t="str">
        <f t="shared" si="15"/>
        <v/>
      </c>
      <c r="AP171" s="154"/>
      <c r="AR171" s="105" t="str">
        <f>IF(Include_in_Pub_Bias=TRUE,Study_name,"")</f>
        <v/>
      </c>
      <c r="AS171" s="58" t="str">
        <f>IF(Calculations!FS171&lt;&gt;"",NORMSINV(Calculations!FS171),"")</f>
        <v/>
      </c>
      <c r="AT171" s="47" t="str">
        <f>IF(Include_in_Pub_Bias=TRUE,IF(AW$33="Standardized residuals",Standardized_residual,Z_score),"")</f>
        <v/>
      </c>
      <c r="BB171" s="154"/>
      <c r="BF171" s="154"/>
    </row>
    <row r="172" spans="4:58" x14ac:dyDescent="0.2">
      <c r="D172" s="107" t="str">
        <f>IF(Include_in_Pub_Bias=TRUE,Study_name,"")</f>
        <v/>
      </c>
      <c r="E172" s="58" t="str">
        <f>IF(AND(Include_study="Yes",Sufficient_data="Yes"),IF(Additional_Fisher_transformation="Off",Calculations!CT:CT,Calculations!CU:CU),"")</f>
        <v/>
      </c>
      <c r="F172" s="58" t="str">
        <f>IF(Include_in_Pub_Bias=TRUE,Calculations!CV:CV,"")</f>
        <v/>
      </c>
      <c r="M172" s="154"/>
      <c r="T172" s="154"/>
      <c r="V172" s="105" t="str">
        <f>IF(Include_in_Pub_Bias=TRUE,Study_name,"")</f>
        <v/>
      </c>
      <c r="W172" s="47" t="str">
        <f>IF(Include_in_Pub_Bias=TRUE,((E:E-I$29)*SQRT(Calculations!CX:CX))/SQRT(1-Calculations!CX:CX/SUM(Calculations!CX:CX)),"")</f>
        <v/>
      </c>
      <c r="AD172" s="154"/>
      <c r="AF172" s="105" t="str">
        <f t="shared" si="13"/>
        <v/>
      </c>
      <c r="AG172" s="58" t="str">
        <f t="shared" si="14"/>
        <v/>
      </c>
      <c r="AH172" s="47" t="str">
        <f t="shared" si="15"/>
        <v/>
      </c>
      <c r="AP172" s="154"/>
      <c r="AR172" s="105" t="str">
        <f>IF(Include_in_Pub_Bias=TRUE,Study_name,"")</f>
        <v/>
      </c>
      <c r="AS172" s="58" t="str">
        <f>IF(Calculations!FS172&lt;&gt;"",NORMSINV(Calculations!FS172),"")</f>
        <v/>
      </c>
      <c r="AT172" s="47" t="str">
        <f>IF(Include_in_Pub_Bias=TRUE,IF(AW$33="Standardized residuals",Standardized_residual,Z_score),"")</f>
        <v/>
      </c>
      <c r="BB172" s="154"/>
      <c r="BF172" s="154"/>
    </row>
    <row r="173" spans="4:58" x14ac:dyDescent="0.2">
      <c r="D173" s="107" t="str">
        <f>IF(Include_in_Pub_Bias=TRUE,Study_name,"")</f>
        <v/>
      </c>
      <c r="E173" s="58" t="str">
        <f>IF(AND(Include_study="Yes",Sufficient_data="Yes"),IF(Additional_Fisher_transformation="Off",Calculations!CT:CT,Calculations!CU:CU),"")</f>
        <v/>
      </c>
      <c r="F173" s="58" t="str">
        <f>IF(Include_in_Pub_Bias=TRUE,Calculations!CV:CV,"")</f>
        <v/>
      </c>
      <c r="M173" s="154"/>
      <c r="T173" s="154"/>
      <c r="V173" s="105" t="str">
        <f>IF(Include_in_Pub_Bias=TRUE,Study_name,"")</f>
        <v/>
      </c>
      <c r="W173" s="47" t="str">
        <f>IF(Include_in_Pub_Bias=TRUE,((E:E-I$29)*SQRT(Calculations!CX:CX))/SQRT(1-Calculations!CX:CX/SUM(Calculations!CX:CX)),"")</f>
        <v/>
      </c>
      <c r="AD173" s="154"/>
      <c r="AF173" s="105" t="str">
        <f t="shared" si="13"/>
        <v/>
      </c>
      <c r="AG173" s="58" t="str">
        <f t="shared" si="14"/>
        <v/>
      </c>
      <c r="AH173" s="47" t="str">
        <f t="shared" si="15"/>
        <v/>
      </c>
      <c r="AP173" s="154"/>
      <c r="AR173" s="105" t="str">
        <f>IF(Include_in_Pub_Bias=TRUE,Study_name,"")</f>
        <v/>
      </c>
      <c r="AS173" s="58" t="str">
        <f>IF(Calculations!FS173&lt;&gt;"",NORMSINV(Calculations!FS173),"")</f>
        <v/>
      </c>
      <c r="AT173" s="47" t="str">
        <f>IF(Include_in_Pub_Bias=TRUE,IF(AW$33="Standardized residuals",Standardized_residual,Z_score),"")</f>
        <v/>
      </c>
      <c r="BB173" s="154"/>
      <c r="BF173" s="154"/>
    </row>
    <row r="174" spans="4:58" x14ac:dyDescent="0.2">
      <c r="D174" s="107" t="str">
        <f>IF(Include_in_Pub_Bias=TRUE,Study_name,"")</f>
        <v/>
      </c>
      <c r="E174" s="58" t="str">
        <f>IF(AND(Include_study="Yes",Sufficient_data="Yes"),IF(Additional_Fisher_transformation="Off",Calculations!CT:CT,Calculations!CU:CU),"")</f>
        <v/>
      </c>
      <c r="F174" s="58" t="str">
        <f>IF(Include_in_Pub_Bias=TRUE,Calculations!CV:CV,"")</f>
        <v/>
      </c>
      <c r="M174" s="154"/>
      <c r="T174" s="154"/>
      <c r="V174" s="105" t="str">
        <f>IF(Include_in_Pub_Bias=TRUE,Study_name,"")</f>
        <v/>
      </c>
      <c r="W174" s="47" t="str">
        <f>IF(Include_in_Pub_Bias=TRUE,((E:E-I$29)*SQRT(Calculations!CX:CX))/SQRT(1-Calculations!CX:CX/SUM(Calculations!CX:CX)),"")</f>
        <v/>
      </c>
      <c r="AD174" s="154"/>
      <c r="AF174" s="105" t="str">
        <f t="shared" si="13"/>
        <v/>
      </c>
      <c r="AG174" s="58" t="str">
        <f t="shared" si="14"/>
        <v/>
      </c>
      <c r="AH174" s="47" t="str">
        <f t="shared" si="15"/>
        <v/>
      </c>
      <c r="AP174" s="154"/>
      <c r="AR174" s="105" t="str">
        <f>IF(Include_in_Pub_Bias=TRUE,Study_name,"")</f>
        <v/>
      </c>
      <c r="AS174" s="58" t="str">
        <f>IF(Calculations!FS174&lt;&gt;"",NORMSINV(Calculations!FS174),"")</f>
        <v/>
      </c>
      <c r="AT174" s="47" t="str">
        <f>IF(Include_in_Pub_Bias=TRUE,IF(AW$33="Standardized residuals",Standardized_residual,Z_score),"")</f>
        <v/>
      </c>
      <c r="BB174" s="154"/>
      <c r="BF174" s="154"/>
    </row>
    <row r="175" spans="4:58" x14ac:dyDescent="0.2">
      <c r="D175" s="107" t="str">
        <f>IF(Include_in_Pub_Bias=TRUE,Study_name,"")</f>
        <v/>
      </c>
      <c r="E175" s="58" t="str">
        <f>IF(AND(Include_study="Yes",Sufficient_data="Yes"),IF(Additional_Fisher_transformation="Off",Calculations!CT:CT,Calculations!CU:CU),"")</f>
        <v/>
      </c>
      <c r="F175" s="58" t="str">
        <f>IF(Include_in_Pub_Bias=TRUE,Calculations!CV:CV,"")</f>
        <v/>
      </c>
      <c r="M175" s="154"/>
      <c r="T175" s="154"/>
      <c r="V175" s="105" t="str">
        <f>IF(Include_in_Pub_Bias=TRUE,Study_name,"")</f>
        <v/>
      </c>
      <c r="W175" s="47" t="str">
        <f>IF(Include_in_Pub_Bias=TRUE,((E:E-I$29)*SQRT(Calculations!CX:CX))/SQRT(1-Calculations!CX:CX/SUM(Calculations!CX:CX)),"")</f>
        <v/>
      </c>
      <c r="AD175" s="154"/>
      <c r="AF175" s="105" t="str">
        <f t="shared" si="13"/>
        <v/>
      </c>
      <c r="AG175" s="58" t="str">
        <f t="shared" si="14"/>
        <v/>
      </c>
      <c r="AH175" s="47" t="str">
        <f t="shared" si="15"/>
        <v/>
      </c>
      <c r="AP175" s="154"/>
      <c r="AR175" s="105" t="str">
        <f>IF(Include_in_Pub_Bias=TRUE,Study_name,"")</f>
        <v/>
      </c>
      <c r="AS175" s="58" t="str">
        <f>IF(Calculations!FS175&lt;&gt;"",NORMSINV(Calculations!FS175),"")</f>
        <v/>
      </c>
      <c r="AT175" s="47" t="str">
        <f>IF(Include_in_Pub_Bias=TRUE,IF(AW$33="Standardized residuals",Standardized_residual,Z_score),"")</f>
        <v/>
      </c>
      <c r="BB175" s="154"/>
      <c r="BF175" s="154"/>
    </row>
    <row r="176" spans="4:58" x14ac:dyDescent="0.2">
      <c r="D176" s="107" t="str">
        <f>IF(Include_in_Pub_Bias=TRUE,Study_name,"")</f>
        <v/>
      </c>
      <c r="E176" s="58" t="str">
        <f>IF(AND(Include_study="Yes",Sufficient_data="Yes"),IF(Additional_Fisher_transformation="Off",Calculations!CT:CT,Calculations!CU:CU),"")</f>
        <v/>
      </c>
      <c r="F176" s="58" t="str">
        <f>IF(Include_in_Pub_Bias=TRUE,Calculations!CV:CV,"")</f>
        <v/>
      </c>
      <c r="M176" s="154"/>
      <c r="T176" s="154"/>
      <c r="V176" s="105" t="str">
        <f>IF(Include_in_Pub_Bias=TRUE,Study_name,"")</f>
        <v/>
      </c>
      <c r="W176" s="47" t="str">
        <f>IF(Include_in_Pub_Bias=TRUE,((E:E-I$29)*SQRT(Calculations!CX:CX))/SQRT(1-Calculations!CX:CX/SUM(Calculations!CX:CX)),"")</f>
        <v/>
      </c>
      <c r="AD176" s="154"/>
      <c r="AF176" s="105" t="str">
        <f t="shared" si="13"/>
        <v/>
      </c>
      <c r="AG176" s="58" t="str">
        <f t="shared" si="14"/>
        <v/>
      </c>
      <c r="AH176" s="47" t="str">
        <f t="shared" si="15"/>
        <v/>
      </c>
      <c r="AP176" s="154"/>
      <c r="AR176" s="105" t="str">
        <f>IF(Include_in_Pub_Bias=TRUE,Study_name,"")</f>
        <v/>
      </c>
      <c r="AS176" s="58" t="str">
        <f>IF(Calculations!FS176&lt;&gt;"",NORMSINV(Calculations!FS176),"")</f>
        <v/>
      </c>
      <c r="AT176" s="47" t="str">
        <f>IF(Include_in_Pub_Bias=TRUE,IF(AW$33="Standardized residuals",Standardized_residual,Z_score),"")</f>
        <v/>
      </c>
      <c r="BB176" s="154"/>
      <c r="BF176" s="154"/>
    </row>
    <row r="177" spans="4:58" x14ac:dyDescent="0.2">
      <c r="D177" s="107" t="str">
        <f>IF(Include_in_Pub_Bias=TRUE,Study_name,"")</f>
        <v/>
      </c>
      <c r="E177" s="58" t="str">
        <f>IF(AND(Include_study="Yes",Sufficient_data="Yes"),IF(Additional_Fisher_transformation="Off",Calculations!CT:CT,Calculations!CU:CU),"")</f>
        <v/>
      </c>
      <c r="F177" s="58" t="str">
        <f>IF(Include_in_Pub_Bias=TRUE,Calculations!CV:CV,"")</f>
        <v/>
      </c>
      <c r="M177" s="154"/>
      <c r="T177" s="154"/>
      <c r="V177" s="105" t="str">
        <f>IF(Include_in_Pub_Bias=TRUE,Study_name,"")</f>
        <v/>
      </c>
      <c r="W177" s="47" t="str">
        <f>IF(Include_in_Pub_Bias=TRUE,((E:E-I$29)*SQRT(Calculations!CX:CX))/SQRT(1-Calculations!CX:CX/SUM(Calculations!CX:CX)),"")</f>
        <v/>
      </c>
      <c r="AD177" s="154"/>
      <c r="AF177" s="105" t="str">
        <f t="shared" si="13"/>
        <v/>
      </c>
      <c r="AG177" s="58" t="str">
        <f t="shared" si="14"/>
        <v/>
      </c>
      <c r="AH177" s="47" t="str">
        <f t="shared" si="15"/>
        <v/>
      </c>
      <c r="AP177" s="154"/>
      <c r="AR177" s="105" t="str">
        <f>IF(Include_in_Pub_Bias=TRUE,Study_name,"")</f>
        <v/>
      </c>
      <c r="AS177" s="58" t="str">
        <f>IF(Calculations!FS177&lt;&gt;"",NORMSINV(Calculations!FS177),"")</f>
        <v/>
      </c>
      <c r="AT177" s="47" t="str">
        <f>IF(Include_in_Pub_Bias=TRUE,IF(AW$33="Standardized residuals",Standardized_residual,Z_score),"")</f>
        <v/>
      </c>
      <c r="BB177" s="154"/>
      <c r="BF177" s="154"/>
    </row>
    <row r="178" spans="4:58" x14ac:dyDescent="0.2">
      <c r="D178" s="107" t="str">
        <f>IF(Include_in_Pub_Bias=TRUE,Study_name,"")</f>
        <v/>
      </c>
      <c r="E178" s="58" t="str">
        <f>IF(AND(Include_study="Yes",Sufficient_data="Yes"),IF(Additional_Fisher_transformation="Off",Calculations!CT:CT,Calculations!CU:CU),"")</f>
        <v/>
      </c>
      <c r="F178" s="58" t="str">
        <f>IF(Include_in_Pub_Bias=TRUE,Calculations!CV:CV,"")</f>
        <v/>
      </c>
      <c r="M178" s="154"/>
      <c r="T178" s="154"/>
      <c r="V178" s="105" t="str">
        <f>IF(Include_in_Pub_Bias=TRUE,Study_name,"")</f>
        <v/>
      </c>
      <c r="W178" s="47" t="str">
        <f>IF(Include_in_Pub_Bias=TRUE,((E:E-I$29)*SQRT(Calculations!CX:CX))/SQRT(1-Calculations!CX:CX/SUM(Calculations!CX:CX)),"")</f>
        <v/>
      </c>
      <c r="AD178" s="154"/>
      <c r="AF178" s="105" t="str">
        <f t="shared" si="13"/>
        <v/>
      </c>
      <c r="AG178" s="58" t="str">
        <f t="shared" si="14"/>
        <v/>
      </c>
      <c r="AH178" s="47" t="str">
        <f t="shared" si="15"/>
        <v/>
      </c>
      <c r="AP178" s="154"/>
      <c r="AR178" s="105" t="str">
        <f>IF(Include_in_Pub_Bias=TRUE,Study_name,"")</f>
        <v/>
      </c>
      <c r="AS178" s="58" t="str">
        <f>IF(Calculations!FS178&lt;&gt;"",NORMSINV(Calculations!FS178),"")</f>
        <v/>
      </c>
      <c r="AT178" s="47" t="str">
        <f>IF(Include_in_Pub_Bias=TRUE,IF(AW$33="Standardized residuals",Standardized_residual,Z_score),"")</f>
        <v/>
      </c>
      <c r="BB178" s="154"/>
      <c r="BF178" s="154"/>
    </row>
    <row r="179" spans="4:58" x14ac:dyDescent="0.2">
      <c r="D179" s="107" t="str">
        <f>IF(Include_in_Pub_Bias=TRUE,Study_name,"")</f>
        <v/>
      </c>
      <c r="E179" s="58" t="str">
        <f>IF(AND(Include_study="Yes",Sufficient_data="Yes"),IF(Additional_Fisher_transformation="Off",Calculations!CT:CT,Calculations!CU:CU),"")</f>
        <v/>
      </c>
      <c r="F179" s="58" t="str">
        <f>IF(Include_in_Pub_Bias=TRUE,Calculations!CV:CV,"")</f>
        <v/>
      </c>
      <c r="M179" s="154"/>
      <c r="T179" s="154"/>
      <c r="V179" s="105" t="str">
        <f>IF(Include_in_Pub_Bias=TRUE,Study_name,"")</f>
        <v/>
      </c>
      <c r="W179" s="47" t="str">
        <f>IF(Include_in_Pub_Bias=TRUE,((E:E-I$29)*SQRT(Calculations!CX:CX))/SQRT(1-Calculations!CX:CX/SUM(Calculations!CX:CX)),"")</f>
        <v/>
      </c>
      <c r="AD179" s="154"/>
      <c r="AF179" s="105" t="str">
        <f t="shared" si="13"/>
        <v/>
      </c>
      <c r="AG179" s="58" t="str">
        <f t="shared" si="14"/>
        <v/>
      </c>
      <c r="AH179" s="47" t="str">
        <f t="shared" si="15"/>
        <v/>
      </c>
      <c r="AP179" s="154"/>
      <c r="AR179" s="105" t="str">
        <f>IF(Include_in_Pub_Bias=TRUE,Study_name,"")</f>
        <v/>
      </c>
      <c r="AS179" s="58" t="str">
        <f>IF(Calculations!FS179&lt;&gt;"",NORMSINV(Calculations!FS179),"")</f>
        <v/>
      </c>
      <c r="AT179" s="47" t="str">
        <f>IF(Include_in_Pub_Bias=TRUE,IF(AW$33="Standardized residuals",Standardized_residual,Z_score),"")</f>
        <v/>
      </c>
      <c r="BB179" s="154"/>
      <c r="BF179" s="154"/>
    </row>
    <row r="180" spans="4:58" x14ac:dyDescent="0.2">
      <c r="D180" s="107" t="str">
        <f>IF(Include_in_Pub_Bias=TRUE,Study_name,"")</f>
        <v/>
      </c>
      <c r="E180" s="58" t="str">
        <f>IF(AND(Include_study="Yes",Sufficient_data="Yes"),IF(Additional_Fisher_transformation="Off",Calculations!CT:CT,Calculations!CU:CU),"")</f>
        <v/>
      </c>
      <c r="F180" s="58" t="str">
        <f>IF(Include_in_Pub_Bias=TRUE,Calculations!CV:CV,"")</f>
        <v/>
      </c>
      <c r="M180" s="154"/>
      <c r="T180" s="154"/>
      <c r="V180" s="105" t="str">
        <f>IF(Include_in_Pub_Bias=TRUE,Study_name,"")</f>
        <v/>
      </c>
      <c r="W180" s="47" t="str">
        <f>IF(Include_in_Pub_Bias=TRUE,((E:E-I$29)*SQRT(Calculations!CX:CX))/SQRT(1-Calculations!CX:CX/SUM(Calculations!CX:CX)),"")</f>
        <v/>
      </c>
      <c r="AD180" s="154"/>
      <c r="AF180" s="105" t="str">
        <f t="shared" si="13"/>
        <v/>
      </c>
      <c r="AG180" s="58" t="str">
        <f t="shared" si="14"/>
        <v/>
      </c>
      <c r="AH180" s="47" t="str">
        <f t="shared" si="15"/>
        <v/>
      </c>
      <c r="AP180" s="154"/>
      <c r="AR180" s="105" t="str">
        <f>IF(Include_in_Pub_Bias=TRUE,Study_name,"")</f>
        <v/>
      </c>
      <c r="AS180" s="58" t="str">
        <f>IF(Calculations!FS180&lt;&gt;"",NORMSINV(Calculations!FS180),"")</f>
        <v/>
      </c>
      <c r="AT180" s="47" t="str">
        <f>IF(Include_in_Pub_Bias=TRUE,IF(AW$33="Standardized residuals",Standardized_residual,Z_score),"")</f>
        <v/>
      </c>
      <c r="BB180" s="154"/>
      <c r="BF180" s="154"/>
    </row>
    <row r="181" spans="4:58" x14ac:dyDescent="0.2">
      <c r="D181" s="107" t="str">
        <f>IF(Include_in_Pub_Bias=TRUE,Study_name,"")</f>
        <v/>
      </c>
      <c r="E181" s="58" t="str">
        <f>IF(AND(Include_study="Yes",Sufficient_data="Yes"),IF(Additional_Fisher_transformation="Off",Calculations!CT:CT,Calculations!CU:CU),"")</f>
        <v/>
      </c>
      <c r="F181" s="58" t="str">
        <f>IF(Include_in_Pub_Bias=TRUE,Calculations!CV:CV,"")</f>
        <v/>
      </c>
      <c r="M181" s="154"/>
      <c r="T181" s="154"/>
      <c r="V181" s="105" t="str">
        <f>IF(Include_in_Pub_Bias=TRUE,Study_name,"")</f>
        <v/>
      </c>
      <c r="W181" s="47" t="str">
        <f>IF(Include_in_Pub_Bias=TRUE,((E:E-I$29)*SQRT(Calculations!CX:CX))/SQRT(1-Calculations!CX:CX/SUM(Calculations!CX:CX)),"")</f>
        <v/>
      </c>
      <c r="AD181" s="154"/>
      <c r="AF181" s="105" t="str">
        <f t="shared" si="13"/>
        <v/>
      </c>
      <c r="AG181" s="58" t="str">
        <f t="shared" si="14"/>
        <v/>
      </c>
      <c r="AH181" s="47" t="str">
        <f t="shared" si="15"/>
        <v/>
      </c>
      <c r="AP181" s="154"/>
      <c r="AR181" s="105" t="str">
        <f>IF(Include_in_Pub_Bias=TRUE,Study_name,"")</f>
        <v/>
      </c>
      <c r="AS181" s="58" t="str">
        <f>IF(Calculations!FS181&lt;&gt;"",NORMSINV(Calculations!FS181),"")</f>
        <v/>
      </c>
      <c r="AT181" s="47" t="str">
        <f>IF(Include_in_Pub_Bias=TRUE,IF(AW$33="Standardized residuals",Standardized_residual,Z_score),"")</f>
        <v/>
      </c>
      <c r="BB181" s="154"/>
      <c r="BF181" s="154"/>
    </row>
    <row r="182" spans="4:58" x14ac:dyDescent="0.2">
      <c r="D182" s="107" t="str">
        <f>IF(Include_in_Pub_Bias=TRUE,Study_name,"")</f>
        <v/>
      </c>
      <c r="E182" s="58" t="str">
        <f>IF(AND(Include_study="Yes",Sufficient_data="Yes"),IF(Additional_Fisher_transformation="Off",Calculations!CT:CT,Calculations!CU:CU),"")</f>
        <v/>
      </c>
      <c r="F182" s="58" t="str">
        <f>IF(Include_in_Pub_Bias=TRUE,Calculations!CV:CV,"")</f>
        <v/>
      </c>
      <c r="M182" s="154"/>
      <c r="T182" s="154"/>
      <c r="V182" s="105" t="str">
        <f>IF(Include_in_Pub_Bias=TRUE,Study_name,"")</f>
        <v/>
      </c>
      <c r="W182" s="47" t="str">
        <f>IF(Include_in_Pub_Bias=TRUE,((E:E-I$29)*SQRT(Calculations!CX:CX))/SQRT(1-Calculations!CX:CX/SUM(Calculations!CX:CX)),"")</f>
        <v/>
      </c>
      <c r="AD182" s="154"/>
      <c r="AF182" s="105" t="str">
        <f t="shared" si="13"/>
        <v/>
      </c>
      <c r="AG182" s="58" t="str">
        <f t="shared" si="14"/>
        <v/>
      </c>
      <c r="AH182" s="47" t="str">
        <f t="shared" si="15"/>
        <v/>
      </c>
      <c r="AP182" s="154"/>
      <c r="AR182" s="105" t="str">
        <f>IF(Include_in_Pub_Bias=TRUE,Study_name,"")</f>
        <v/>
      </c>
      <c r="AS182" s="58" t="str">
        <f>IF(Calculations!FS182&lt;&gt;"",NORMSINV(Calculations!FS182),"")</f>
        <v/>
      </c>
      <c r="AT182" s="47" t="str">
        <f>IF(Include_in_Pub_Bias=TRUE,IF(AW$33="Standardized residuals",Standardized_residual,Z_score),"")</f>
        <v/>
      </c>
      <c r="BB182" s="154"/>
      <c r="BF182" s="154"/>
    </row>
    <row r="183" spans="4:58" x14ac:dyDescent="0.2">
      <c r="D183" s="107" t="str">
        <f>IF(Include_in_Pub_Bias=TRUE,Study_name,"")</f>
        <v/>
      </c>
      <c r="E183" s="58" t="str">
        <f>IF(AND(Include_study="Yes",Sufficient_data="Yes"),IF(Additional_Fisher_transformation="Off",Calculations!CT:CT,Calculations!CU:CU),"")</f>
        <v/>
      </c>
      <c r="F183" s="58" t="str">
        <f>IF(Include_in_Pub_Bias=TRUE,Calculations!CV:CV,"")</f>
        <v/>
      </c>
      <c r="M183" s="154"/>
      <c r="T183" s="154"/>
      <c r="V183" s="105" t="str">
        <f>IF(Include_in_Pub_Bias=TRUE,Study_name,"")</f>
        <v/>
      </c>
      <c r="W183" s="47" t="str">
        <f>IF(Include_in_Pub_Bias=TRUE,((E:E-I$29)*SQRT(Calculations!CX:CX))/SQRT(1-Calculations!CX:CX/SUM(Calculations!CX:CX)),"")</f>
        <v/>
      </c>
      <c r="AD183" s="154"/>
      <c r="AF183" s="105" t="str">
        <f t="shared" si="13"/>
        <v/>
      </c>
      <c r="AG183" s="58" t="str">
        <f t="shared" si="14"/>
        <v/>
      </c>
      <c r="AH183" s="47" t="str">
        <f t="shared" si="15"/>
        <v/>
      </c>
      <c r="AP183" s="154"/>
      <c r="AR183" s="105" t="str">
        <f>IF(Include_in_Pub_Bias=TRUE,Study_name,"")</f>
        <v/>
      </c>
      <c r="AS183" s="58" t="str">
        <f>IF(Calculations!FS183&lt;&gt;"",NORMSINV(Calculations!FS183),"")</f>
        <v/>
      </c>
      <c r="AT183" s="47" t="str">
        <f>IF(Include_in_Pub_Bias=TRUE,IF(AW$33="Standardized residuals",Standardized_residual,Z_score),"")</f>
        <v/>
      </c>
      <c r="BB183" s="154"/>
      <c r="BF183" s="154"/>
    </row>
    <row r="184" spans="4:58" x14ac:dyDescent="0.2">
      <c r="D184" s="107" t="str">
        <f>IF(Include_in_Pub_Bias=TRUE,Study_name,"")</f>
        <v/>
      </c>
      <c r="E184" s="58" t="str">
        <f>IF(AND(Include_study="Yes",Sufficient_data="Yes"),IF(Additional_Fisher_transformation="Off",Calculations!CT:CT,Calculations!CU:CU),"")</f>
        <v/>
      </c>
      <c r="F184" s="58" t="str">
        <f>IF(Include_in_Pub_Bias=TRUE,Calculations!CV:CV,"")</f>
        <v/>
      </c>
      <c r="M184" s="154"/>
      <c r="T184" s="154"/>
      <c r="V184" s="105" t="str">
        <f>IF(Include_in_Pub_Bias=TRUE,Study_name,"")</f>
        <v/>
      </c>
      <c r="W184" s="47" t="str">
        <f>IF(Include_in_Pub_Bias=TRUE,((E:E-I$29)*SQRT(Calculations!CX:CX))/SQRT(1-Calculations!CX:CX/SUM(Calculations!CX:CX)),"")</f>
        <v/>
      </c>
      <c r="AD184" s="154"/>
      <c r="AF184" s="105" t="str">
        <f t="shared" si="13"/>
        <v/>
      </c>
      <c r="AG184" s="58" t="str">
        <f t="shared" si="14"/>
        <v/>
      </c>
      <c r="AH184" s="47" t="str">
        <f t="shared" si="15"/>
        <v/>
      </c>
      <c r="AP184" s="154"/>
      <c r="AR184" s="105" t="str">
        <f>IF(Include_in_Pub_Bias=TRUE,Study_name,"")</f>
        <v/>
      </c>
      <c r="AS184" s="58" t="str">
        <f>IF(Calculations!FS184&lt;&gt;"",NORMSINV(Calculations!FS184),"")</f>
        <v/>
      </c>
      <c r="AT184" s="47" t="str">
        <f>IF(Include_in_Pub_Bias=TRUE,IF(AW$33="Standardized residuals",Standardized_residual,Z_score),"")</f>
        <v/>
      </c>
      <c r="BB184" s="154"/>
      <c r="BF184" s="154"/>
    </row>
    <row r="185" spans="4:58" x14ac:dyDescent="0.2">
      <c r="D185" s="107" t="str">
        <f>IF(Include_in_Pub_Bias=TRUE,Study_name,"")</f>
        <v/>
      </c>
      <c r="E185" s="58" t="str">
        <f>IF(AND(Include_study="Yes",Sufficient_data="Yes"),IF(Additional_Fisher_transformation="Off",Calculations!CT:CT,Calculations!CU:CU),"")</f>
        <v/>
      </c>
      <c r="F185" s="58" t="str">
        <f>IF(Include_in_Pub_Bias=TRUE,Calculations!CV:CV,"")</f>
        <v/>
      </c>
      <c r="M185" s="154"/>
      <c r="T185" s="154"/>
      <c r="V185" s="105" t="str">
        <f>IF(Include_in_Pub_Bias=TRUE,Study_name,"")</f>
        <v/>
      </c>
      <c r="W185" s="47" t="str">
        <f>IF(Include_in_Pub_Bias=TRUE,((E:E-I$29)*SQRT(Calculations!CX:CX))/SQRT(1-Calculations!CX:CX/SUM(Calculations!CX:CX)),"")</f>
        <v/>
      </c>
      <c r="AD185" s="154"/>
      <c r="AF185" s="105" t="str">
        <f t="shared" si="13"/>
        <v/>
      </c>
      <c r="AG185" s="58" t="str">
        <f t="shared" si="14"/>
        <v/>
      </c>
      <c r="AH185" s="47" t="str">
        <f t="shared" si="15"/>
        <v/>
      </c>
      <c r="AP185" s="154"/>
      <c r="AR185" s="105" t="str">
        <f>IF(Include_in_Pub_Bias=TRUE,Study_name,"")</f>
        <v/>
      </c>
      <c r="AS185" s="58" t="str">
        <f>IF(Calculations!FS185&lt;&gt;"",NORMSINV(Calculations!FS185),"")</f>
        <v/>
      </c>
      <c r="AT185" s="47" t="str">
        <f>IF(Include_in_Pub_Bias=TRUE,IF(AW$33="Standardized residuals",Standardized_residual,Z_score),"")</f>
        <v/>
      </c>
      <c r="BB185" s="154"/>
      <c r="BF185" s="154"/>
    </row>
    <row r="186" spans="4:58" x14ac:dyDescent="0.2">
      <c r="D186" s="107" t="str">
        <f>IF(Include_in_Pub_Bias=TRUE,Study_name,"")</f>
        <v/>
      </c>
      <c r="E186" s="58" t="str">
        <f>IF(AND(Include_study="Yes",Sufficient_data="Yes"),IF(Additional_Fisher_transformation="Off",Calculations!CT:CT,Calculations!CU:CU),"")</f>
        <v/>
      </c>
      <c r="F186" s="58" t="str">
        <f>IF(Include_in_Pub_Bias=TRUE,Calculations!CV:CV,"")</f>
        <v/>
      </c>
      <c r="M186" s="154"/>
      <c r="T186" s="154"/>
      <c r="V186" s="105" t="str">
        <f>IF(Include_in_Pub_Bias=TRUE,Study_name,"")</f>
        <v/>
      </c>
      <c r="W186" s="47" t="str">
        <f>IF(Include_in_Pub_Bias=TRUE,((E:E-I$29)*SQRT(Calculations!CX:CX))/SQRT(1-Calculations!CX:CX/SUM(Calculations!CX:CX)),"")</f>
        <v/>
      </c>
      <c r="AD186" s="154"/>
      <c r="AF186" s="105" t="str">
        <f t="shared" si="13"/>
        <v/>
      </c>
      <c r="AG186" s="58" t="str">
        <f t="shared" si="14"/>
        <v/>
      </c>
      <c r="AH186" s="47" t="str">
        <f t="shared" si="15"/>
        <v/>
      </c>
      <c r="AP186" s="154"/>
      <c r="AR186" s="105" t="str">
        <f>IF(Include_in_Pub_Bias=TRUE,Study_name,"")</f>
        <v/>
      </c>
      <c r="AS186" s="58" t="str">
        <f>IF(Calculations!FS186&lt;&gt;"",NORMSINV(Calculations!FS186),"")</f>
        <v/>
      </c>
      <c r="AT186" s="47" t="str">
        <f>IF(Include_in_Pub_Bias=TRUE,IF(AW$33="Standardized residuals",Standardized_residual,Z_score),"")</f>
        <v/>
      </c>
      <c r="BB186" s="154"/>
      <c r="BF186" s="154"/>
    </row>
    <row r="187" spans="4:58" x14ac:dyDescent="0.2">
      <c r="D187" s="107" t="str">
        <f>IF(Include_in_Pub_Bias=TRUE,Study_name,"")</f>
        <v/>
      </c>
      <c r="E187" s="58" t="str">
        <f>IF(AND(Include_study="Yes",Sufficient_data="Yes"),IF(Additional_Fisher_transformation="Off",Calculations!CT:CT,Calculations!CU:CU),"")</f>
        <v/>
      </c>
      <c r="F187" s="58" t="str">
        <f>IF(Include_in_Pub_Bias=TRUE,Calculations!CV:CV,"")</f>
        <v/>
      </c>
      <c r="M187" s="154"/>
      <c r="T187" s="154"/>
      <c r="V187" s="105" t="str">
        <f>IF(Include_in_Pub_Bias=TRUE,Study_name,"")</f>
        <v/>
      </c>
      <c r="W187" s="47" t="str">
        <f>IF(Include_in_Pub_Bias=TRUE,((E:E-I$29)*SQRT(Calculations!CX:CX))/SQRT(1-Calculations!CX:CX/SUM(Calculations!CX:CX)),"")</f>
        <v/>
      </c>
      <c r="AD187" s="154"/>
      <c r="AF187" s="105" t="str">
        <f t="shared" si="13"/>
        <v/>
      </c>
      <c r="AG187" s="58" t="str">
        <f t="shared" si="14"/>
        <v/>
      </c>
      <c r="AH187" s="47" t="str">
        <f t="shared" si="15"/>
        <v/>
      </c>
      <c r="AP187" s="154"/>
      <c r="AR187" s="105" t="str">
        <f>IF(Include_in_Pub_Bias=TRUE,Study_name,"")</f>
        <v/>
      </c>
      <c r="AS187" s="58" t="str">
        <f>IF(Calculations!FS187&lt;&gt;"",NORMSINV(Calculations!FS187),"")</f>
        <v/>
      </c>
      <c r="AT187" s="47" t="str">
        <f>IF(Include_in_Pub_Bias=TRUE,IF(AW$33="Standardized residuals",Standardized_residual,Z_score),"")</f>
        <v/>
      </c>
      <c r="BB187" s="154"/>
      <c r="BF187" s="154"/>
    </row>
    <row r="188" spans="4:58" x14ac:dyDescent="0.2">
      <c r="D188" s="107" t="str">
        <f>IF(Include_in_Pub_Bias=TRUE,Study_name,"")</f>
        <v/>
      </c>
      <c r="E188" s="58" t="str">
        <f>IF(AND(Include_study="Yes",Sufficient_data="Yes"),IF(Additional_Fisher_transformation="Off",Calculations!CT:CT,Calculations!CU:CU),"")</f>
        <v/>
      </c>
      <c r="F188" s="58" t="str">
        <f>IF(Include_in_Pub_Bias=TRUE,Calculations!CV:CV,"")</f>
        <v/>
      </c>
      <c r="M188" s="154"/>
      <c r="T188" s="154"/>
      <c r="V188" s="105" t="str">
        <f>IF(Include_in_Pub_Bias=TRUE,Study_name,"")</f>
        <v/>
      </c>
      <c r="W188" s="47" t="str">
        <f>IF(Include_in_Pub_Bias=TRUE,((E:E-I$29)*SQRT(Calculations!CX:CX))/SQRT(1-Calculations!CX:CX/SUM(Calculations!CX:CX)),"")</f>
        <v/>
      </c>
      <c r="AD188" s="154"/>
      <c r="AF188" s="105" t="str">
        <f t="shared" si="13"/>
        <v/>
      </c>
      <c r="AG188" s="58" t="str">
        <f t="shared" si="14"/>
        <v/>
      </c>
      <c r="AH188" s="47" t="str">
        <f t="shared" si="15"/>
        <v/>
      </c>
      <c r="AP188" s="154"/>
      <c r="AR188" s="105" t="str">
        <f>IF(Include_in_Pub_Bias=TRUE,Study_name,"")</f>
        <v/>
      </c>
      <c r="AS188" s="58" t="str">
        <f>IF(Calculations!FS188&lt;&gt;"",NORMSINV(Calculations!FS188),"")</f>
        <v/>
      </c>
      <c r="AT188" s="47" t="str">
        <f>IF(Include_in_Pub_Bias=TRUE,IF(AW$33="Standardized residuals",Standardized_residual,Z_score),"")</f>
        <v/>
      </c>
      <c r="BB188" s="154"/>
      <c r="BF188" s="154"/>
    </row>
    <row r="189" spans="4:58" x14ac:dyDescent="0.2">
      <c r="D189" s="107" t="str">
        <f>IF(Include_in_Pub_Bias=TRUE,Study_name,"")</f>
        <v/>
      </c>
      <c r="E189" s="58" t="str">
        <f>IF(AND(Include_study="Yes",Sufficient_data="Yes"),IF(Additional_Fisher_transformation="Off",Calculations!CT:CT,Calculations!CU:CU),"")</f>
        <v/>
      </c>
      <c r="F189" s="58" t="str">
        <f>IF(Include_in_Pub_Bias=TRUE,Calculations!CV:CV,"")</f>
        <v/>
      </c>
      <c r="M189" s="154"/>
      <c r="T189" s="154"/>
      <c r="V189" s="105" t="str">
        <f>IF(Include_in_Pub_Bias=TRUE,Study_name,"")</f>
        <v/>
      </c>
      <c r="W189" s="47" t="str">
        <f>IF(Include_in_Pub_Bias=TRUE,((E:E-I$29)*SQRT(Calculations!CX:CX))/SQRT(1-Calculations!CX:CX/SUM(Calculations!CX:CX)),"")</f>
        <v/>
      </c>
      <c r="AD189" s="154"/>
      <c r="AF189" s="105" t="str">
        <f t="shared" si="13"/>
        <v/>
      </c>
      <c r="AG189" s="58" t="str">
        <f t="shared" si="14"/>
        <v/>
      </c>
      <c r="AH189" s="47" t="str">
        <f t="shared" si="15"/>
        <v/>
      </c>
      <c r="AP189" s="154"/>
      <c r="AR189" s="105" t="str">
        <f>IF(Include_in_Pub_Bias=TRUE,Study_name,"")</f>
        <v/>
      </c>
      <c r="AS189" s="58" t="str">
        <f>IF(Calculations!FS189&lt;&gt;"",NORMSINV(Calculations!FS189),"")</f>
        <v/>
      </c>
      <c r="AT189" s="47" t="str">
        <f>IF(Include_in_Pub_Bias=TRUE,IF(AW$33="Standardized residuals",Standardized_residual,Z_score),"")</f>
        <v/>
      </c>
      <c r="BB189" s="154"/>
      <c r="BF189" s="154"/>
    </row>
    <row r="190" spans="4:58" x14ac:dyDescent="0.2">
      <c r="D190" s="107" t="str">
        <f>IF(Include_in_Pub_Bias=TRUE,Study_name,"")</f>
        <v/>
      </c>
      <c r="E190" s="58" t="str">
        <f>IF(AND(Include_study="Yes",Sufficient_data="Yes"),IF(Additional_Fisher_transformation="Off",Calculations!CT:CT,Calculations!CU:CU),"")</f>
        <v/>
      </c>
      <c r="F190" s="58" t="str">
        <f>IF(Include_in_Pub_Bias=TRUE,Calculations!CV:CV,"")</f>
        <v/>
      </c>
      <c r="M190" s="154"/>
      <c r="T190" s="154"/>
      <c r="V190" s="105" t="str">
        <f>IF(Include_in_Pub_Bias=TRUE,Study_name,"")</f>
        <v/>
      </c>
      <c r="W190" s="47" t="str">
        <f>IF(Include_in_Pub_Bias=TRUE,((E:E-I$29)*SQRT(Calculations!CX:CX))/SQRT(1-Calculations!CX:CX/SUM(Calculations!CX:CX)),"")</f>
        <v/>
      </c>
      <c r="AD190" s="154"/>
      <c r="AF190" s="105" t="str">
        <f t="shared" si="13"/>
        <v/>
      </c>
      <c r="AG190" s="58" t="str">
        <f t="shared" si="14"/>
        <v/>
      </c>
      <c r="AH190" s="47" t="str">
        <f t="shared" si="15"/>
        <v/>
      </c>
      <c r="AP190" s="154"/>
      <c r="AR190" s="105" t="str">
        <f>IF(Include_in_Pub_Bias=TRUE,Study_name,"")</f>
        <v/>
      </c>
      <c r="AS190" s="58" t="str">
        <f>IF(Calculations!FS190&lt;&gt;"",NORMSINV(Calculations!FS190),"")</f>
        <v/>
      </c>
      <c r="AT190" s="47" t="str">
        <f>IF(Include_in_Pub_Bias=TRUE,IF(AW$33="Standardized residuals",Standardized_residual,Z_score),"")</f>
        <v/>
      </c>
      <c r="BB190" s="154"/>
      <c r="BF190" s="154"/>
    </row>
    <row r="191" spans="4:58" x14ac:dyDescent="0.2">
      <c r="D191" s="107" t="str">
        <f>IF(Include_in_Pub_Bias=TRUE,Study_name,"")</f>
        <v/>
      </c>
      <c r="E191" s="58" t="str">
        <f>IF(AND(Include_study="Yes",Sufficient_data="Yes"),IF(Additional_Fisher_transformation="Off",Calculations!CT:CT,Calculations!CU:CU),"")</f>
        <v/>
      </c>
      <c r="F191" s="58" t="str">
        <f>IF(Include_in_Pub_Bias=TRUE,Calculations!CV:CV,"")</f>
        <v/>
      </c>
      <c r="M191" s="154"/>
      <c r="T191" s="154"/>
      <c r="V191" s="105" t="str">
        <f>IF(Include_in_Pub_Bias=TRUE,Study_name,"")</f>
        <v/>
      </c>
      <c r="W191" s="47" t="str">
        <f>IF(Include_in_Pub_Bias=TRUE,((E:E-I$29)*SQRT(Calculations!CX:CX))/SQRT(1-Calculations!CX:CX/SUM(Calculations!CX:CX)),"")</f>
        <v/>
      </c>
      <c r="AD191" s="154"/>
      <c r="AF191" s="105" t="str">
        <f t="shared" si="13"/>
        <v/>
      </c>
      <c r="AG191" s="58" t="str">
        <f t="shared" si="14"/>
        <v/>
      </c>
      <c r="AH191" s="47" t="str">
        <f t="shared" si="15"/>
        <v/>
      </c>
      <c r="AP191" s="154"/>
      <c r="AR191" s="105" t="str">
        <f>IF(Include_in_Pub_Bias=TRUE,Study_name,"")</f>
        <v/>
      </c>
      <c r="AS191" s="58" t="str">
        <f>IF(Calculations!FS191&lt;&gt;"",NORMSINV(Calculations!FS191),"")</f>
        <v/>
      </c>
      <c r="AT191" s="47" t="str">
        <f>IF(Include_in_Pub_Bias=TRUE,IF(AW$33="Standardized residuals",Standardized_residual,Z_score),"")</f>
        <v/>
      </c>
      <c r="BB191" s="154"/>
      <c r="BF191" s="154"/>
    </row>
    <row r="192" spans="4:58" x14ac:dyDescent="0.2">
      <c r="D192" s="107" t="str">
        <f>IF(Include_in_Pub_Bias=TRUE,Study_name,"")</f>
        <v/>
      </c>
      <c r="E192" s="58" t="str">
        <f>IF(AND(Include_study="Yes",Sufficient_data="Yes"),IF(Additional_Fisher_transformation="Off",Calculations!CT:CT,Calculations!CU:CU),"")</f>
        <v/>
      </c>
      <c r="F192" s="58" t="str">
        <f>IF(Include_in_Pub_Bias=TRUE,Calculations!CV:CV,"")</f>
        <v/>
      </c>
      <c r="M192" s="154"/>
      <c r="T192" s="154"/>
      <c r="V192" s="105" t="str">
        <f>IF(Include_in_Pub_Bias=TRUE,Study_name,"")</f>
        <v/>
      </c>
      <c r="W192" s="47" t="str">
        <f>IF(Include_in_Pub_Bias=TRUE,((E:E-I$29)*SQRT(Calculations!CX:CX))/SQRT(1-Calculations!CX:CX/SUM(Calculations!CX:CX)),"")</f>
        <v/>
      </c>
      <c r="AD192" s="154"/>
      <c r="AF192" s="105" t="str">
        <f t="shared" si="13"/>
        <v/>
      </c>
      <c r="AG192" s="58" t="str">
        <f t="shared" si="14"/>
        <v/>
      </c>
      <c r="AH192" s="47" t="str">
        <f t="shared" si="15"/>
        <v/>
      </c>
      <c r="AP192" s="154"/>
      <c r="AR192" s="105" t="str">
        <f>IF(Include_in_Pub_Bias=TRUE,Study_name,"")</f>
        <v/>
      </c>
      <c r="AS192" s="58" t="str">
        <f>IF(Calculations!FS192&lt;&gt;"",NORMSINV(Calculations!FS192),"")</f>
        <v/>
      </c>
      <c r="AT192" s="47" t="str">
        <f>IF(Include_in_Pub_Bias=TRUE,IF(AW$33="Standardized residuals",Standardized_residual,Z_score),"")</f>
        <v/>
      </c>
      <c r="BB192" s="154"/>
      <c r="BF192" s="154"/>
    </row>
    <row r="193" spans="4:58" x14ac:dyDescent="0.2">
      <c r="D193" s="107" t="str">
        <f>IF(Include_in_Pub_Bias=TRUE,Study_name,"")</f>
        <v/>
      </c>
      <c r="E193" s="58" t="str">
        <f>IF(AND(Include_study="Yes",Sufficient_data="Yes"),IF(Additional_Fisher_transformation="Off",Calculations!CT:CT,Calculations!CU:CU),"")</f>
        <v/>
      </c>
      <c r="F193" s="58" t="str">
        <f>IF(Include_in_Pub_Bias=TRUE,Calculations!CV:CV,"")</f>
        <v/>
      </c>
      <c r="M193" s="154"/>
      <c r="T193" s="154"/>
      <c r="V193" s="105" t="str">
        <f>IF(Include_in_Pub_Bias=TRUE,Study_name,"")</f>
        <v/>
      </c>
      <c r="W193" s="47" t="str">
        <f>IF(Include_in_Pub_Bias=TRUE,((E:E-I$29)*SQRT(Calculations!CX:CX))/SQRT(1-Calculations!CX:CX/SUM(Calculations!CX:CX)),"")</f>
        <v/>
      </c>
      <c r="AD193" s="154"/>
      <c r="AF193" s="105" t="str">
        <f t="shared" si="13"/>
        <v/>
      </c>
      <c r="AG193" s="58" t="str">
        <f t="shared" si="14"/>
        <v/>
      </c>
      <c r="AH193" s="47" t="str">
        <f t="shared" si="15"/>
        <v/>
      </c>
      <c r="AP193" s="154"/>
      <c r="AR193" s="105" t="str">
        <f>IF(Include_in_Pub_Bias=TRUE,Study_name,"")</f>
        <v/>
      </c>
      <c r="AS193" s="58" t="str">
        <f>IF(Calculations!FS193&lt;&gt;"",NORMSINV(Calculations!FS193),"")</f>
        <v/>
      </c>
      <c r="AT193" s="47" t="str">
        <f>IF(Include_in_Pub_Bias=TRUE,IF(AW$33="Standardized residuals",Standardized_residual,Z_score),"")</f>
        <v/>
      </c>
      <c r="BB193" s="154"/>
      <c r="BF193" s="154"/>
    </row>
    <row r="194" spans="4:58" x14ac:dyDescent="0.2">
      <c r="D194" s="107" t="str">
        <f>IF(Include_in_Pub_Bias=TRUE,Study_name,"")</f>
        <v/>
      </c>
      <c r="E194" s="58" t="str">
        <f>IF(AND(Include_study="Yes",Sufficient_data="Yes"),IF(Additional_Fisher_transformation="Off",Calculations!CT:CT,Calculations!CU:CU),"")</f>
        <v/>
      </c>
      <c r="F194" s="58" t="str">
        <f>IF(Include_in_Pub_Bias=TRUE,Calculations!CV:CV,"")</f>
        <v/>
      </c>
      <c r="M194" s="154"/>
      <c r="T194" s="154"/>
      <c r="V194" s="105" t="str">
        <f>IF(Include_in_Pub_Bias=TRUE,Study_name,"")</f>
        <v/>
      </c>
      <c r="W194" s="47" t="str">
        <f>IF(Include_in_Pub_Bias=TRUE,((E:E-I$29)*SQRT(Calculations!CX:CX))/SQRT(1-Calculations!CX:CX/SUM(Calculations!CX:CX)),"")</f>
        <v/>
      </c>
      <c r="AD194" s="154"/>
      <c r="AF194" s="105" t="str">
        <f t="shared" si="13"/>
        <v/>
      </c>
      <c r="AG194" s="58" t="str">
        <f t="shared" ref="AG194:AG201" si="16">IF(AND(Sufficient_data="Yes",Include_study="Yes"),Inverse_standard_error,"")</f>
        <v/>
      </c>
      <c r="AH194" s="47" t="str">
        <f t="shared" ref="AH194:AH201" si="17">IF(AND(Sufficient_data="Yes",Include_study="Yes"),Z_score,"")</f>
        <v/>
      </c>
      <c r="AP194" s="154"/>
      <c r="AR194" s="105" t="str">
        <f>IF(Include_in_Pub_Bias=TRUE,Study_name,"")</f>
        <v/>
      </c>
      <c r="AS194" s="58" t="str">
        <f>IF(Calculations!FS194&lt;&gt;"",NORMSINV(Calculations!FS194),"")</f>
        <v/>
      </c>
      <c r="AT194" s="47" t="str">
        <f>IF(Include_in_Pub_Bias=TRUE,IF(AW$33="Standardized residuals",Standardized_residual,Z_score),"")</f>
        <v/>
      </c>
      <c r="BB194" s="154"/>
      <c r="BF194" s="154"/>
    </row>
    <row r="195" spans="4:58" x14ac:dyDescent="0.2">
      <c r="D195" s="107" t="str">
        <f>IF(Include_in_Pub_Bias=TRUE,Study_name,"")</f>
        <v/>
      </c>
      <c r="E195" s="58" t="str">
        <f>IF(AND(Include_study="Yes",Sufficient_data="Yes"),IF(Additional_Fisher_transformation="Off",Calculations!CT:CT,Calculations!CU:CU),"")</f>
        <v/>
      </c>
      <c r="F195" s="58" t="str">
        <f>IF(Include_in_Pub_Bias=TRUE,Calculations!CV:CV,"")</f>
        <v/>
      </c>
      <c r="M195" s="154"/>
      <c r="T195" s="154"/>
      <c r="V195" s="105" t="str">
        <f>IF(Include_in_Pub_Bias=TRUE,Study_name,"")</f>
        <v/>
      </c>
      <c r="W195" s="47" t="str">
        <f>IF(Include_in_Pub_Bias=TRUE,((E:E-I$29)*SQRT(Calculations!CX:CX))/SQRT(1-Calculations!CX:CX/SUM(Calculations!CX:CX)),"")</f>
        <v/>
      </c>
      <c r="AD195" s="154"/>
      <c r="AF195" s="105" t="str">
        <f t="shared" si="13"/>
        <v/>
      </c>
      <c r="AG195" s="58" t="str">
        <f t="shared" si="16"/>
        <v/>
      </c>
      <c r="AH195" s="47" t="str">
        <f t="shared" si="17"/>
        <v/>
      </c>
      <c r="AP195" s="154"/>
      <c r="AR195" s="105" t="str">
        <f>IF(Include_in_Pub_Bias=TRUE,Study_name,"")</f>
        <v/>
      </c>
      <c r="AS195" s="58" t="str">
        <f>IF(Calculations!FS195&lt;&gt;"",NORMSINV(Calculations!FS195),"")</f>
        <v/>
      </c>
      <c r="AT195" s="47" t="str">
        <f>IF(Include_in_Pub_Bias=TRUE,IF(AW$33="Standardized residuals",Standardized_residual,Z_score),"")</f>
        <v/>
      </c>
      <c r="BB195" s="154"/>
      <c r="BF195" s="154"/>
    </row>
    <row r="196" spans="4:58" x14ac:dyDescent="0.2">
      <c r="D196" s="107" t="str">
        <f>IF(Include_in_Pub_Bias=TRUE,Study_name,"")</f>
        <v/>
      </c>
      <c r="E196" s="58" t="str">
        <f>IF(AND(Include_study="Yes",Sufficient_data="Yes"),IF(Additional_Fisher_transformation="Off",Calculations!CT:CT,Calculations!CU:CU),"")</f>
        <v/>
      </c>
      <c r="F196" s="58" t="str">
        <f>IF(Include_in_Pub_Bias=TRUE,Calculations!CV:CV,"")</f>
        <v/>
      </c>
      <c r="M196" s="154"/>
      <c r="T196" s="154"/>
      <c r="V196" s="105" t="str">
        <f>IF(Include_in_Pub_Bias=TRUE,Study_name,"")</f>
        <v/>
      </c>
      <c r="W196" s="47" t="str">
        <f>IF(Include_in_Pub_Bias=TRUE,((E:E-I$29)*SQRT(Calculations!CX:CX))/SQRT(1-Calculations!CX:CX/SUM(Calculations!CX:CX)),"")</f>
        <v/>
      </c>
      <c r="AD196" s="154"/>
      <c r="AF196" s="105" t="str">
        <f t="shared" si="13"/>
        <v/>
      </c>
      <c r="AG196" s="58" t="str">
        <f t="shared" si="16"/>
        <v/>
      </c>
      <c r="AH196" s="47" t="str">
        <f t="shared" si="17"/>
        <v/>
      </c>
      <c r="AP196" s="154"/>
      <c r="AR196" s="105" t="str">
        <f>IF(Include_in_Pub_Bias=TRUE,Study_name,"")</f>
        <v/>
      </c>
      <c r="AS196" s="58" t="str">
        <f>IF(Calculations!FS196&lt;&gt;"",NORMSINV(Calculations!FS196),"")</f>
        <v/>
      </c>
      <c r="AT196" s="47" t="str">
        <f>IF(Include_in_Pub_Bias=TRUE,IF(AW$33="Standardized residuals",Standardized_residual,Z_score),"")</f>
        <v/>
      </c>
      <c r="BB196" s="154"/>
      <c r="BF196" s="154"/>
    </row>
    <row r="197" spans="4:58" x14ac:dyDescent="0.2">
      <c r="D197" s="107" t="str">
        <f>IF(Include_in_Pub_Bias=TRUE,Study_name,"")</f>
        <v/>
      </c>
      <c r="E197" s="58" t="str">
        <f>IF(AND(Include_study="Yes",Sufficient_data="Yes"),IF(Additional_Fisher_transformation="Off",Calculations!CT:CT,Calculations!CU:CU),"")</f>
        <v/>
      </c>
      <c r="F197" s="58" t="str">
        <f>IF(Include_in_Pub_Bias=TRUE,Calculations!CV:CV,"")</f>
        <v/>
      </c>
      <c r="M197" s="154"/>
      <c r="T197" s="154"/>
      <c r="V197" s="105" t="str">
        <f>IF(Include_in_Pub_Bias=TRUE,Study_name,"")</f>
        <v/>
      </c>
      <c r="W197" s="47" t="str">
        <f>IF(Include_in_Pub_Bias=TRUE,((E:E-I$29)*SQRT(Calculations!CX:CX))/SQRT(1-Calculations!CX:CX/SUM(Calculations!CX:CX)),"")</f>
        <v/>
      </c>
      <c r="AD197" s="154"/>
      <c r="AF197" s="105" t="str">
        <f t="shared" si="13"/>
        <v/>
      </c>
      <c r="AG197" s="58" t="str">
        <f t="shared" si="16"/>
        <v/>
      </c>
      <c r="AH197" s="47" t="str">
        <f t="shared" si="17"/>
        <v/>
      </c>
      <c r="AP197" s="154"/>
      <c r="AR197" s="105" t="str">
        <f>IF(Include_in_Pub_Bias=TRUE,Study_name,"")</f>
        <v/>
      </c>
      <c r="AS197" s="58" t="str">
        <f>IF(Calculations!FS197&lt;&gt;"",NORMSINV(Calculations!FS197),"")</f>
        <v/>
      </c>
      <c r="AT197" s="47" t="str">
        <f>IF(Include_in_Pub_Bias=TRUE,IF(AW$33="Standardized residuals",Standardized_residual,Z_score),"")</f>
        <v/>
      </c>
      <c r="BB197" s="154"/>
      <c r="BF197" s="154"/>
    </row>
    <row r="198" spans="4:58" x14ac:dyDescent="0.2">
      <c r="D198" s="107" t="str">
        <f>IF(Include_in_Pub_Bias=TRUE,Study_name,"")</f>
        <v/>
      </c>
      <c r="E198" s="58" t="str">
        <f>IF(AND(Include_study="Yes",Sufficient_data="Yes"),IF(Additional_Fisher_transformation="Off",Calculations!CT:CT,Calculations!CU:CU),"")</f>
        <v/>
      </c>
      <c r="F198" s="58" t="str">
        <f>IF(Include_in_Pub_Bias=TRUE,Calculations!CV:CV,"")</f>
        <v/>
      </c>
      <c r="M198" s="154"/>
      <c r="T198" s="154"/>
      <c r="V198" s="105" t="str">
        <f>IF(Include_in_Pub_Bias=TRUE,Study_name,"")</f>
        <v/>
      </c>
      <c r="W198" s="47" t="str">
        <f>IF(Include_in_Pub_Bias=TRUE,((E:E-I$29)*SQRT(Calculations!CX:CX))/SQRT(1-Calculations!CX:CX/SUM(Calculations!CX:CX)),"")</f>
        <v/>
      </c>
      <c r="AD198" s="154"/>
      <c r="AF198" s="105" t="str">
        <f t="shared" si="13"/>
        <v/>
      </c>
      <c r="AG198" s="58" t="str">
        <f t="shared" si="16"/>
        <v/>
      </c>
      <c r="AH198" s="47" t="str">
        <f t="shared" si="17"/>
        <v/>
      </c>
      <c r="AP198" s="154"/>
      <c r="AR198" s="105" t="str">
        <f>IF(Include_in_Pub_Bias=TRUE,Study_name,"")</f>
        <v/>
      </c>
      <c r="AS198" s="58" t="str">
        <f>IF(Calculations!FS198&lt;&gt;"",NORMSINV(Calculations!FS198),"")</f>
        <v/>
      </c>
      <c r="AT198" s="47" t="str">
        <f>IF(Include_in_Pub_Bias=TRUE,IF(AW$33="Standardized residuals",Standardized_residual,Z_score),"")</f>
        <v/>
      </c>
      <c r="BB198" s="154"/>
      <c r="BF198" s="154"/>
    </row>
    <row r="199" spans="4:58" x14ac:dyDescent="0.2">
      <c r="D199" s="107" t="str">
        <f>IF(Include_in_Pub_Bias=TRUE,Study_name,"")</f>
        <v/>
      </c>
      <c r="E199" s="58" t="str">
        <f>IF(AND(Include_study="Yes",Sufficient_data="Yes"),IF(Additional_Fisher_transformation="Off",Calculations!CT:CT,Calculations!CU:CU),"")</f>
        <v/>
      </c>
      <c r="F199" s="58" t="str">
        <f>IF(Include_in_Pub_Bias=TRUE,Calculations!CV:CV,"")</f>
        <v/>
      </c>
      <c r="M199" s="154"/>
      <c r="T199" s="154"/>
      <c r="V199" s="105" t="str">
        <f>IF(Include_in_Pub_Bias=TRUE,Study_name,"")</f>
        <v/>
      </c>
      <c r="W199" s="47" t="str">
        <f>IF(Include_in_Pub_Bias=TRUE,((E:E-I$29)*SQRT(Calculations!CX:CX))/SQRT(1-Calculations!CX:CX/SUM(Calculations!CX:CX)),"")</f>
        <v/>
      </c>
      <c r="AD199" s="154"/>
      <c r="AF199" s="105" t="str">
        <f t="shared" si="13"/>
        <v/>
      </c>
      <c r="AG199" s="58" t="str">
        <f t="shared" si="16"/>
        <v/>
      </c>
      <c r="AH199" s="47" t="str">
        <f t="shared" si="17"/>
        <v/>
      </c>
      <c r="AP199" s="154"/>
      <c r="AR199" s="105" t="str">
        <f>IF(Include_in_Pub_Bias=TRUE,Study_name,"")</f>
        <v/>
      </c>
      <c r="AS199" s="58" t="str">
        <f>IF(Calculations!FS199&lt;&gt;"",NORMSINV(Calculations!FS199),"")</f>
        <v/>
      </c>
      <c r="AT199" s="47" t="str">
        <f>IF(Include_in_Pub_Bias=TRUE,IF(AW$33="Standardized residuals",Standardized_residual,Z_score),"")</f>
        <v/>
      </c>
      <c r="BB199" s="154"/>
      <c r="BF199" s="154"/>
    </row>
    <row r="200" spans="4:58" x14ac:dyDescent="0.2">
      <c r="D200" s="107" t="str">
        <f>IF(Include_in_Pub_Bias=TRUE,Study_name,"")</f>
        <v/>
      </c>
      <c r="E200" s="58" t="str">
        <f>IF(AND(Include_study="Yes",Sufficient_data="Yes"),IF(Additional_Fisher_transformation="Off",Calculations!CT:CT,Calculations!CU:CU),"")</f>
        <v/>
      </c>
      <c r="F200" s="58" t="str">
        <f>IF(Include_in_Pub_Bias=TRUE,Calculations!CV:CV,"")</f>
        <v/>
      </c>
      <c r="M200" s="154"/>
      <c r="T200" s="154"/>
      <c r="V200" s="105" t="str">
        <f>IF(Include_in_Pub_Bias=TRUE,Study_name,"")</f>
        <v/>
      </c>
      <c r="W200" s="47" t="str">
        <f>IF(Include_in_Pub_Bias=TRUE,((E:E-I$29)*SQRT(Calculations!CX:CX))/SQRT(1-Calculations!CX:CX/SUM(Calculations!CX:CX)),"")</f>
        <v/>
      </c>
      <c r="AD200" s="154"/>
      <c r="AF200" s="105" t="str">
        <f t="shared" si="13"/>
        <v/>
      </c>
      <c r="AG200" s="58" t="str">
        <f t="shared" si="16"/>
        <v/>
      </c>
      <c r="AH200" s="47" t="str">
        <f t="shared" si="17"/>
        <v/>
      </c>
      <c r="AP200" s="154"/>
      <c r="AR200" s="105" t="str">
        <f>IF(Include_in_Pub_Bias=TRUE,Study_name,"")</f>
        <v/>
      </c>
      <c r="AS200" s="58" t="str">
        <f>IF(Calculations!FS200&lt;&gt;"",NORMSINV(Calculations!FS200),"")</f>
        <v/>
      </c>
      <c r="AT200" s="47" t="str">
        <f>IF(Include_in_Pub_Bias=TRUE,IF(AW$33="Standardized residuals",Standardized_residual,Z_score),"")</f>
        <v/>
      </c>
      <c r="BB200" s="154"/>
      <c r="BF200" s="154"/>
    </row>
    <row r="201" spans="4:58" x14ac:dyDescent="0.2">
      <c r="D201" s="108" t="str">
        <f>IF(Include_in_Pub_Bias=TRUE,Study_name,"")</f>
        <v/>
      </c>
      <c r="E201" s="48" t="str">
        <f>IF(AND(Include_study="Yes",Sufficient_data="Yes"),IF(Additional_Fisher_transformation="Off",Calculations!CT:CT,Calculations!CU:CU),"")</f>
        <v/>
      </c>
      <c r="F201" s="48" t="str">
        <f>IF(Include_in_Pub_Bias=TRUE,Calculations!CV:CV,"")</f>
        <v/>
      </c>
      <c r="M201" s="154"/>
      <c r="T201" s="154"/>
      <c r="V201" s="106" t="str">
        <f>IF(Include_in_Pub_Bias=TRUE,Study_name,"")</f>
        <v/>
      </c>
      <c r="W201" s="77" t="str">
        <f>IF(Include_in_Pub_Bias=TRUE,((E:E-I$29)*SQRT(Calculations!CX:CX))/SQRT(1-Calculations!CX:CX/SUM(Calculations!CX:CX)),"")</f>
        <v/>
      </c>
      <c r="AD201" s="154"/>
      <c r="AF201" s="106" t="str">
        <f t="shared" si="13"/>
        <v/>
      </c>
      <c r="AG201" s="48" t="str">
        <f t="shared" si="16"/>
        <v/>
      </c>
      <c r="AH201" s="77" t="str">
        <f t="shared" si="17"/>
        <v/>
      </c>
      <c r="AP201" s="154"/>
      <c r="AR201" s="106" t="str">
        <f>IF(Include_in_Pub_Bias=TRUE,Study_name,"")</f>
        <v/>
      </c>
      <c r="AS201" s="48" t="str">
        <f>IF(Calculations!FS201&lt;&gt;"",NORMSINV(Calculations!FS201),"")</f>
        <v/>
      </c>
      <c r="AT201" s="77" t="str">
        <f>IF(Include_in_Pub_Bias=TRUE,IF(AW$33="Standardized residuals",Standardized_residual,Z_score),"")</f>
        <v/>
      </c>
      <c r="BB201" s="154"/>
      <c r="BF201" s="154"/>
    </row>
  </sheetData>
  <mergeCells count="15">
    <mergeCell ref="A1:B1"/>
    <mergeCell ref="BF2:BF201"/>
    <mergeCell ref="M2:M201"/>
    <mergeCell ref="O1:R1"/>
    <mergeCell ref="T2:T201"/>
    <mergeCell ref="AD2:AD201"/>
    <mergeCell ref="AP2:AP201"/>
    <mergeCell ref="BB2:BB201"/>
    <mergeCell ref="O9:P9"/>
    <mergeCell ref="BD2:BE2"/>
    <mergeCell ref="BD7:BE7"/>
    <mergeCell ref="BD10:BE10"/>
    <mergeCell ref="BD15:BE15"/>
    <mergeCell ref="AJ28:AN28"/>
    <mergeCell ref="AV28:AZ28"/>
  </mergeCells>
  <dataValidations count="5">
    <dataValidation type="list" allowBlank="1" showInputMessage="1" showErrorMessage="1" sqref="L36">
      <formula1>"Leftmost/Rightmost Run,Linear"</formula1>
    </dataValidation>
    <dataValidation type="list" allowBlank="1" showInputMessage="1" showErrorMessage="1" sqref="L37">
      <formula1>"Left,Right"</formula1>
    </dataValidation>
    <dataValidation type="list" allowBlank="1" showInputMessage="1" showErrorMessage="1" sqref="B2">
      <formula1>"Fixed effect,Random effects"</formula1>
    </dataValidation>
    <dataValidation type="list" allowBlank="1" showInputMessage="1" showErrorMessage="1" sqref="B3 L35">
      <formula1>"Off,On"</formula1>
    </dataValidation>
    <dataValidation type="list" allowBlank="1" showInputMessage="1" showErrorMessage="1" sqref="AW33">
      <formula1>"Standardized residuals, Z-scores"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F201"/>
  <sheetViews>
    <sheetView showGridLines="0" workbookViewId="0">
      <pane ySplit="1" topLeftCell="A2" activePane="bottomLeft" state="frozen"/>
      <selection activeCell="BV1" sqref="BV1"/>
      <selection pane="bottomLeft" activeCell="CC170" sqref="CC170"/>
    </sheetView>
  </sheetViews>
  <sheetFormatPr defaultRowHeight="12" x14ac:dyDescent="0.2"/>
  <cols>
    <col min="1" max="1" width="6.33203125" style="5" customWidth="1"/>
    <col min="2" max="3" width="8.33203125" style="5" bestFit="1" customWidth="1"/>
    <col min="4" max="4" width="12.33203125" style="5" bestFit="1" customWidth="1"/>
    <col min="5" max="5" width="11" style="28" bestFit="1" customWidth="1"/>
    <col min="6" max="6" width="16.1640625" style="5" bestFit="1" customWidth="1"/>
    <col min="7" max="7" width="19" style="5" bestFit="1" customWidth="1"/>
    <col min="8" max="8" width="15" style="5" customWidth="1"/>
    <col min="9" max="9" width="10.6640625" style="5" customWidth="1"/>
    <col min="10" max="10" width="9.6640625" style="5" bestFit="1" customWidth="1"/>
    <col min="11" max="11" width="14.5" style="5" bestFit="1" customWidth="1"/>
    <col min="12" max="12" width="9.6640625" style="5" bestFit="1" customWidth="1"/>
    <col min="13" max="15" width="9.33203125" style="5"/>
    <col min="16" max="16" width="14.33203125" style="5" bestFit="1" customWidth="1"/>
    <col min="17" max="17" width="8.1640625" style="27" bestFit="1" customWidth="1"/>
    <col min="18" max="18" width="3.33203125" style="5" customWidth="1"/>
    <col min="19" max="21" width="9.33203125" style="5"/>
    <col min="22" max="22" width="3.33203125" style="5" customWidth="1"/>
    <col min="23" max="23" width="16.33203125" style="5" customWidth="1"/>
    <col min="24" max="24" width="13.5" style="5" bestFit="1" customWidth="1"/>
    <col min="25" max="25" width="3.33203125" customWidth="1"/>
    <col min="26" max="26" width="6.33203125" style="5" bestFit="1" customWidth="1"/>
    <col min="27" max="27" width="15.33203125" style="24" bestFit="1" customWidth="1"/>
    <col min="28" max="28" width="15.33203125" style="24" customWidth="1"/>
    <col min="29" max="29" width="22.6640625" style="103" customWidth="1"/>
    <col min="30" max="30" width="13.5" style="5" bestFit="1" customWidth="1"/>
    <col min="31" max="34" width="13.5" style="5" customWidth="1"/>
    <col min="35" max="35" width="14.5" style="5" customWidth="1"/>
    <col min="36" max="36" width="15" style="5" bestFit="1" customWidth="1"/>
    <col min="37" max="38" width="15" style="5" customWidth="1"/>
    <col min="39" max="39" width="15" style="27" customWidth="1"/>
    <col min="40" max="40" width="3.33203125" style="5" customWidth="1"/>
    <col min="41" max="43" width="9.33203125" style="5"/>
    <col min="44" max="44" width="3.33203125" style="5" customWidth="1"/>
    <col min="45" max="45" width="9" style="24" bestFit="1" customWidth="1"/>
    <col min="46" max="46" width="13.5" style="5" bestFit="1" customWidth="1"/>
    <col min="47" max="47" width="4.6640625" style="24" bestFit="1" customWidth="1"/>
    <col min="48" max="48" width="20.83203125" style="5" bestFit="1" customWidth="1"/>
    <col min="49" max="49" width="8.33203125" style="5" bestFit="1" customWidth="1"/>
    <col min="50" max="50" width="7.33203125" style="5" bestFit="1" customWidth="1"/>
    <col min="51" max="51" width="8.33203125" style="25" bestFit="1" customWidth="1"/>
    <col min="52" max="52" width="9" style="5" bestFit="1" customWidth="1"/>
    <col min="53" max="53" width="8.6640625" style="5" bestFit="1" customWidth="1"/>
    <col min="54" max="54" width="5.6640625" style="5" bestFit="1" customWidth="1"/>
    <col min="55" max="56" width="8" style="5" bestFit="1" customWidth="1"/>
    <col min="57" max="57" width="8.5" style="24" bestFit="1" customWidth="1"/>
    <col min="58" max="59" width="8.5" style="5" bestFit="1" customWidth="1"/>
    <col min="60" max="60" width="11.33203125" style="5" bestFit="1" customWidth="1"/>
    <col min="61" max="61" width="11.1640625" style="5" customWidth="1"/>
    <col min="62" max="63" width="7.33203125" style="5" bestFit="1" customWidth="1"/>
    <col min="64" max="64" width="11.33203125" style="5" bestFit="1" customWidth="1"/>
    <col min="65" max="65" width="11.1640625" style="5" customWidth="1"/>
    <col min="66" max="66" width="22" style="5" bestFit="1" customWidth="1"/>
    <col min="67" max="67" width="14.1640625" style="5" bestFit="1" customWidth="1"/>
    <col min="68" max="68" width="10.6640625" style="26" bestFit="1" customWidth="1"/>
    <col min="69" max="69" width="10.5" style="5" customWidth="1"/>
    <col min="70" max="70" width="8.83203125" style="5" bestFit="1" customWidth="1"/>
    <col min="71" max="71" width="9.1640625" style="5" customWidth="1"/>
    <col min="72" max="72" width="8.6640625" style="27" customWidth="1"/>
    <col min="73" max="73" width="3.33203125" style="5" customWidth="1"/>
    <col min="74" max="74" width="38.1640625" style="5" customWidth="1"/>
    <col min="75" max="75" width="8.6640625" style="5" bestFit="1" customWidth="1"/>
    <col min="76" max="76" width="3.33203125" customWidth="1"/>
    <col min="77" max="77" width="6.33203125" style="5" customWidth="1"/>
    <col min="78" max="78" width="9.83203125" style="27" customWidth="1"/>
    <col min="79" max="79" width="9.83203125" style="5" bestFit="1" customWidth="1"/>
    <col min="80" max="80" width="11.6640625" style="5" bestFit="1" customWidth="1"/>
    <col min="81" max="81" width="11.6640625" style="27" customWidth="1"/>
    <col min="82" max="82" width="11.6640625" style="5" customWidth="1"/>
    <col min="83" max="83" width="11.1640625" style="5" bestFit="1" customWidth="1"/>
    <col min="84" max="84" width="17.1640625" style="5" customWidth="1"/>
    <col min="85" max="85" width="18.33203125" style="5" bestFit="1" customWidth="1"/>
    <col min="86" max="86" width="3.33203125" style="5" customWidth="1"/>
    <col min="87" max="87" width="7.83203125" style="5" bestFit="1" customWidth="1"/>
    <col min="88" max="88" width="10.6640625" style="5" bestFit="1" customWidth="1"/>
    <col min="89" max="89" width="22.33203125" style="5" customWidth="1"/>
    <col min="90" max="90" width="19.1640625" style="5" customWidth="1"/>
    <col min="91" max="91" width="3.33203125" style="5" customWidth="1"/>
    <col min="92" max="92" width="34.5" style="5" bestFit="1" customWidth="1"/>
    <col min="93" max="93" width="15.83203125" style="5" bestFit="1" customWidth="1"/>
    <col min="94" max="94" width="3.33203125" customWidth="1"/>
    <col min="95" max="95" width="6.33203125" style="5" customWidth="1"/>
    <col min="96" max="96" width="6.33203125" style="27" customWidth="1"/>
    <col min="97" max="97" width="6.33203125" style="5" customWidth="1"/>
    <col min="98" max="104" width="10.5" style="17" customWidth="1"/>
    <col min="105" max="105" width="14" style="17" customWidth="1"/>
    <col min="106" max="107" width="8.33203125" style="17" customWidth="1"/>
    <col min="108" max="110" width="9.33203125" style="5"/>
    <col min="111" max="111" width="10.83203125" style="5" customWidth="1"/>
    <col min="112" max="112" width="5.5" style="5" bestFit="1" customWidth="1"/>
    <col min="113" max="113" width="3.33203125" style="5" customWidth="1"/>
    <col min="114" max="114" width="15.33203125" style="5" bestFit="1" customWidth="1"/>
    <col min="115" max="115" width="10.83203125" style="5" customWidth="1"/>
    <col min="116" max="116" width="7.83203125" style="5" customWidth="1"/>
    <col min="117" max="117" width="3.33203125" customWidth="1"/>
    <col min="118" max="118" width="6.33203125" style="5" customWidth="1"/>
    <col min="119" max="119" width="10.5" style="5" customWidth="1"/>
    <col min="120" max="120" width="8.6640625" style="5" bestFit="1" customWidth="1"/>
    <col min="121" max="121" width="11.83203125" style="5" customWidth="1"/>
    <col min="122" max="122" width="9.33203125" style="5"/>
    <col min="123" max="123" width="11" style="5" bestFit="1" customWidth="1"/>
    <col min="124" max="124" width="13.1640625" style="5" customWidth="1"/>
    <col min="125" max="125" width="8.33203125" style="5" bestFit="1" customWidth="1"/>
    <col min="126" max="126" width="9.1640625" style="5" bestFit="1" customWidth="1"/>
    <col min="127" max="127" width="11.33203125" style="5" customWidth="1"/>
    <col min="128" max="128" width="3.33203125" style="5" customWidth="1"/>
    <col min="129" max="129" width="20.83203125" style="5" bestFit="1" customWidth="1"/>
    <col min="130" max="130" width="18.5" style="5" customWidth="1"/>
    <col min="131" max="131" width="4.6640625" style="5" bestFit="1" customWidth="1"/>
    <col min="132" max="132" width="3.33203125" style="5" customWidth="1"/>
    <col min="133" max="133" width="10" style="5" customWidth="1"/>
    <col min="134" max="134" width="12.1640625" style="5" bestFit="1" customWidth="1"/>
    <col min="135" max="135" width="12.83203125" style="5" bestFit="1" customWidth="1"/>
    <col min="136" max="136" width="5.83203125" style="5" customWidth="1"/>
    <col min="137" max="137" width="7.83203125" style="5" bestFit="1" customWidth="1"/>
    <col min="138" max="138" width="8.33203125" style="5" bestFit="1" customWidth="1"/>
    <col min="139" max="139" width="8.33203125" style="27" customWidth="1"/>
    <col min="140" max="140" width="3.33203125" style="5" customWidth="1"/>
    <col min="141" max="141" width="8.6640625" style="5" customWidth="1"/>
    <col min="142" max="142" width="12.83203125" style="5" bestFit="1" customWidth="1"/>
    <col min="143" max="143" width="5.5" style="5" bestFit="1" customWidth="1"/>
    <col min="144" max="144" width="3.1640625" style="27" customWidth="1"/>
    <col min="145" max="145" width="6.33203125" style="27" customWidth="1"/>
    <col min="146" max="147" width="8.33203125" style="27" customWidth="1"/>
    <col min="148" max="148" width="3.1640625" style="27" customWidth="1"/>
    <col min="149" max="149" width="6.33203125" style="27" customWidth="1"/>
    <col min="150" max="150" width="10.83203125" style="27" customWidth="1"/>
    <col min="151" max="151" width="13.5" style="27" customWidth="1"/>
    <col min="152" max="152" width="11.1640625" style="27" customWidth="1"/>
    <col min="153" max="153" width="11.33203125" style="27" customWidth="1"/>
    <col min="154" max="155" width="3.1640625" style="27" bestFit="1" customWidth="1"/>
    <col min="156" max="156" width="3.33203125" style="5" customWidth="1"/>
    <col min="157" max="157" width="6.33203125" style="5" customWidth="1"/>
    <col min="158" max="158" width="5.33203125" style="5" bestFit="1" customWidth="1"/>
    <col min="159" max="159" width="9.83203125" style="5" bestFit="1" customWidth="1"/>
    <col min="160" max="161" width="8.33203125" style="5" bestFit="1" customWidth="1"/>
    <col min="162" max="162" width="3.33203125" customWidth="1"/>
    <col min="163" max="163" width="6.33203125" style="5" customWidth="1"/>
    <col min="164" max="165" width="8.33203125" style="5" bestFit="1" customWidth="1"/>
    <col min="166" max="167" width="8.33203125" style="5" customWidth="1"/>
    <col min="168" max="168" width="3.33203125" style="5" customWidth="1"/>
    <col min="169" max="169" width="9.33203125" style="5" bestFit="1" customWidth="1"/>
    <col min="170" max="170" width="7.6640625" style="5" customWidth="1"/>
    <col min="171" max="171" width="8.33203125" style="5" bestFit="1" customWidth="1"/>
    <col min="172" max="172" width="3.33203125" style="5" customWidth="1"/>
    <col min="173" max="173" width="6.33203125" style="5" customWidth="1"/>
    <col min="174" max="174" width="11.83203125" style="5" bestFit="1" customWidth="1"/>
    <col min="175" max="175" width="9.33203125" style="5" bestFit="1" customWidth="1"/>
    <col min="176" max="176" width="9.33203125" style="27" customWidth="1"/>
    <col min="177" max="177" width="7.83203125" style="5" customWidth="1"/>
    <col min="178" max="178" width="8.5" style="3" customWidth="1"/>
    <col min="179" max="179" width="7.5" style="3" customWidth="1"/>
    <col min="180" max="180" width="3.5" style="5" customWidth="1"/>
    <col min="181" max="181" width="10.6640625" style="5" bestFit="1" customWidth="1"/>
    <col min="182" max="182" width="5.33203125" style="5" customWidth="1"/>
    <col min="183" max="183" width="6.33203125" style="5" bestFit="1" customWidth="1"/>
    <col min="184" max="184" width="3.33203125" customWidth="1"/>
    <col min="185" max="185" width="6.33203125" style="5" customWidth="1"/>
    <col min="186" max="186" width="7.1640625" style="5" bestFit="1" customWidth="1"/>
    <col min="187" max="187" width="7.33203125" style="5" bestFit="1" customWidth="1"/>
    <col min="188" max="188" width="15.83203125" style="5" bestFit="1" customWidth="1"/>
  </cols>
  <sheetData>
    <row r="1" spans="1:188" ht="60" customHeight="1" x14ac:dyDescent="0.2">
      <c r="A1" s="140"/>
      <c r="B1" s="152" t="s">
        <v>35</v>
      </c>
      <c r="C1" s="152"/>
      <c r="D1" s="11" t="s">
        <v>30</v>
      </c>
      <c r="E1" s="16" t="s">
        <v>7</v>
      </c>
      <c r="F1" s="11" t="s">
        <v>20</v>
      </c>
      <c r="G1" s="11" t="s">
        <v>175</v>
      </c>
      <c r="H1" s="11" t="s">
        <v>22</v>
      </c>
      <c r="I1" s="11" t="s">
        <v>39</v>
      </c>
      <c r="J1" s="11" t="str">
        <f>CONCATENATE("Variance",IF(Fisher_transformation="On"," z",""))</f>
        <v>Variance</v>
      </c>
      <c r="K1" s="11" t="str">
        <f>CONCATENATE("Standard error",IF(Fisher_transformation="On"," z",""))</f>
        <v>Standard error</v>
      </c>
      <c r="L1" s="11" t="s">
        <v>89</v>
      </c>
      <c r="M1" s="11" t="s">
        <v>162</v>
      </c>
      <c r="N1" s="11" t="s">
        <v>9</v>
      </c>
      <c r="O1" s="11" t="s">
        <v>41</v>
      </c>
      <c r="P1" s="11" t="s">
        <v>42</v>
      </c>
      <c r="Q1" s="11" t="s">
        <v>131</v>
      </c>
      <c r="S1" s="11" t="s">
        <v>43</v>
      </c>
      <c r="T1" s="11" t="s">
        <v>44</v>
      </c>
      <c r="U1" s="11" t="s">
        <v>45</v>
      </c>
      <c r="W1" s="11" t="s">
        <v>6</v>
      </c>
      <c r="X1" s="11"/>
      <c r="Z1" s="140"/>
      <c r="AA1" s="11" t="s">
        <v>54</v>
      </c>
      <c r="AB1" s="11" t="s">
        <v>267</v>
      </c>
      <c r="AC1" s="99" t="s">
        <v>7</v>
      </c>
      <c r="AD1" s="11" t="s">
        <v>32</v>
      </c>
      <c r="AE1" s="11" t="s">
        <v>20</v>
      </c>
      <c r="AF1" s="11" t="s">
        <v>175</v>
      </c>
      <c r="AG1" s="11" t="str">
        <f>CONCATENATE("Standard error",IF(Subgroup_Fisher_transformation="On"," z",""))</f>
        <v>Standard error</v>
      </c>
      <c r="AH1" s="11" t="s">
        <v>89</v>
      </c>
      <c r="AI1" s="11" t="s">
        <v>8</v>
      </c>
      <c r="AJ1" s="11" t="s">
        <v>55</v>
      </c>
      <c r="AK1" s="11" t="s">
        <v>76</v>
      </c>
      <c r="AL1" s="11" t="s">
        <v>41</v>
      </c>
      <c r="AM1" s="11" t="s">
        <v>131</v>
      </c>
      <c r="AO1" s="11" t="s">
        <v>43</v>
      </c>
      <c r="AP1" s="11" t="s">
        <v>44</v>
      </c>
      <c r="AQ1" s="11" t="s">
        <v>45</v>
      </c>
      <c r="AS1" s="11" t="s">
        <v>56</v>
      </c>
      <c r="AT1" s="11" t="s">
        <v>32</v>
      </c>
      <c r="AU1" s="11" t="s">
        <v>0</v>
      </c>
      <c r="AV1" s="11" t="s">
        <v>57</v>
      </c>
      <c r="AW1" s="11" t="s">
        <v>3</v>
      </c>
      <c r="AX1" s="11" t="s">
        <v>58</v>
      </c>
      <c r="AY1" s="11" t="s">
        <v>59</v>
      </c>
      <c r="AZ1" s="11" t="s">
        <v>60</v>
      </c>
      <c r="BA1" s="11" t="s">
        <v>61</v>
      </c>
      <c r="BB1" s="11" t="s">
        <v>5</v>
      </c>
      <c r="BC1" s="11" t="str">
        <f>CONCATENATE("CES",IF(Subgroup_Fisher_transformation="On"," z",""))</f>
        <v>CES</v>
      </c>
      <c r="BD1" s="11" t="str">
        <f>CONCATENATE("SECES",IF(Subgroup_Fisher_transformation="On"," z",""))</f>
        <v>SECES</v>
      </c>
      <c r="BE1" s="11" t="s">
        <v>62</v>
      </c>
      <c r="BF1" s="11" t="s">
        <v>63</v>
      </c>
      <c r="BG1" s="11" t="s">
        <v>64</v>
      </c>
      <c r="BH1" s="11" t="s">
        <v>65</v>
      </c>
      <c r="BI1" s="11" t="s">
        <v>66</v>
      </c>
      <c r="BJ1" s="11" t="s">
        <v>67</v>
      </c>
      <c r="BK1" s="11" t="s">
        <v>68</v>
      </c>
      <c r="BL1" s="11" t="s">
        <v>69</v>
      </c>
      <c r="BM1" s="19" t="s">
        <v>70</v>
      </c>
      <c r="BN1" s="11" t="str">
        <f>IF(Within_subgroup_weighting=Calculations!BQ34,"Sum of squares (Q)","Sum of squares (Q*)")</f>
        <v>Sum of squares (Q*)</v>
      </c>
      <c r="BO1" s="11" t="s">
        <v>71</v>
      </c>
      <c r="BP1" s="22" t="s">
        <v>72</v>
      </c>
      <c r="BQ1" s="11" t="s">
        <v>89</v>
      </c>
      <c r="BR1" s="11" t="s">
        <v>270</v>
      </c>
      <c r="BS1" s="11" t="s">
        <v>73</v>
      </c>
      <c r="BT1" s="11" t="s">
        <v>131</v>
      </c>
      <c r="BV1" s="11" t="s">
        <v>74</v>
      </c>
      <c r="BW1" s="11"/>
      <c r="BY1" s="140"/>
      <c r="BZ1" s="11" t="s">
        <v>268</v>
      </c>
      <c r="CA1" s="11" t="s">
        <v>33</v>
      </c>
      <c r="CB1" s="11" t="s">
        <v>121</v>
      </c>
      <c r="CC1" s="11" t="str">
        <f>CONCATENATE("Standard error",IF(Moderator_Fisher_Transformation="On"," z",""))</f>
        <v>Standard error z</v>
      </c>
      <c r="CD1" s="11" t="s">
        <v>89</v>
      </c>
      <c r="CE1" s="11" t="s">
        <v>188</v>
      </c>
      <c r="CF1" s="11" t="s">
        <v>122</v>
      </c>
      <c r="CG1" s="11" t="s">
        <v>189</v>
      </c>
      <c r="CI1" s="11" t="s">
        <v>8</v>
      </c>
      <c r="CJ1" s="11" t="s">
        <v>190</v>
      </c>
      <c r="CK1" s="11" t="s">
        <v>122</v>
      </c>
      <c r="CL1" s="11" t="s">
        <v>198</v>
      </c>
      <c r="CN1" s="152" t="s">
        <v>261</v>
      </c>
      <c r="CO1" s="152"/>
      <c r="CQ1" s="140"/>
      <c r="CR1" s="11" t="s">
        <v>269</v>
      </c>
      <c r="CS1" s="142"/>
      <c r="CT1" s="61" t="s">
        <v>20</v>
      </c>
      <c r="CU1" s="61" t="s">
        <v>175</v>
      </c>
      <c r="CV1" s="61" t="str">
        <f>CONCATENATE("Standard error",IF(Additional_Fisher_transformation="On"," z",""))</f>
        <v>Standard error</v>
      </c>
      <c r="CW1" s="96" t="s">
        <v>89</v>
      </c>
      <c r="CX1" s="96" t="s">
        <v>8</v>
      </c>
      <c r="CY1" s="96" t="s">
        <v>255</v>
      </c>
      <c r="CZ1" s="96" t="s">
        <v>256</v>
      </c>
      <c r="DA1" s="96" t="s">
        <v>100</v>
      </c>
      <c r="DB1" s="96" t="s">
        <v>13</v>
      </c>
      <c r="DC1" s="96" t="s">
        <v>227</v>
      </c>
      <c r="DD1" s="11" t="s">
        <v>36</v>
      </c>
      <c r="DE1" s="11" t="s">
        <v>37</v>
      </c>
      <c r="DF1" s="11" t="s">
        <v>38</v>
      </c>
      <c r="DG1" s="11" t="str">
        <f>'Publication Bias Analysis'!E1</f>
        <v>Partial Correlation</v>
      </c>
      <c r="DH1" s="11" t="str">
        <f>'Publication Bias Analysis'!F1</f>
        <v>Standard Error</v>
      </c>
      <c r="DJ1" s="152" t="s">
        <v>112</v>
      </c>
      <c r="DK1" s="152"/>
      <c r="DL1" s="152"/>
      <c r="DN1" s="141"/>
      <c r="DO1" s="11" t="s">
        <v>144</v>
      </c>
      <c r="DP1" s="11" t="s">
        <v>145</v>
      </c>
      <c r="DQ1" s="11" t="s">
        <v>146</v>
      </c>
      <c r="DR1" s="11" t="s">
        <v>147</v>
      </c>
      <c r="DS1" s="11" t="s">
        <v>148</v>
      </c>
      <c r="DT1" s="11" t="s">
        <v>149</v>
      </c>
      <c r="DU1" s="11" t="s">
        <v>150</v>
      </c>
      <c r="DV1" s="11" t="s">
        <v>151</v>
      </c>
      <c r="DW1" s="11" t="s">
        <v>152</v>
      </c>
      <c r="DY1" s="152" t="s">
        <v>171</v>
      </c>
      <c r="DZ1" s="152"/>
      <c r="EC1" s="11" t="s">
        <v>216</v>
      </c>
      <c r="ED1" s="11" t="s">
        <v>153</v>
      </c>
      <c r="EE1" s="11" t="str">
        <f>$DY$3</f>
        <v>Partial Correlation</v>
      </c>
      <c r="EF1" s="11" t="str">
        <f>DH1</f>
        <v>Standard Error</v>
      </c>
      <c r="EG1" s="11" t="s">
        <v>40</v>
      </c>
      <c r="EH1" s="11" t="s">
        <v>8</v>
      </c>
      <c r="EI1" s="11" t="s">
        <v>131</v>
      </c>
      <c r="EK1" s="11" t="s">
        <v>154</v>
      </c>
      <c r="EL1" s="11" t="str">
        <f>EE1</f>
        <v>Partial Correlation</v>
      </c>
      <c r="EM1" s="11" t="str">
        <f>EF1</f>
        <v>Standard Error</v>
      </c>
      <c r="EO1" s="141"/>
      <c r="EP1" s="11" t="s">
        <v>200</v>
      </c>
      <c r="EQ1" s="11" t="s">
        <v>201</v>
      </c>
      <c r="ES1" s="141"/>
      <c r="ET1" s="11" t="s">
        <v>204</v>
      </c>
      <c r="EU1" s="11" t="s">
        <v>205</v>
      </c>
      <c r="EV1" s="11" t="s">
        <v>206</v>
      </c>
      <c r="EW1" s="11" t="s">
        <v>207</v>
      </c>
      <c r="EX1" s="11" t="s">
        <v>108</v>
      </c>
      <c r="EY1" s="11" t="s">
        <v>109</v>
      </c>
      <c r="FA1" s="141"/>
      <c r="FB1" s="11" t="s">
        <v>91</v>
      </c>
      <c r="FC1" s="11" t="s">
        <v>92</v>
      </c>
      <c r="FD1" s="11" t="s">
        <v>94</v>
      </c>
      <c r="FE1" s="11" t="s">
        <v>93</v>
      </c>
      <c r="FG1" s="141"/>
      <c r="FH1" s="11" t="s">
        <v>100</v>
      </c>
      <c r="FI1" s="11" t="s">
        <v>102</v>
      </c>
      <c r="FJ1" s="11" t="s">
        <v>200</v>
      </c>
      <c r="FK1" s="11" t="s">
        <v>201</v>
      </c>
      <c r="FM1" s="152" t="s">
        <v>106</v>
      </c>
      <c r="FN1" s="152"/>
      <c r="FO1" s="152"/>
      <c r="FQ1" s="141"/>
      <c r="FR1" s="11" t="s">
        <v>118</v>
      </c>
      <c r="FS1" s="11" t="s">
        <v>220</v>
      </c>
      <c r="FT1" s="11" t="s">
        <v>222</v>
      </c>
      <c r="FU1" s="11" t="s">
        <v>221</v>
      </c>
      <c r="FV1" s="11" t="s">
        <v>202</v>
      </c>
      <c r="FW1" s="11" t="s">
        <v>201</v>
      </c>
      <c r="FY1" s="152" t="s">
        <v>106</v>
      </c>
      <c r="FZ1" s="152"/>
      <c r="GA1" s="152"/>
      <c r="GC1" s="141"/>
      <c r="GD1" s="11" t="s">
        <v>102</v>
      </c>
      <c r="GE1" s="11" t="s">
        <v>126</v>
      </c>
      <c r="GF1" s="11" t="s">
        <v>197</v>
      </c>
    </row>
    <row r="2" spans="1:188" x14ac:dyDescent="0.2">
      <c r="A2" s="166" t="s">
        <v>34</v>
      </c>
      <c r="B2" s="72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>1</v>
      </c>
      <c r="C2" s="50">
        <f>IF(B2&lt;&gt;"",IF(B2=0,1,B2+COUNTIF(B:B,0)),"")</f>
        <v>1</v>
      </c>
      <c r="D2" s="50">
        <f>IF(AND(Variance&lt;&gt;"",Entry_Number&lt;&gt;""),Entry_Number,"")</f>
        <v>1</v>
      </c>
      <c r="E2" s="119" t="str">
        <f>IF(Input!Study_name&lt;&gt;"",Input!Study_name,"")</f>
        <v>aaaa</v>
      </c>
      <c r="F2" s="54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>0.4</v>
      </c>
      <c r="G2" s="54">
        <f t="shared" ref="G2:G33" si="0">IF(Partial_correlation&lt;&gt;"",FISHER(Partial_correlation),"")</f>
        <v>0.42364893019360184</v>
      </c>
      <c r="H2" s="54">
        <f t="shared" ref="H2:H33" si="1">IF(Number_of_observations&lt;&gt;"",Number_of_observations,"")</f>
        <v>100</v>
      </c>
      <c r="I2" s="54" t="str">
        <f t="shared" ref="I2:I33" si="2">IF(Number_of_predictors&lt;&gt;"",Number_of_predictors,"")</f>
        <v/>
      </c>
      <c r="J2" s="54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>1.0000000000000002E-2</v>
      </c>
      <c r="K2" s="172">
        <f>IF(AND(Include_study="Yes",Sufficient_data="Yes",Variance&lt;&gt;""),IF(Input!Standard_error_of_Partial_correlation&lt;&gt;"",Input!Standard_error_of_Partial_correlation,SQRT(J2)),"")</f>
        <v>0.1</v>
      </c>
      <c r="L2" s="58">
        <f>IF(AND(Sufficient_data="Yes",Include_study="Yes",Variance&lt;&gt;""),1/Variance,"")</f>
        <v>99.999999999999986</v>
      </c>
      <c r="M2" s="58">
        <f>IF(AND(Sufficient_data="Yes",Include_study="Yes",Variance&lt;&gt;""),1/(Variance+T2_),"")</f>
        <v>18.409743497906003</v>
      </c>
      <c r="N2" s="58">
        <f t="shared" ref="N2:N33" si="3">IF(AND(Sufficient_data="Yes",Include_study="Yes"),IF(Fisher_transformation="Off",IF(AND(Partial_correlation&lt;&gt;"",Number_of_observations&lt;&gt;"",Standard_error&lt;&gt;""),Partial_correlation-ABS(TINV((1-Confidence_level),Number_of_observations-1))*Standard_error,""),IF(AND(Partial_correlation_z&lt;&gt;"",Number_of_observations&lt;&gt;"",Standard_error&lt;&gt;""),FISHERINV(Partial_correlation_z-ABS(TINV((1-Confidence_level),Number_of_observations-1))*Standard_error),"")),"")</f>
        <v>0.20157830484135836</v>
      </c>
      <c r="O2" s="58">
        <f t="shared" ref="O2:O33" si="4">IF(AND(Sufficient_data="Yes",Include_study="Yes"),IF(Fisher_transformation="Off",IF(AND(Partial_correlation&lt;&gt;"",Number_of_observations&lt;&gt;"",Standard_error&lt;&gt;""),Partial_correlation+ABS(TINV((1-Confidence_level),Number_of_observations-1))*Standard_error,""),IF(AND(Partial_correlation_z&lt;&gt;"",Number_of_observations&lt;&gt;"",Standard_error&lt;&gt;""),FISHERINV(Partial_correlation_z+ABS(TINV((1-Confidence_level),Number_of_observations-1))*Standard_error),"")),"")</f>
        <v>0.59842169515864163</v>
      </c>
      <c r="P2" s="143">
        <f t="shared" ref="P2:P33" si="5">IF(Weightr&lt;&gt;"",IF(Meta_analysis_model="Fixed effect model",Weightf/SUM(Weightf),Weightr/SUM(Weightr)),"")</f>
        <v>8.3431035014314925E-2</v>
      </c>
      <c r="Q2" s="146">
        <f>IF(AND(Include_study="Yes",Sufficient_data="Yes",Variance&lt;&gt;""),IF(Fisher_transformation="Off",Partial_correlation,Partial_correlation_z)-Combined_Effect_Size,"")</f>
        <v>0.28679476746223065</v>
      </c>
      <c r="S2" s="74">
        <f>IF(AND(Sufficient_data="Yes",Include_study="Yes",Variance&lt;&gt;""),Partial_correlation,NA())</f>
        <v>0.4</v>
      </c>
      <c r="T2" s="54">
        <f t="shared" ref="T2:T33" si="6">IF(AND(Sufficient_data="Yes",Include_study="Yes",CI_Lower_limit&lt;&gt;""),Partial_correlation-CI_Lower_limit,NA())</f>
        <v>0.19842169515864166</v>
      </c>
      <c r="U2" s="46">
        <f t="shared" ref="U2:U33" si="7">IF(AND(Sufficient_data="Yes",Include_study="Yes",CI_Upper_limit&lt;&gt;""),CI_Upper_limit-Partial_correlation,NA())</f>
        <v>0.19842169515864161</v>
      </c>
      <c r="V2" s="26"/>
      <c r="W2" s="20" t="str">
        <f>CONCATENATE("Correlation",IF(Fisher_transformation="On"," z",""))</f>
        <v>Correlation</v>
      </c>
      <c r="X2" s="130">
        <f>IF(AND(Meta_analysis_model="Fixed effect model",Fisher_transformation="Off"),SUMPRODUCT(Weightf,Partial_correlation)/SUM(Weightf),IF(AND(Meta_analysis_model="Random effects model",Fisher_transformation="Off"),SUMPRODUCT(Weightr,Partial_correlation)/SUM(Weightr),IF(AND(Meta_analysis_model="Fixed effect model",Fisher_transformation="On"),SUMPRODUCT(Weightf,Partial_correlation_z)/SUM(Weightf),SUMPRODUCT(Weightr,Partial_correlation_z)/SUM(Weightr))))</f>
        <v>0.11320523253776939</v>
      </c>
      <c r="Z2" s="166" t="s">
        <v>53</v>
      </c>
      <c r="AA2" s="82">
        <f t="shared" ref="AA2:AA33" si="8">IF(Include_in_subgroup=TRUE,COUNTIFS(Include_in_subgroup,"="&amp;TRUE,Subgroup_calc,"&lt;"&amp;Subgroup_calc)+COUNTIFS(Include_in_subgroup,"="&amp;TRUE,Subgroup_calc,"="&amp;Subgroup_calc,Entry_Number,"&lt;"&amp;Entry_Number)+COUNTIFS(AW:AW,"&gt;"&amp;0,AT:AT,"&lt;"&amp;Subgroup_calc)+1,"")</f>
        <v>1</v>
      </c>
      <c r="AB2" s="88" t="b">
        <f>IF(Subgroup_Fisher_transformation="On",AND(Include_study="Yes",Subgroup&lt;&gt;"",Number_of_observations&lt;&gt;"",Number_of_predictors&lt;&gt;""),AND(Include_study="Yes",Sufficient_data="Yes",Subgroup&lt;&gt;""))</f>
        <v>1</v>
      </c>
      <c r="AC2" s="119" t="str">
        <f>IF(Include_in_subgroup=TRUE,Input!Study_name,"")</f>
        <v>aaaa</v>
      </c>
      <c r="AD2" s="54" t="str">
        <f t="shared" ref="AD2:AD33" si="9">IF(Include_in_subgroup=TRUE,Subgroup,"")</f>
        <v>AA</v>
      </c>
      <c r="AE2" s="54">
        <f t="shared" ref="AE2:AE33" si="10">IF(Include_in_subgroup=TRUE,Partial_correlation,"")</f>
        <v>0.4</v>
      </c>
      <c r="AF2" s="54" t="str">
        <f t="shared" ref="AF2:AF33" si="11">IF(AND(Include_in_subgroup=TRUE,Subgroup_Fisher_transformation="On"),FISHER(Partial_correlation),"")</f>
        <v/>
      </c>
      <c r="AG2" s="54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>0.1</v>
      </c>
      <c r="AH2" s="54">
        <f t="shared" ref="AH2:AH33" si="12">IF(Include_in_subgroup=TRUE,1/AG2^2,"")</f>
        <v>99.999999999999986</v>
      </c>
      <c r="AI2" s="54">
        <f t="shared" ref="AI2:AI33" si="13">IF(Include_in_subgroup=TRUE,1/(AG2^2+IF(Within_subgroup_weighting=BV$37,0,INDEX(AT:BA,MATCH(Subgroup_calc,AT:AT,0),8))),"")</f>
        <v>16.943396111487004</v>
      </c>
      <c r="AJ2" s="81">
        <f t="shared" ref="AJ2:AJ33" si="14">IF(Include_in_subgroup=TRUE,IF(Subgroup_calc&lt;&gt;"",AI2/SUMIF(Subgroup_calc,Subgroup_calc,AI:AI),""),"")</f>
        <v>0.1406730015962315</v>
      </c>
      <c r="AK2" s="54">
        <f t="shared" ref="AK2:AK33" si="15">IF(Include_in_subgroup=TRUE,IF(Subgroup_Fisher_transformation="Off",AE2-ABS(TINV((1-Subgroup_confidence_level),Number_of_observations-1))*AG2,FISHERINV(AF2-ABS(TINV((1-Subgroup_confidence_level),Number_of_observations-1))*AG2)),"")</f>
        <v>0.20157830484135836</v>
      </c>
      <c r="AL2" s="54">
        <f t="shared" ref="AL2:AL33" si="16">IF(Include_in_subgroup=TRUE,IF(Subgroup_Fisher_transformation="Off",AE2+ABS(TINV((1-Subgroup_confidence_level),Number_of_observations-1))*AG2,FISHERINV(AF2+ABS(TINV((1-Subgroup_confidence_level),Number_of_observations-1))*AG2)),"")</f>
        <v>0.59842169515864163</v>
      </c>
      <c r="AM2" s="46">
        <f t="shared" ref="AM2:AM33" si="17">IF(Include_in_subgroup=TRUE,IF(Subgroup_Fisher_transformation="Off",AE:AE,AF:AF)-VLOOKUP(AD:AD,AT:BC,10,FALSE),"")</f>
        <v>0.18056192126835138</v>
      </c>
      <c r="AO2" s="74">
        <f t="shared" ref="AO2:AO33" si="18">IF(Include_in_subgroup=TRUE,AE:AE,NA())</f>
        <v>0.4</v>
      </c>
      <c r="AP2" s="54">
        <f t="shared" ref="AP2:AP33" si="19">IF(Include_in_subgroup=TRUE,AE:AE-AK:AK,NA())</f>
        <v>0.19842169515864166</v>
      </c>
      <c r="AQ2" s="46">
        <f t="shared" ref="AQ2:AQ33" si="20">IF(Include_in_subgroup=TRUE,AL:AL-AE:AE,NA())</f>
        <v>0.19842169515864161</v>
      </c>
      <c r="AS2" s="80">
        <f>IF(AT2&lt;&gt;"",SUMIFS(AV:AV,AW:AW,"&gt;="&amp;0,AT:AT,"&lt;"&amp;AT2)+AV2+AU2,"")</f>
        <v>8</v>
      </c>
      <c r="AT2" s="54" t="str">
        <f>IF(AND(Sufficient_data="Yes",Include_study="Yes",Subgroup&lt;&gt;""),Subgroup,"")</f>
        <v>AA</v>
      </c>
      <c r="AU2" s="86">
        <f t="shared" ref="AU2:AU33" si="21">IF(AT2&lt;&gt;"",(COUNTIFS(AW:AW,"&gt;="&amp;0,AT:AT,"&lt;"&amp;AT2)+1),"")</f>
        <v>1</v>
      </c>
      <c r="AV2" s="50">
        <f t="shared" ref="AV2:AV33" si="22">IF(AT2&lt;&gt;"",COUNTIFS(Include_study,"Yes",Sufficient_data,"Yes",Subgroup_calc,AT2),"")</f>
        <v>7</v>
      </c>
      <c r="AW2" s="54">
        <f t="shared" ref="AW2:AW33" si="23">IF(AND(AT2&lt;&gt;"",SUMIF(Subgroup,AT2,AH:AH)&gt;0),IF(Subgroup_Fisher_transformation="Off",MAX(0,SUMPRODUCT(--(Subgroup=AT2),AH:AH,AE:AE,AE:AE)-(SUMPRODUCT(--(Subgroup=AT2),AH:AH,AE:AE)^2/SUMIF(Subgroup,AT2,AH:AH))),MAX(0,SUMPRODUCT(--(Subgroup=AT2),AH:AH,AF:AF,AF:AF)-(SUMPRODUCT(--(Subgroup=AT2),AH:AH,AF:AF)^2/SUMIF(Subgroup,AT2,AH:AH)))),"")</f>
        <v>52.582128277669739</v>
      </c>
      <c r="AX2" s="87">
        <f t="shared" ref="AX2:AX33" si="24">IF(AW2&lt;&gt;"",CHIDIST(AW2,AV2-1),"")</f>
        <v>1.4240642207034176E-9</v>
      </c>
      <c r="AY2" s="81">
        <f>IF(AW2&lt;&gt;"",MAX(0,(AW2-(AV2-1))/AW2),"")</f>
        <v>0.88589278911808433</v>
      </c>
      <c r="AZ2" s="54">
        <f t="shared" ref="AZ2:AZ33" si="25">IF(AW2&lt;&gt;"",SUMIF(Subgroup,AT2,Weightf)-SUMPRODUCT(--(Subgroup=AT2),Weightf,Weightf)/SUMIF(Subgroup,AT2,Weightf),"")</f>
        <v>950.26694347397404</v>
      </c>
      <c r="BA2" s="54">
        <f t="shared" ref="BA2:BA33" si="26">IF(AW2&lt;&gt;"",IF(AV2=1,0,IF(Within_subgroup_weighting=$BV$39,MAX(0,(SUM(AW:AW)-(Subgroup_k-COUNT(AW:AW)))/SUM(AZ:AZ)),MAX(0,(AW2-(AV2-1))/AZ2))),"")</f>
        <v>4.9020044943766404E-2</v>
      </c>
      <c r="BB2" s="54">
        <f t="shared" ref="BB2:BB33" si="27">IF(BA2&lt;&gt;"",SQRT(BA2),"")</f>
        <v>0.22140470849502367</v>
      </c>
      <c r="BC2" s="54">
        <f>IF(AW2&lt;&gt;"",IF(Subgroup_Fisher_transformation="Off",SUMPRODUCT(--(Subgroup=AT2),AI:AI,AE:AE)/SUMIF(Subgroup,AT2,AI:AI),SUMPRODUCT(--(Subgroup=AT2),AI:AI,AF:AF)/SUMIF(Subgroup,AT2,AI:AI)),"")</f>
        <v>0.21943807873164864</v>
      </c>
      <c r="BD2" s="54">
        <f t="shared" ref="BD2:BD33" si="28">IF(AW2&lt;&gt;"",IF(Within_subgroup_weighting=BV$37,1/SQRT(SUMIF(Subgroup,AT2,AH:AH)),SQRT(SUMPRODUCT(--(Subgroup=AT2),AI:AI,AM:AM,AM:AM)/((AV2-1)*SUMIF(Subgroup,AT2,AI:AI)))),"")</f>
        <v>8.4536098010820362E-2</v>
      </c>
      <c r="BE2" s="86">
        <f t="shared" ref="BE2:BE33" si="29">IF(AT2&lt;&gt;"",SUMIFS(Number_of_observations,Subgroup,"="&amp;AT2,Include_study,"Yes",Sufficient_data,"Yes"),"")</f>
        <v>1100</v>
      </c>
      <c r="BF2" s="54">
        <f t="shared" ref="BF2:BF33" si="30">IF(AND(AW2&lt;&gt;"",AV2&gt;0),IF(Subgroup_Fisher_transformation="Off",BC2-ABS(TINV((1-Subgroup_confidence_level),AV2-1))*BD2,FISHERINV(BC2-ABS(TINV((1-Subgroup_confidence_level),AV2-1))*BD2)),"")</f>
        <v>1.2585698659419664E-2</v>
      </c>
      <c r="BG2" s="54">
        <f t="shared" ref="BG2:BG33" si="31">IF(AND(AW2&lt;&gt;"",AV2&gt;0),IF(Subgroup_Fisher_transformation="Off",BC2+ABS(TINV((1-Subgroup_confidence_level),AV2-2))*BD2,FISHERINV(BC2+ABS(TINV((1-Subgroup_confidence_level),BE2-2))*BD2)),"")</f>
        <v>0.43674503673383469</v>
      </c>
      <c r="BH2" s="54">
        <f>IF(BF2&lt;&gt;"",BC2-BF2,"")</f>
        <v>0.20685238007222898</v>
      </c>
      <c r="BI2" s="54">
        <f>IF(BG2&lt;&gt;"",BG2-BC2,"")</f>
        <v>0.21730695800218605</v>
      </c>
      <c r="BJ2" s="54">
        <f t="shared" ref="BJ2:BJ33" si="32">IF(AW2&lt;&gt;"",IF(Subgroup_Fisher_transformation="Off",BC2-ABS(TINV((1-Subgroup_confidence_level),AV2-1))*SQRT(BD2^2+BA2),FISHERINV(BC2-ABS(TINV((1-Subgroup_confidence_level),AV2-1))*SQRT(BD2^2+BA2))),"")</f>
        <v>-0.36046659149045179</v>
      </c>
      <c r="BK2" s="54">
        <f t="shared" ref="BK2:BK33" si="33">IF(AW2&lt;&gt;"",IF(Subgroup_Fisher_transformation="Off",BC2+ABS(TINV((1-Subgroup_confidence_level),AV2-1))*SQRT(BD2^2+BA2),FISHERINV(BC2+ABS(TINV((1-Subgroup_confidence_level),AV2-1))*SQRT(BD2^2+BA2))),"")</f>
        <v>0.79934274895374913</v>
      </c>
      <c r="BL2" s="54">
        <f>IF(AW2&lt;&gt;"",BC2-BJ2,"")</f>
        <v>0.57990467022210046</v>
      </c>
      <c r="BM2" s="54">
        <f>IF(AW2&lt;&gt;"",BK2-BC2,"")</f>
        <v>0.57990467022210046</v>
      </c>
      <c r="BN2" s="54">
        <f>IF(AW2&lt;&gt;"",SUMPRODUCT(--(Subgroup=AT2),AI:AI,Partial_correlation_z,Partial_correlation_z)-(SUMPRODUCT(--(Subgroup=AT2),AI:AI,Partial_correlation_z)^2/SUMIF(Subgroup,AT2,AI:AI)),"")</f>
        <v>5.7311008183604875</v>
      </c>
      <c r="BO2" s="54">
        <f t="shared" ref="BO2:BO33" si="34">IF(AW2&lt;&gt;"",IF(Subgroup_Fisher_transformation="Off",BC2,FISHERINV(BC2)),NA())</f>
        <v>0.21943807873164864</v>
      </c>
      <c r="BP2" s="81">
        <f>IF(AW2&lt;&gt;"",BR2/SUM(BR:BR),"")</f>
        <v>0.46230293940308798</v>
      </c>
      <c r="BQ2" s="54">
        <f t="shared" ref="BQ2:BQ33" si="35">IF(AT2&lt;&gt;"",1/(BD2^2),"")</f>
        <v>139.93153690520472</v>
      </c>
      <c r="BR2" s="54">
        <f>IF(BD2&lt;&gt;"",1/(BD2^2+IF(Between_subgroup_weighting=BV$33,0,BW$30)),"")</f>
        <v>26.674029532330689</v>
      </c>
      <c r="BS2" s="54">
        <f t="shared" ref="BS2:BS33" si="36">IF(AW2&lt;&gt;"",IF(Subgroup_Fisher_transformation="Off",(BW$5-BC2)*BR2,(BW$2-BC2)^2*BR2),"")</f>
        <v>-3.7871555650394706</v>
      </c>
      <c r="BT2" s="46">
        <f t="shared" ref="BT2:BT33" si="37">IF(AW2&lt;&gt;"",BC:BC-IF(Subgroup_Fisher_transformation="Off",BW$5,BW$2),"")</f>
        <v>0.141979132191077</v>
      </c>
      <c r="BV2" s="20" t="str">
        <f>IF(Subgroup_Fisher_transformation="On","Correlation (z)","")</f>
        <v/>
      </c>
      <c r="BW2" s="10" t="str">
        <f>IF(Subgroup_Fisher_transformation="On",SUMPRODUCT(BR:BR,BC:BC)/SUM(BR:BR),"")</f>
        <v/>
      </c>
      <c r="BY2" s="167" t="s">
        <v>236</v>
      </c>
      <c r="BZ2" s="74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2" s="54" t="e">
        <f>IF(Include_in_Moderator=TRUE,'Moderator Analysis'!E:E,NA())</f>
        <v>#N/A</v>
      </c>
      <c r="CB2" s="54" t="e">
        <f>IF(Include_in_Moderator=TRUE,'Moderator Analysis'!F:F,NA())</f>
        <v>#N/A</v>
      </c>
      <c r="CC2" s="54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2" s="54" t="str">
        <f>IF(Include_in_Moderator=TRUE,1/CC:CC^2,"")</f>
        <v/>
      </c>
      <c r="CE2" s="54" t="str">
        <f>IF(Include_in_Moderator=TRUE,'Moderator Analysis'!F:F-CO$2,"")</f>
        <v/>
      </c>
      <c r="CF2" s="54" t="str">
        <f>IF(Include_in_Moderator=TRUE,'Moderator Analysis'!E:E-CO$3,"")</f>
        <v/>
      </c>
      <c r="CG2" s="46" t="str">
        <f>IF(Include_in_Moderator=TRUE,CD:CD*('Moderator Analysis'!F:F-CO$5-CO$4*'Moderator Analysis'!E:E)^2,"")</f>
        <v/>
      </c>
      <c r="CI2" s="74" t="str">
        <f>IF(AND(Sufficient_data="Yes",Include_study="Yes",Include_in_Moderator=TRUE,Moderator&lt;&gt;""),1/(CC:CC^2+CO$7),"")</f>
        <v/>
      </c>
      <c r="CJ2" s="54" t="str">
        <f>IF(AND(Sufficient_data="Yes",Include_study="Yes",CI2&lt;&gt;""),'Moderator Analysis'!F:F-'Moderator Analysis'!K$37,"")</f>
        <v/>
      </c>
      <c r="CK2" s="54" t="str">
        <f>IF(AND(Sufficient_data="Yes",Include_study="Yes",CI2&lt;&gt;""),'Moderator Analysis'!E:E-SUMPRODUCT('Moderator Analysis'!E:E,CI:CI)/SUM(CI:CI),"")</f>
        <v/>
      </c>
      <c r="CL2" s="46" t="str">
        <f>IF(AND(Sufficient_data="Yes",Include_study="Yes",CI2&lt;&gt;""),CI:CI*(CB2-'Moderator Analysis'!K$29-'Moderator Analysis'!K$30*'Moderator Analysis'!E:E)^2,"")</f>
        <v/>
      </c>
      <c r="CM2" s="26"/>
      <c r="CN2" s="20" t="s">
        <v>74</v>
      </c>
      <c r="CO2" s="130">
        <f>SUMPRODUCT('Moderator Analysis'!F:F,CD:CD)/SUM(CD:CD)</f>
        <v>7.0384346596232938E-2</v>
      </c>
      <c r="CQ2" s="167" t="s">
        <v>215</v>
      </c>
      <c r="CR2" s="150" t="b">
        <f>IF(Additional_Fisher_transformation="On",AND(Include_study="Yes",Number_of_observations&lt;&gt;"",Number_of_predictors&lt;&gt;""),AND(Include_study="Yes",Sufficient_data="Yes"))</f>
        <v>1</v>
      </c>
      <c r="CS2" s="169" t="s">
        <v>111</v>
      </c>
      <c r="CT2" s="58">
        <f>IF(Include_in_Pub_Bias=TRUE,Partial_correlation,"")</f>
        <v>0.4</v>
      </c>
      <c r="CU2" s="58" t="str">
        <f>IF(AND(Include_in_Pub_Bias=TRUE,Additional_Fisher_transformation="On"),FISHER(Partial_correlation),"")</f>
        <v/>
      </c>
      <c r="CV2" s="58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>0.1</v>
      </c>
      <c r="CW2" s="54">
        <f>IF(Include_in_Pub_Bias=TRUE,1/CV:CV^2,"")</f>
        <v>99.999999999999986</v>
      </c>
      <c r="CX2" s="54">
        <f>IF(Include_in_Pub_Bias=TRUE,1/(CV:CV^2+IF(Additional_model="Fixed effect",0,Calculations!DK$11)),"")</f>
        <v>99.999999999999986</v>
      </c>
      <c r="CY2" s="54">
        <f>IF(Include_in_Pub_Bias=TRUE,1/(CV:CV^2+IF(Additional_model="Fixed effect",0,'Publication Bias Analysis'!L$32)),"")</f>
        <v>99.999999999999986</v>
      </c>
      <c r="CZ2" s="54">
        <f>IF(Include_in_Pub_Bias=TRUE,'Publication Bias Analysis'!E:E-'Publication Bias Analysis'!I$37,"")</f>
        <v>0.27105789712456607</v>
      </c>
      <c r="DA2" s="54">
        <f>IF(Include_in_Pub_Bias=TRUE,IF(Additional_model="Fixed effect",1/CV:CV,1/SQRT(CV:CV^2+DK$11)),"")</f>
        <v>10</v>
      </c>
      <c r="DB2" s="54">
        <f>IF(Include_in_Pub_Bias=TRUE,IF(Additional_model="Fixed effect",'Publication Bias Analysis'!E:E/CV:CV,'Publication Bias Analysis'!E:E/SQRT(CV:CV^2+DK$11)),"")</f>
        <v>4</v>
      </c>
      <c r="DC2" s="50">
        <f>IF(Include_in_Pub_Bias=TRUE,RANK(DP:DP,DP:DP,1)*IF(DO:DO&gt;0,1,-1),"")</f>
        <v>9</v>
      </c>
      <c r="DD2" s="50">
        <f>IF(Include_in_Pub_Bias=TRUE,DC:DC,"")</f>
        <v>9</v>
      </c>
      <c r="DE2" s="50">
        <f>IF(Include_in_Pub_Bias=TRUE,RANK(DS:DS,DS:DS,1)*IF(DR:DR&lt;0,-1,1),"")</f>
        <v>9</v>
      </c>
      <c r="DF2" s="50">
        <f>IF(Include_in_Pub_Bias=TRUE,RANK(DV:DV,DV:DV,1)*IF(DU:DU&lt;0,-1,1),"")</f>
        <v>9</v>
      </c>
      <c r="DG2" s="54">
        <f>IF(Include_in_Pub_Bias=TRUE,'Publication Bias Analysis'!E:E,NA())</f>
        <v>0.4</v>
      </c>
      <c r="DH2" s="46">
        <f>IF(Include_in_Pub_Bias=TRUE,CV:CV,NA())</f>
        <v>0.1</v>
      </c>
      <c r="DJ2" s="31" t="s">
        <v>113</v>
      </c>
      <c r="DK2" s="20" t="s">
        <v>108</v>
      </c>
      <c r="DL2" s="20" t="s">
        <v>109</v>
      </c>
      <c r="DN2" s="164" t="s">
        <v>143</v>
      </c>
      <c r="DO2" s="10">
        <f>IF(Include_in_Pub_Bias=TRUE,IF('Publication Bias Analysis'!L$37="Left",'Publication Bias Analysis'!E:E-'Publication Bias Analysis'!I$29,'Publication Bias Analysis'!I$29-'Publication Bias Analysis'!E:E),"")</f>
        <v>0.27105789712456607</v>
      </c>
      <c r="DP2" s="10">
        <f>IF(Include_in_Pub_Bias=TRUE,ABS(DO2),"")</f>
        <v>0.27105789712456607</v>
      </c>
      <c r="DQ2" s="46">
        <f>IF(Include_in_Pub_Bias=TRUE,1/(CV:CV^2+IF(Additional_model="Fixed effect",0,$DZ$6)),"")</f>
        <v>99.999999999999986</v>
      </c>
      <c r="DR2" s="10">
        <f>IF(Include_in_Pub_Bias=TRUE,IF('Publication Bias Analysis'!L$37="Left",'Publication Bias Analysis'!E:E-DZ$3,DZ$3-'Publication Bias Analysis'!E:E),"")</f>
        <v>0.27105789712456607</v>
      </c>
      <c r="DS2" s="10">
        <f t="shared" ref="DS2" si="38">IF(DR2&lt;&gt;"",ABS(DR2),"")</f>
        <v>0.27105789712456607</v>
      </c>
      <c r="DT2" s="46">
        <f>IF(AND(DR2&lt;&gt;"",DD2&lt;=MAX(DD:DD)-DZ$7),1/(CV:CV^2+IF(Additional_model="Fixed effect",0,$DZ$13)),"")</f>
        <v>99.999999999999986</v>
      </c>
      <c r="DU2" s="10">
        <f>IF(Include_in_Pub_Bias=TRUE,IF('Publication Bias Analysis'!L$37="Left",'Publication Bias Analysis'!E:E-DZ$10,DZ$10-'Publication Bias Analysis'!E:E),"")</f>
        <v>0.27105789712456607</v>
      </c>
      <c r="DV2" s="10">
        <f t="shared" ref="DV2:DV33" si="39">IF(DU2&lt;&gt;"",ABS(DU2),"")</f>
        <v>0.27105789712456607</v>
      </c>
      <c r="DW2" s="46">
        <f>IF(AND(DU2&lt;&gt;"",DE2&lt;=MAX(DE:DE)-DZ$14),1/(CV:CV^2+IF(Additional_model="Fixed effect",0,$DZ$20)),"")</f>
        <v>99.999999999999986</v>
      </c>
      <c r="DY2" s="162" t="s">
        <v>155</v>
      </c>
      <c r="DZ2" s="162"/>
      <c r="EC2" s="71">
        <v>1</v>
      </c>
      <c r="ED2" s="50" t="str">
        <f>IF(Trim_and_fill="On",IF(DZ$21&gt;(EC2-1),IF(COUNTIF(DD:DD,-1*(MAX(DD:DD)-EC2+1))=1,"",MAX(DD:DD)-EC2+1),""),"")</f>
        <v/>
      </c>
      <c r="EE2" s="54" t="str">
        <f t="shared" ref="EE2:EE41" si="40">IF(ED2&lt;&gt;"",DZ$17-(INDEX(DD:DH,MATCH(ED2,DD:DD,0),4)-DZ$17),"")</f>
        <v/>
      </c>
      <c r="EF2" s="54" t="str">
        <f>IF(ED2&lt;&gt;"",INDEX(DD:DH,MATCH(ED2,DD:DD,0),5),"")</f>
        <v/>
      </c>
      <c r="EG2" s="54" t="str">
        <f t="shared" ref="EG2:EG21" si="41">IF(ED2&lt;&gt;"",1/EF2^2,"")</f>
        <v/>
      </c>
      <c r="EH2" s="54" t="str">
        <f t="shared" ref="EH2:EH41" si="42">IF(ED2&lt;&gt;"",1/(EF2^2+IF(Additional_model="Fixed effect",0,DZ$20)),"")</f>
        <v/>
      </c>
      <c r="EI2" s="46" t="str">
        <f>IF(ED2&lt;&gt;"",EE:EE-'Publication Bias Analysis'!I$37,"")</f>
        <v/>
      </c>
      <c r="EK2" s="71">
        <v>1</v>
      </c>
      <c r="EL2" s="54" t="e">
        <f t="shared" ref="EL2:EL21" si="43">IF(ED2&lt;&gt;"",EE2,NA())</f>
        <v>#N/A</v>
      </c>
      <c r="EM2" s="46" t="e">
        <f t="shared" ref="EM2:EM21" si="44">IF(ED2&lt;&gt;"",EF2,NA())</f>
        <v>#N/A</v>
      </c>
      <c r="EO2" s="164" t="s">
        <v>187</v>
      </c>
      <c r="EP2" s="54">
        <f>IF(Include_in_Pub_Bias=TRUE,Inverse_standard_error-AVERAGE(Inverse_standard_error),"")</f>
        <v>-1.0532901580241898</v>
      </c>
      <c r="EQ2" s="46">
        <f>IF(Include_in_Pub_Bias=TRUE,Z_score-('Publication Bias Analysis'!P$3+'Publication Bias Analysis'!P$4*Inverse_standard_error),"")</f>
        <v>2.9038489196542603</v>
      </c>
      <c r="ES2" s="164" t="s">
        <v>203</v>
      </c>
      <c r="ET2" s="54">
        <f>IF(Include_in_Pub_Bias=TRUE,('Publication Bias Analysis'!E:E-SUMPRODUCT('Publication Bias Analysis'!E:E,Calculations!CW:CW)/SUM(Calculations!CW:CW))/(SQRT(EU:EU)),"")</f>
        <v>2.8000444745908291</v>
      </c>
      <c r="EU2" s="54">
        <f>IF(Include_in_Pub_Bias=TRUE,'Publication Bias Analysis'!F:F^2-1/(SUM(Calculations!CW:CW)),"")</f>
        <v>9.3711797972561434E-3</v>
      </c>
      <c r="EV2" s="50">
        <f>IF(Include_in_Pub_Bias=TRUE,RANK(ET:ET,ET:ET,1),"")</f>
        <v>10</v>
      </c>
      <c r="EW2" s="50">
        <f>IF(Include_in_Pub_Bias=TRUE,RANK(EU:EU,EU:EU,1),"")</f>
        <v>6</v>
      </c>
      <c r="EX2" s="50">
        <f>IF(Include_in_Pub_Bias=TRUE,COUNTIFS(EV3:EV201,"&lt;"&amp;EV2,EW3:EW201,"&lt;"&amp;EW2)+COUNTIFS(EV3:EV201,"&gt;"&amp;EV2,EW3:EW201,"&gt;"&amp;EW2),"")</f>
        <v>3</v>
      </c>
      <c r="EY2" s="93">
        <f>IF(Include_in_Pub_Bias=TRUE,COUNTIFS(EV3:EV201,"&lt;"&amp;EV2,EW3:EW201,"&gt;"&amp;EW2)+COUNTIFS(EV3:EV201,"&gt;"&amp;EV2,EW3:EW201,"&lt;"&amp;EW2),"")</f>
        <v>8</v>
      </c>
      <c r="FA2" s="164" t="s">
        <v>90</v>
      </c>
      <c r="FB2" s="86">
        <v>1</v>
      </c>
      <c r="FC2" s="54"/>
      <c r="FD2" s="54">
        <f t="shared" ref="FD2:FD9" si="45">FE2-1/2*FD$14</f>
        <v>-4.8</v>
      </c>
      <c r="FE2" s="46">
        <f>FE3-FD$14</f>
        <v>-4.2</v>
      </c>
      <c r="FG2" s="164" t="s">
        <v>101</v>
      </c>
      <c r="FH2" s="54">
        <f>IF(Include_in_Pub_Bias=TRUE,Inverse_standard_error,NA())</f>
        <v>10</v>
      </c>
      <c r="FI2" s="54">
        <f>IF(Include_in_Pub_Bias=TRUE,Z_score,NA())</f>
        <v>4</v>
      </c>
      <c r="FJ2" s="54">
        <f>IF(Include_in_Pub_Bias=TRUE,Inverse_standard_error-AVERAGE(Inverse_standard_error),"")</f>
        <v>-1.0532901580241898</v>
      </c>
      <c r="FK2" s="46">
        <f>IF(Include_in_Pub_Bias=TRUE,Z_score-('Publication Bias Analysis'!AK$30+'Publication Bias Analysis'!AK$31*Inverse_standard_error),"")</f>
        <v>2.7105789712456603</v>
      </c>
      <c r="FM2" s="31" t="s">
        <v>107</v>
      </c>
      <c r="FN2" s="20" t="s">
        <v>108</v>
      </c>
      <c r="FO2" s="20" t="s">
        <v>109</v>
      </c>
      <c r="FQ2" s="164" t="s">
        <v>117</v>
      </c>
      <c r="FR2" s="97">
        <f>IF(Z_score&lt;&gt;"",RANK('Publication Bias Analysis'!AT:AT,'Publication Bias Analysis'!AT:AT,1),"")</f>
        <v>10</v>
      </c>
      <c r="FS2" s="54">
        <f t="shared" ref="FS2:FS33" si="46">IF(FR:FR&lt;&gt;"",(FR:FR-1/3)/(k_+1/3),"")</f>
        <v>0.78378378378378366</v>
      </c>
      <c r="FT2" s="58">
        <f>IF(Include_in_Pub_Bias=TRUE,'Publication Bias Analysis'!AS2,NA())</f>
        <v>0.78503604987689113</v>
      </c>
      <c r="FU2" s="54">
        <f>IF('Publication Bias Analysis'!AS2&lt;&gt;"",'Publication Bias Analysis'!AT2,NA())</f>
        <v>4</v>
      </c>
      <c r="FV2" s="54">
        <f>IF(Include_in_Pub_Bias=TRUE,'Publication Bias Analysis'!AS:AS-AVERAGE('Publication Bias Analysis'!AS:AS),"")</f>
        <v>0.78503604987689124</v>
      </c>
      <c r="FW2" s="46">
        <f>IF(Include_in_Pub_Bias=TRUE,FU:FU-('Publication Bias Analysis'!AW$30+'Publication Bias Analysis'!AW$31*FT:FT),"")</f>
        <v>0.47778602835993045</v>
      </c>
      <c r="FY2" s="31" t="s">
        <v>119</v>
      </c>
      <c r="FZ2" s="20" t="s">
        <v>108</v>
      </c>
      <c r="GA2" s="20" t="s">
        <v>109</v>
      </c>
      <c r="GC2" s="164" t="s">
        <v>196</v>
      </c>
      <c r="GD2" s="54">
        <f t="shared" ref="GD2:GD33" si="47">IF(AND(Include_study="Yes",Sufficient_data="Yes"),Z_score,"")</f>
        <v>4</v>
      </c>
      <c r="GE2" s="54">
        <f t="shared" ref="GE2:GE33" si="48">IF(GD2&lt;&gt;"",1-NORMSDIST(ABS(GD2)),"")</f>
        <v>3.1671241833119979E-5</v>
      </c>
      <c r="GF2" s="46">
        <f>IF(GE2&lt;&gt;"",LN(MAX(10^-306,GE2)),"")</f>
        <v>-10.36010148652729</v>
      </c>
    </row>
    <row r="3" spans="1:188" x14ac:dyDescent="0.2">
      <c r="A3" s="166"/>
      <c r="B3" s="72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>2</v>
      </c>
      <c r="C3" s="78">
        <f>IF(B3&lt;&gt;"",IF(B3=0,COUNTIF(B$2:B2,0)+1,COUNTIF(B$2:B2,B3)+B3+COUNTIF(B:B,0)),"")</f>
        <v>2</v>
      </c>
      <c r="D3" s="78">
        <f>IF(AND(Variance&lt;&gt;"",Entry_Number&lt;&gt;""),Entry_Number,"")</f>
        <v>2</v>
      </c>
      <c r="E3" s="120" t="str">
        <f>IF(Input!Study_name&lt;&gt;"",Input!Study_name,"")</f>
        <v>bbbb</v>
      </c>
      <c r="F3" s="58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>0.3</v>
      </c>
      <c r="G3" s="58">
        <f t="shared" si="0"/>
        <v>0.30951960420311181</v>
      </c>
      <c r="H3" s="58">
        <f t="shared" si="1"/>
        <v>130</v>
      </c>
      <c r="I3" s="58" t="str">
        <f t="shared" si="2"/>
        <v/>
      </c>
      <c r="J3" s="172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>6.4000000000000003E-3</v>
      </c>
      <c r="K3" s="172">
        <f>IF(AND(Include_study="Yes",Sufficient_data="Yes",Variance&lt;&gt;""),IF(Input!Standard_error_of_Partial_correlation&lt;&gt;"",Input!Standard_error_of_Partial_correlation,SQRT(J3)),"")</f>
        <v>0.08</v>
      </c>
      <c r="L3" s="58">
        <f>IF(AND(Sufficient_data="Yes",Include_study="Yes",Variance&lt;&gt;""),1/Variance,"")</f>
        <v>156.25</v>
      </c>
      <c r="M3" s="58">
        <f>IF(AND(Sufficient_data="Yes",Include_study="Yes",Variance&lt;&gt;""),1/(Variance+T2_),"")</f>
        <v>19.716452925687612</v>
      </c>
      <c r="N3" s="58">
        <f t="shared" si="3"/>
        <v>0.14171804068165916</v>
      </c>
      <c r="O3" s="58">
        <f t="shared" si="4"/>
        <v>0.45828195931834081</v>
      </c>
      <c r="P3" s="143">
        <f t="shared" si="5"/>
        <v>8.9352905682159006E-2</v>
      </c>
      <c r="Q3" s="146">
        <f>IF(AND(Include_study="Yes",Sufficient_data="Yes",Variance&lt;&gt;""),IF(Fisher_transformation="Off",Partial_correlation,Partial_correlation_z)-Combined_Effect_Size,"")</f>
        <v>0.18679476746223062</v>
      </c>
      <c r="S3" s="75">
        <f>IF(AND(Sufficient_data="Yes",Include_study="Yes",Variance&lt;&gt;""),Partial_correlation,NA())</f>
        <v>0.3</v>
      </c>
      <c r="T3" s="58">
        <f t="shared" si="6"/>
        <v>0.15828195931834083</v>
      </c>
      <c r="U3" s="47">
        <f t="shared" si="7"/>
        <v>0.15828195931834083</v>
      </c>
      <c r="V3" s="149"/>
      <c r="W3" s="20" t="str">
        <f>CONCATENATE("Standard error",IF(Fisher_transformation="On"," z",""))</f>
        <v>Standard error</v>
      </c>
      <c r="X3" s="130">
        <f>IF(Meta_analysis_model="Fixed effect model",1/SQRT(SUM(Weightf)),SQRT(SUMPRODUCT(Weightr,Q:Q,Q:Q)/((k_-1)*SUM(Weightr))))</f>
        <v>6.4036341724863582E-2</v>
      </c>
      <c r="Z3" s="166"/>
      <c r="AA3" s="82">
        <f t="shared" si="8"/>
        <v>2</v>
      </c>
      <c r="AB3" s="88" t="b">
        <f t="shared" ref="AB3:AB34" si="49">IF(Subgroup_Fisher_transformation="On",AND(Include_study="Yes",Sufficient_data="Yes",Subgroup&lt;&gt;"",Number_of_observations&lt;&gt;"",Number_of_predictors&lt;&gt;""),AND(Include_study="Yes",Sufficient_data="Yes",Subgroup&lt;&gt;""))</f>
        <v>1</v>
      </c>
      <c r="AC3" s="105" t="str">
        <f>IF(Include_in_subgroup=TRUE,Input!Study_name,"")</f>
        <v>bbbb</v>
      </c>
      <c r="AD3" s="58" t="str">
        <f t="shared" si="9"/>
        <v>AA</v>
      </c>
      <c r="AE3" s="58">
        <f t="shared" si="10"/>
        <v>0.3</v>
      </c>
      <c r="AF3" s="58" t="str">
        <f t="shared" si="11"/>
        <v/>
      </c>
      <c r="AG3" s="58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>0.08</v>
      </c>
      <c r="AH3" s="58">
        <f t="shared" si="12"/>
        <v>156.25</v>
      </c>
      <c r="AI3" s="58">
        <f t="shared" si="13"/>
        <v>18.044012793830817</v>
      </c>
      <c r="AJ3" s="83">
        <f t="shared" si="14"/>
        <v>0.14981090118220783</v>
      </c>
      <c r="AK3" s="58">
        <f t="shared" si="15"/>
        <v>0.14171804068165916</v>
      </c>
      <c r="AL3" s="58">
        <f t="shared" si="16"/>
        <v>0.45828195931834081</v>
      </c>
      <c r="AM3" s="47">
        <f t="shared" si="17"/>
        <v>8.056192126835135E-2</v>
      </c>
      <c r="AO3" s="75">
        <f t="shared" si="18"/>
        <v>0.3</v>
      </c>
      <c r="AP3" s="58">
        <f t="shared" si="19"/>
        <v>0.15828195931834083</v>
      </c>
      <c r="AQ3" s="47">
        <f t="shared" si="20"/>
        <v>0.15828195931834083</v>
      </c>
      <c r="AS3" s="82" t="str">
        <f t="shared" ref="AS3:AS33" si="50">IF(AT3&lt;&gt;"",SUMIFS(AV:AV,AW:AW,"&gt;="&amp;0,AT:AT,"&lt;"&amp;AT3)+AV3+AU3,"")</f>
        <v/>
      </c>
      <c r="AT3" s="58" t="str">
        <f>IF(AND(Sufficient_data="Yes",Include_study="Yes",Subgroup&lt;&gt;""),IF(COUNTIFS(Input!K$2:K2,"="&amp;"Yes",Input!C$2:C2,"="&amp;"Yes",Input!M$2:M2,"="&amp;Subgroup)&gt;0,"",Subgroup),"")</f>
        <v/>
      </c>
      <c r="AU3" s="88" t="str">
        <f t="shared" si="21"/>
        <v/>
      </c>
      <c r="AV3" s="78" t="str">
        <f t="shared" si="22"/>
        <v/>
      </c>
      <c r="AW3" s="58" t="str">
        <f t="shared" si="23"/>
        <v/>
      </c>
      <c r="AX3" s="89" t="str">
        <f t="shared" si="24"/>
        <v/>
      </c>
      <c r="AY3" s="83" t="str">
        <f t="shared" ref="AY3:AY66" si="51">IF(AW3&lt;&gt;"",MAX(0,(AW3-(AV3-1))/AW3),"")</f>
        <v/>
      </c>
      <c r="AZ3" s="58" t="str">
        <f t="shared" si="25"/>
        <v/>
      </c>
      <c r="BA3" s="58" t="str">
        <f t="shared" si="26"/>
        <v/>
      </c>
      <c r="BB3" s="58" t="str">
        <f t="shared" si="27"/>
        <v/>
      </c>
      <c r="BC3" s="58" t="str">
        <f t="shared" ref="BC3:BC33" si="52">IF(AW3&lt;&gt;"",IF(Subgroup_Fisher_transformation="Off",SUMPRODUCT(--(Subgroup=AT3),AI:AI,AE:AE)/SUMIF(Subgroup,AT3,AI:AI),SUMPRODUCT(--(Subgroup=AT3),AI:AI,AF:AF)/SUMIF(Subgroup,AT3,AI:AI)),"")</f>
        <v/>
      </c>
      <c r="BD3" s="58" t="str">
        <f t="shared" si="28"/>
        <v/>
      </c>
      <c r="BE3" s="88" t="str">
        <f t="shared" si="29"/>
        <v/>
      </c>
      <c r="BF3" s="58" t="str">
        <f t="shared" si="30"/>
        <v/>
      </c>
      <c r="BG3" s="58" t="str">
        <f t="shared" si="31"/>
        <v/>
      </c>
      <c r="BH3" s="58" t="str">
        <f t="shared" ref="BH3:BH66" si="53">IF(BF3&lt;&gt;"",BC3-BF3,"")</f>
        <v/>
      </c>
      <c r="BI3" s="58" t="str">
        <f t="shared" ref="BI3:BI66" si="54">IF(BG3&lt;&gt;"",BG3-BC3,"")</f>
        <v/>
      </c>
      <c r="BJ3" s="58" t="str">
        <f t="shared" si="32"/>
        <v/>
      </c>
      <c r="BK3" s="58" t="str">
        <f t="shared" si="33"/>
        <v/>
      </c>
      <c r="BL3" s="58" t="str">
        <f t="shared" ref="BL3:BL66" si="55">IF(AW3&lt;&gt;"",BC3-BJ3,"")</f>
        <v/>
      </c>
      <c r="BM3" s="58" t="str">
        <f t="shared" ref="BM3:BM66" si="56">IF(AW3&lt;&gt;"",BK3-BC3,"")</f>
        <v/>
      </c>
      <c r="BN3" s="58" t="str">
        <f t="shared" ref="BN2:BN33" si="57">IF(AW3&lt;&gt;"",SUMPRODUCT(--(Subgroup=AT3),AI:AI,Partial_correlation_z,Partial_correlation_z)-(SUMPRODUCT(--(Subgroup=AT3),AI:AI,Partial_correlation_z)^2/SUMIF(Subgroup,AT3,AI:AI)),"")</f>
        <v/>
      </c>
      <c r="BO3" s="58" t="e">
        <f t="shared" si="34"/>
        <v>#N/A</v>
      </c>
      <c r="BP3" s="83" t="str">
        <f t="shared" ref="BP3:BP66" si="58">IF(AW3&lt;&gt;"",BR3/SUM(BR:BR),"")</f>
        <v/>
      </c>
      <c r="BQ3" s="58" t="str">
        <f t="shared" si="35"/>
        <v/>
      </c>
      <c r="BR3" s="58" t="str">
        <f t="shared" ref="BR3:BR33" si="59">IF(BD3&lt;&gt;"",1/(BD3^2+IF(Between_subgroup_weighting=BV$33,0,BW$30)),"")</f>
        <v/>
      </c>
      <c r="BS3" s="58" t="str">
        <f t="shared" si="36"/>
        <v/>
      </c>
      <c r="BT3" s="47" t="str">
        <f t="shared" si="37"/>
        <v/>
      </c>
      <c r="BV3" s="20" t="str">
        <f>IF(Subgroup_Fisher_transformation="On","Standard error (z)","")</f>
        <v/>
      </c>
      <c r="BW3" s="10" t="str">
        <f>IF(Subgroup_Fisher_transformation="On",IF(Between_subgroup_weighting=BV$33,1/SQRT(SUM(BQ:BQ)),SQRT(SUMPRODUCT(BR:BR,BT:BT,BT:BT)/((COUNT(AW:AW)-1)*SUM(BR:BR)))),"")</f>
        <v/>
      </c>
      <c r="BY3" s="167"/>
      <c r="BZ3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3" s="58" t="e">
        <f>IF(Include_in_Moderator=TRUE,'Moderator Analysis'!E:E,NA())</f>
        <v>#N/A</v>
      </c>
      <c r="CB3" s="58" t="e">
        <f>IF(Include_in_Moderator=TRUE,'Moderator Analysis'!F:F,NA())</f>
        <v>#N/A</v>
      </c>
      <c r="CC3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3" s="58" t="str">
        <f>IF(Include_in_Moderator=TRUE,1/CC:CC^2,"")</f>
        <v/>
      </c>
      <c r="CE3" s="58" t="str">
        <f>IF(Include_in_Moderator=TRUE,'Moderator Analysis'!F:F-CO$2,"")</f>
        <v/>
      </c>
      <c r="CF3" s="58" t="str">
        <f>IF(Include_in_Moderator=TRUE,'Moderator Analysis'!E:E-CO$3,"")</f>
        <v/>
      </c>
      <c r="CG3" s="47" t="str">
        <f>IF(Include_in_Moderator=TRUE,CD:CD*('Moderator Analysis'!F:F-CO$5-CO$4*'Moderator Analysis'!E:E)^2,"")</f>
        <v/>
      </c>
      <c r="CI3" s="75" t="str">
        <f>IF(AND(Sufficient_data="Yes",Include_study="Yes",Include_in_Moderator=TRUE,Moderator&lt;&gt;""),1/(CC:CC^2+CO$7),"")</f>
        <v/>
      </c>
      <c r="CJ3" s="58" t="str">
        <f>IF(AND(Sufficient_data="Yes",Include_study="Yes",CI3&lt;&gt;""),'Moderator Analysis'!F:F-'Moderator Analysis'!K$37,"")</f>
        <v/>
      </c>
      <c r="CK3" s="58" t="str">
        <f>IF(AND(Sufficient_data="Yes",Include_study="Yes",CI3&lt;&gt;""),'Moderator Analysis'!E:E-SUMPRODUCT('Moderator Analysis'!E:E,CI:CI)/SUM(CI:CI),"")</f>
        <v/>
      </c>
      <c r="CL3" s="47" t="str">
        <f>IF(AND(Sufficient_data="Yes",Include_study="Yes",CI3&lt;&gt;""),CI:CI*(CB3-'Moderator Analysis'!K$29-'Moderator Analysis'!K$30*'Moderator Analysis'!E:E)^2,"")</f>
        <v/>
      </c>
      <c r="CM3" s="26"/>
      <c r="CN3" s="20" t="s">
        <v>233</v>
      </c>
      <c r="CO3" s="130">
        <f>IF(SUM(Moderator)&lt;&gt;0,SUMPRODUCT('Moderator Analysis'!E:E,CD:CD)/SUM(CD:CD),"")</f>
        <v>17.975825639746596</v>
      </c>
      <c r="CQ3" s="167"/>
      <c r="CR3" s="150" t="b">
        <f>IF(Additional_Fisher_transformation="On",AND(Include_study="Yes",Number_of_observations&lt;&gt;"",Number_of_predictors&lt;&gt;""),AND(Include_study="Yes",Sufficient_data="Yes"))</f>
        <v>1</v>
      </c>
      <c r="CS3" s="169"/>
      <c r="CT3" s="58">
        <f>IF(Include_in_Pub_Bias=TRUE,Partial_correlation,"")</f>
        <v>0.3</v>
      </c>
      <c r="CU3" s="58" t="str">
        <f>IF(AND(Include_in_Pub_Bias=TRUE,Additional_Fisher_transformation="On"),FISHER(Partial_correlation),"")</f>
        <v/>
      </c>
      <c r="CV3" s="58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>0.08</v>
      </c>
      <c r="CW3" s="58">
        <f>IF(Include_in_Pub_Bias=TRUE,1/CV:CV^2,"")</f>
        <v>156.25</v>
      </c>
      <c r="CX3" s="58">
        <f>IF(Include_in_Pub_Bias=TRUE,1/(CV:CV^2+IF(Additional_model="Fixed effect",0,Calculations!DK$11)),"")</f>
        <v>156.25</v>
      </c>
      <c r="CY3" s="58">
        <f>IF(Include_in_Pub_Bias=TRUE,1/(CV:CV^2+IF(Additional_model="Fixed effect",0,'Publication Bias Analysis'!L$32)),"")</f>
        <v>156.25</v>
      </c>
      <c r="CZ3" s="58">
        <f>IF(Include_in_Pub_Bias=TRUE,'Publication Bias Analysis'!E:E-'Publication Bias Analysis'!I$37,"")</f>
        <v>0.17105789712456601</v>
      </c>
      <c r="DA3" s="58">
        <f>IF(Include_in_Pub_Bias=TRUE,IF(Additional_model="Fixed effect",1/CV:CV,1/SQRT(CV:CV^2+DK$11)),"")</f>
        <v>12.5</v>
      </c>
      <c r="DB3" s="58">
        <f>IF(Include_in_Pub_Bias=TRUE,IF(Additional_model="Fixed effect",'Publication Bias Analysis'!E:E/CV:CV,'Publication Bias Analysis'!E:E/SQRT(CV:CV^2+DK$11)),"")</f>
        <v>3.75</v>
      </c>
      <c r="DC3" s="78">
        <f>IF(Include_in_Pub_Bias=TRUE,RANK(DP:DP,DP:DP,1)*IF(DO:DO&gt;0,1,-1),"")</f>
        <v>5</v>
      </c>
      <c r="DD3" s="78">
        <f>IF(Include_in_Pub_Bias=TRUE,DC:DC,"")</f>
        <v>5</v>
      </c>
      <c r="DE3" s="78">
        <f>IF(Include_in_Pub_Bias=TRUE,RANK(DS:DS,DS:DS,1)*IF(DR:DR&lt;0,-1,1),"")</f>
        <v>5</v>
      </c>
      <c r="DF3" s="78">
        <f>IF(Include_in_Pub_Bias=TRUE,RANK(DV:DV,DV:DV,1)*IF(DU:DU&lt;0,-1,1),"")</f>
        <v>5</v>
      </c>
      <c r="DG3" s="58">
        <f>IF(Include_in_Pub_Bias=TRUE,'Publication Bias Analysis'!E:E,NA())</f>
        <v>0.3</v>
      </c>
      <c r="DH3" s="47">
        <f>IF(Include_in_Pub_Bias=TRUE,CV:CV,NA())</f>
        <v>0.08</v>
      </c>
      <c r="DJ3" s="20" t="s">
        <v>114</v>
      </c>
      <c r="DK3" s="10">
        <f>IF(Trim_and_fill="Off",'Publication Bias Analysis'!I29,'Publication Bias Analysis'!$I$37)-ABS(TINV((1-Additional_confidence_level),k_-1))*DL3</f>
        <v>-0.39929433554655924</v>
      </c>
      <c r="DL3" s="10">
        <f>MAX('Publication Bias Analysis'!F:F)*IF(Trim_and_fill="Off",1.1,1.2)</f>
        <v>0.24</v>
      </c>
      <c r="DN3" s="164"/>
      <c r="DO3" s="10">
        <f>IF(Include_in_Pub_Bias=TRUE,IF('Publication Bias Analysis'!L$37="Left",'Publication Bias Analysis'!E:E-'Publication Bias Analysis'!I$29,'Publication Bias Analysis'!I$29-'Publication Bias Analysis'!E:E),"")</f>
        <v>0.17105789712456601</v>
      </c>
      <c r="DP3" s="10">
        <f>IF(Include_in_Pub_Bias=TRUE,ABS(DO3),"")</f>
        <v>0.17105789712456601</v>
      </c>
      <c r="DQ3" s="47">
        <f>IF(Include_in_Pub_Bias=TRUE,1/(CV:CV^2+IF(Additional_model="Fixed effect",0,$DZ$6)),"")</f>
        <v>156.25</v>
      </c>
      <c r="DR3" s="10">
        <f>IF(Include_in_Pub_Bias=TRUE,IF('Publication Bias Analysis'!L$37="Left",'Publication Bias Analysis'!E:E-DZ$3,DZ$3-'Publication Bias Analysis'!E:E),"")</f>
        <v>0.17105789712456601</v>
      </c>
      <c r="DS3" s="10">
        <f t="shared" ref="DS3:DS66" si="60">IF(DR3&lt;&gt;"",ABS(DR3),"")</f>
        <v>0.17105789712456601</v>
      </c>
      <c r="DT3" s="47">
        <f>IF(AND(DR3&lt;&gt;"",DD3&lt;=MAX(DD:DD)-DZ$7),1/(CV:CV^2+IF(Additional_model="Fixed effect",0,$DZ$13)),"")</f>
        <v>156.25</v>
      </c>
      <c r="DU3" s="10">
        <f>IF(Include_in_Pub_Bias=TRUE,IF('Publication Bias Analysis'!L$37="Left",'Publication Bias Analysis'!E:E-DZ$10,DZ$10-'Publication Bias Analysis'!E:E),"")</f>
        <v>0.17105789712456601</v>
      </c>
      <c r="DV3" s="10">
        <f t="shared" si="39"/>
        <v>0.17105789712456601</v>
      </c>
      <c r="DW3" s="47">
        <f>IF(AND(DU3&lt;&gt;"",DE3&lt;=MAX(DE:DE)-DZ$14),1/(CV:CV^2+IF(Additional_model="Fixed effect",0,$DZ$20)),"")</f>
        <v>156.25</v>
      </c>
      <c r="DY3" s="20" t="str">
        <f>DG1</f>
        <v>Partial Correlation</v>
      </c>
      <c r="DZ3" s="10">
        <f>SUMPRODUCT(--(DD:DD&lt;=MAX(DD:DD)-$DZ$7),DQ:DQ,'Publication Bias Analysis'!E:E)/SUMIF(DD:DD,"&lt;="&amp;MAX(DD:DD)-$DZ$7,DQ:DQ)</f>
        <v>0.12894210287543398</v>
      </c>
      <c r="EC3" s="72">
        <v>2</v>
      </c>
      <c r="ED3" s="78" t="str">
        <f>IF(Trim_and_fill="On",IF(DZ$21&gt;COUNT(ED$2:ED2),IF(COUNTIF(DD:DD,-1*(MAX(DD:DD)-EC3+1))=1,"",MAX(DD:DD)-EC3+1),""),"")</f>
        <v/>
      </c>
      <c r="EE3" s="58" t="str">
        <f t="shared" si="40"/>
        <v/>
      </c>
      <c r="EF3" s="58" t="str">
        <f t="shared" ref="EF3:EF21" si="61">IF(ED3&lt;&gt;"",INDEX(DD:DH,MATCH(ED3,DD:DD,0),5),"")</f>
        <v/>
      </c>
      <c r="EG3" s="58" t="str">
        <f t="shared" si="41"/>
        <v/>
      </c>
      <c r="EH3" s="58" t="str">
        <f t="shared" si="42"/>
        <v/>
      </c>
      <c r="EI3" s="47" t="str">
        <f>IF(ED3&lt;&gt;"",EE:EE-'Publication Bias Analysis'!I$37,"")</f>
        <v/>
      </c>
      <c r="EK3" s="72">
        <v>2</v>
      </c>
      <c r="EL3" s="58" t="e">
        <f t="shared" si="43"/>
        <v>#N/A</v>
      </c>
      <c r="EM3" s="47" t="e">
        <f t="shared" si="44"/>
        <v>#N/A</v>
      </c>
      <c r="EO3" s="164"/>
      <c r="EP3" s="58">
        <f>IF(Include_in_Pub_Bias=TRUE,Inverse_standard_error-AVERAGE(Inverse_standard_error),"")</f>
        <v>1.4467098419758102</v>
      </c>
      <c r="EQ3" s="47">
        <f>IF(Include_in_Pub_Bias=TRUE,Z_score-('Publication Bias Analysis'!P$3+'Publication Bias Analysis'!P$4*Inverse_standard_error),"")</f>
        <v>2.0886299348863604</v>
      </c>
      <c r="ES3" s="164"/>
      <c r="ET3" s="58">
        <f>IF(Include_in_Pub_Bias=TRUE,('Publication Bias Analysis'!E:E-SUMPRODUCT('Publication Bias Analysis'!E:E,Calculations!CW:CW)/SUM(Calculations!CW:CW))/(SQRT(EU:EU)),"")</f>
        <v>2.2517015483264182</v>
      </c>
      <c r="EU3" s="58">
        <f>IF(Include_in_Pub_Bias=TRUE,'Publication Bias Analysis'!F:F^2-1/(SUM(Calculations!CW:CW)),"")</f>
        <v>5.7711797972561426E-3</v>
      </c>
      <c r="EV3" s="78">
        <f>IF(Include_in_Pub_Bias=TRUE,RANK(ET:ET,ET:ET,1),"")</f>
        <v>9</v>
      </c>
      <c r="EW3" s="78">
        <f>IF(Include_in_Pub_Bias=TRUE,RANK(EU:EU,EU:EU,1),"")</f>
        <v>4</v>
      </c>
      <c r="EX3" s="78">
        <f>IF(Include_in_Pub_Bias=TRUE,COUNTIFS(EV4:EV202,"&lt;"&amp;EV3,EW4:EW202,"&lt;"&amp;EW3)+COUNTIFS(EV4:EV202,"&gt;"&amp;EV3,EW4:EW202,"&gt;"&amp;EW3),"")</f>
        <v>3</v>
      </c>
      <c r="EY3" s="94">
        <f>IF(Include_in_Pub_Bias=TRUE,COUNTIFS(EV4:EV202,"&lt;"&amp;EV3,EW4:EW202,"&gt;"&amp;EW3)+COUNTIFS(EV4:EV202,"&gt;"&amp;EV3,EW4:EW202,"&lt;"&amp;EW3),"")</f>
        <v>7</v>
      </c>
      <c r="FA3" s="164"/>
      <c r="FB3" s="88">
        <v>2</v>
      </c>
      <c r="FC3" s="58">
        <f t="shared" ref="FC3:FC10" si="62">FE2</f>
        <v>-4.2</v>
      </c>
      <c r="FD3" s="58">
        <f t="shared" si="45"/>
        <v>-3.6</v>
      </c>
      <c r="FE3" s="47">
        <f>FE4-FD$14</f>
        <v>-3</v>
      </c>
      <c r="FG3" s="164"/>
      <c r="FH3" s="58">
        <f>IF(Include_in_Pub_Bias=TRUE,Inverse_standard_error,NA())</f>
        <v>12.5</v>
      </c>
      <c r="FI3" s="58">
        <f>IF(Include_in_Pub_Bias=TRUE,Z_score,NA())</f>
        <v>3.75</v>
      </c>
      <c r="FJ3" s="58">
        <f>IF(Include_in_Pub_Bias=TRUE,Inverse_standard_error-AVERAGE(Inverse_standard_error),"")</f>
        <v>1.4467098419758102</v>
      </c>
      <c r="FK3" s="47">
        <f>IF(Include_in_Pub_Bias=TRUE,Z_score-('Publication Bias Analysis'!AK$30+'Publication Bias Analysis'!AK$31*Inverse_standard_error),"")</f>
        <v>2.1382237140570752</v>
      </c>
      <c r="FM3" s="20" t="s">
        <v>105</v>
      </c>
      <c r="FN3" s="10">
        <v>0</v>
      </c>
      <c r="FO3" s="10">
        <v>0</v>
      </c>
      <c r="FQ3" s="164"/>
      <c r="FR3" s="98">
        <f>IF(Z_score&lt;&gt;"",RANK('Publication Bias Analysis'!AT:AT,'Publication Bias Analysis'!AT:AT,1)+COUNTIF('Publication Bias Analysis'!AT$2:AT2,'Publication Bias Analysis'!AR3),"")</f>
        <v>9</v>
      </c>
      <c r="FS3" s="58">
        <f t="shared" si="46"/>
        <v>0.70270270270270263</v>
      </c>
      <c r="FT3" s="58">
        <f>IF(Include_in_Pub_Bias=TRUE,'Publication Bias Analysis'!AS3,NA())</f>
        <v>0.53218973091930399</v>
      </c>
      <c r="FU3" s="58">
        <f>IF('Publication Bias Analysis'!AS3&lt;&gt;"",'Publication Bias Analysis'!AT3,NA())</f>
        <v>3.75</v>
      </c>
      <c r="FV3" s="58">
        <f>IF(Include_in_Pub_Bias=TRUE,'Publication Bias Analysis'!AS:AS-AVERAGE('Publication Bias Analysis'!AS:AS),"")</f>
        <v>0.5321897309193041</v>
      </c>
      <c r="FW3" s="47">
        <f>IF(Include_in_Pub_Bias=TRUE,FU:FU-('Publication Bias Analysis'!AW$30+'Publication Bias Analysis'!AW$31*FT:FT),"")</f>
        <v>0.93247889155122543</v>
      </c>
      <c r="FY3" s="20" t="s">
        <v>92</v>
      </c>
      <c r="FZ3" s="10">
        <f>MIN('Publication Bias Analysis'!AS:AS)</f>
        <v>-1.6067550689692427</v>
      </c>
      <c r="GA3" s="10">
        <f>FZ3*'Publication Bias Analysis'!AW$31+'Publication Bias Analysis'!AW$30</f>
        <v>-3.1438041006970519</v>
      </c>
      <c r="GC3" s="164"/>
      <c r="GD3" s="58">
        <f t="shared" si="47"/>
        <v>3.75</v>
      </c>
      <c r="GE3" s="58">
        <f t="shared" si="48"/>
        <v>8.841728520081471E-5</v>
      </c>
      <c r="GF3" s="47">
        <f t="shared" ref="GF3:GF66" si="63">IF(GE3&lt;&gt;"",LN(MAX(10^-306,GE3)),"")</f>
        <v>-9.3334430734890788</v>
      </c>
    </row>
    <row r="4" spans="1:188" x14ac:dyDescent="0.2">
      <c r="A4" s="166"/>
      <c r="B4" s="72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>3</v>
      </c>
      <c r="C4" s="78">
        <f>IF(B4&lt;&gt;"",IF(B4=0,COUNTIF(B$2:B3,0)+1,COUNTIF(B$2:B3,B4)+B4+COUNTIF(B:B,0)),"")</f>
        <v>3</v>
      </c>
      <c r="D4" s="78">
        <f>IF(AND(Variance&lt;&gt;"",Entry_Number&lt;&gt;""),Entry_Number,"")</f>
        <v>3</v>
      </c>
      <c r="E4" s="120" t="str">
        <f>IF(Input!Study_name&lt;&gt;"",Input!Study_name,"")</f>
        <v>cccc</v>
      </c>
      <c r="F4" s="58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>1.4999999999999999E-2</v>
      </c>
      <c r="G4" s="58">
        <f t="shared" si="0"/>
        <v>1.500112515189935E-2</v>
      </c>
      <c r="H4" s="58">
        <f t="shared" si="1"/>
        <v>80</v>
      </c>
      <c r="I4" s="58" t="str">
        <f t="shared" si="2"/>
        <v/>
      </c>
      <c r="J4" s="58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>4.0000000000000008E-2</v>
      </c>
      <c r="K4" s="58">
        <f>IF(AND(Include_study="Yes",Sufficient_data="Yes",Variance&lt;&gt;""),IF(Input!Standard_error_of_Partial_correlation&lt;&gt;"",Input!Standard_error_of_Partial_correlation,SQRT(J4)),"")</f>
        <v>0.2</v>
      </c>
      <c r="L4" s="58">
        <f>IF(AND(Sufficient_data="Yes",Include_study="Yes",Variance&lt;&gt;""),1/Variance,"")</f>
        <v>24.999999999999996</v>
      </c>
      <c r="M4" s="58">
        <f>IF(AND(Sufficient_data="Yes",Include_study="Yes",Variance&lt;&gt;""),1/(Variance+T2_),"")</f>
        <v>11.859714461865499</v>
      </c>
      <c r="N4" s="58">
        <f t="shared" si="3"/>
        <v>-0.38309004204602576</v>
      </c>
      <c r="O4" s="58">
        <f t="shared" si="4"/>
        <v>0.41309004204602578</v>
      </c>
      <c r="P4" s="143">
        <f t="shared" si="5"/>
        <v>5.3746987438484599E-2</v>
      </c>
      <c r="Q4" s="146">
        <f>IF(AND(Include_study="Yes",Sufficient_data="Yes",Variance&lt;&gt;""),IF(Fisher_transformation="Off",Partial_correlation,Partial_correlation_z)-Combined_Effect_Size,"")</f>
        <v>-9.8205232537769388E-2</v>
      </c>
      <c r="S4" s="75">
        <f>IF(AND(Sufficient_data="Yes",Include_study="Yes",Variance&lt;&gt;""),Partial_correlation,NA())</f>
        <v>1.4999999999999999E-2</v>
      </c>
      <c r="T4" s="58">
        <f t="shared" si="6"/>
        <v>0.39809004204602577</v>
      </c>
      <c r="U4" s="47">
        <f t="shared" si="7"/>
        <v>0.39809004204602577</v>
      </c>
      <c r="V4" s="26"/>
      <c r="Z4" s="166"/>
      <c r="AA4" s="82">
        <f t="shared" si="8"/>
        <v>3</v>
      </c>
      <c r="AB4" s="88" t="b">
        <f t="shared" si="49"/>
        <v>1</v>
      </c>
      <c r="AC4" s="105" t="str">
        <f>IF(Include_in_subgroup=TRUE,Input!Study_name,"")</f>
        <v>cccc</v>
      </c>
      <c r="AD4" s="58" t="str">
        <f t="shared" si="9"/>
        <v>AA</v>
      </c>
      <c r="AE4" s="58">
        <f t="shared" si="10"/>
        <v>1.4999999999999999E-2</v>
      </c>
      <c r="AF4" s="58" t="str">
        <f t="shared" si="11"/>
        <v/>
      </c>
      <c r="AG4" s="58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>0.2</v>
      </c>
      <c r="AH4" s="58">
        <f t="shared" si="12"/>
        <v>24.999999999999996</v>
      </c>
      <c r="AI4" s="58">
        <f t="shared" si="13"/>
        <v>11.233425018283194</v>
      </c>
      <c r="AJ4" s="83">
        <f t="shared" si="14"/>
        <v>9.3265813130388536E-2</v>
      </c>
      <c r="AK4" s="58">
        <f t="shared" si="15"/>
        <v>-0.38309004204602576</v>
      </c>
      <c r="AL4" s="58">
        <f t="shared" si="16"/>
        <v>0.41309004204602578</v>
      </c>
      <c r="AM4" s="47">
        <f t="shared" si="17"/>
        <v>-0.20443807873164865</v>
      </c>
      <c r="AO4" s="75">
        <f t="shared" si="18"/>
        <v>1.4999999999999999E-2</v>
      </c>
      <c r="AP4" s="58">
        <f t="shared" si="19"/>
        <v>0.39809004204602577</v>
      </c>
      <c r="AQ4" s="47">
        <f t="shared" si="20"/>
        <v>0.39809004204602577</v>
      </c>
      <c r="AS4" s="82" t="str">
        <f t="shared" si="50"/>
        <v/>
      </c>
      <c r="AT4" s="58" t="str">
        <f>IF(AND(Sufficient_data="Yes",Include_study="Yes",Subgroup&lt;&gt;""),IF(COUNTIFS(Input!K$2:K3,"="&amp;"Yes",Input!C$2:C3,"="&amp;"Yes",Input!M$2:M3,"="&amp;Subgroup)&gt;0,"",Subgroup),"")</f>
        <v/>
      </c>
      <c r="AU4" s="88" t="str">
        <f t="shared" si="21"/>
        <v/>
      </c>
      <c r="AV4" s="78" t="str">
        <f t="shared" si="22"/>
        <v/>
      </c>
      <c r="AW4" s="58" t="str">
        <f t="shared" si="23"/>
        <v/>
      </c>
      <c r="AX4" s="89" t="str">
        <f t="shared" si="24"/>
        <v/>
      </c>
      <c r="AY4" s="83" t="str">
        <f t="shared" si="51"/>
        <v/>
      </c>
      <c r="AZ4" s="58" t="str">
        <f t="shared" si="25"/>
        <v/>
      </c>
      <c r="BA4" s="58" t="str">
        <f t="shared" si="26"/>
        <v/>
      </c>
      <c r="BB4" s="58" t="str">
        <f t="shared" si="27"/>
        <v/>
      </c>
      <c r="BC4" s="58" t="str">
        <f t="shared" si="52"/>
        <v/>
      </c>
      <c r="BD4" s="58" t="str">
        <f t="shared" si="28"/>
        <v/>
      </c>
      <c r="BE4" s="88" t="str">
        <f t="shared" si="29"/>
        <v/>
      </c>
      <c r="BF4" s="58" t="str">
        <f t="shared" si="30"/>
        <v/>
      </c>
      <c r="BG4" s="58" t="str">
        <f t="shared" si="31"/>
        <v/>
      </c>
      <c r="BH4" s="58" t="str">
        <f t="shared" si="53"/>
        <v/>
      </c>
      <c r="BI4" s="58" t="str">
        <f t="shared" si="54"/>
        <v/>
      </c>
      <c r="BJ4" s="58" t="str">
        <f t="shared" si="32"/>
        <v/>
      </c>
      <c r="BK4" s="58" t="str">
        <f t="shared" si="33"/>
        <v/>
      </c>
      <c r="BL4" s="58" t="str">
        <f t="shared" si="55"/>
        <v/>
      </c>
      <c r="BM4" s="58" t="str">
        <f t="shared" si="56"/>
        <v/>
      </c>
      <c r="BN4" s="58" t="str">
        <f t="shared" si="57"/>
        <v/>
      </c>
      <c r="BO4" s="58" t="e">
        <f t="shared" si="34"/>
        <v>#N/A</v>
      </c>
      <c r="BP4" s="83" t="str">
        <f t="shared" si="58"/>
        <v/>
      </c>
      <c r="BQ4" s="58" t="str">
        <f t="shared" si="35"/>
        <v/>
      </c>
      <c r="BR4" s="58" t="str">
        <f t="shared" si="59"/>
        <v/>
      </c>
      <c r="BS4" s="58" t="str">
        <f t="shared" si="36"/>
        <v/>
      </c>
      <c r="BT4" s="47" t="str">
        <f t="shared" si="37"/>
        <v/>
      </c>
      <c r="BY4" s="167"/>
      <c r="BZ4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4" s="58" t="e">
        <f>IF(Include_in_Moderator=TRUE,'Moderator Analysis'!E:E,NA())</f>
        <v>#N/A</v>
      </c>
      <c r="CB4" s="58" t="e">
        <f>IF(Include_in_Moderator=TRUE,'Moderator Analysis'!F:F,NA())</f>
        <v>#N/A</v>
      </c>
      <c r="CC4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4" s="58" t="str">
        <f>IF(Include_in_Moderator=TRUE,1/CC:CC^2,"")</f>
        <v/>
      </c>
      <c r="CE4" s="58" t="str">
        <f>IF(Include_in_Moderator=TRUE,'Moderator Analysis'!F:F-CO$2,"")</f>
        <v/>
      </c>
      <c r="CF4" s="58" t="str">
        <f>IF(Include_in_Moderator=TRUE,'Moderator Analysis'!E:E-CO$3,"")</f>
        <v/>
      </c>
      <c r="CG4" s="47" t="str">
        <f>IF(Include_in_Moderator=TRUE,CD:CD*('Moderator Analysis'!F:F-CO$5-CO$4*'Moderator Analysis'!E:E)^2,"")</f>
        <v/>
      </c>
      <c r="CI4" s="75" t="str">
        <f>IF(AND(Sufficient_data="Yes",Include_study="Yes",Include_in_Moderator=TRUE,Moderator&lt;&gt;""),1/(CC:CC^2+CO$7),"")</f>
        <v/>
      </c>
      <c r="CJ4" s="58" t="str">
        <f>IF(AND(Sufficient_data="Yes",Include_study="Yes",CI4&lt;&gt;""),'Moderator Analysis'!F:F-'Moderator Analysis'!K$37,"")</f>
        <v/>
      </c>
      <c r="CK4" s="58" t="str">
        <f>IF(AND(Sufficient_data="Yes",Include_study="Yes",CI4&lt;&gt;""),'Moderator Analysis'!E:E-SUMPRODUCT('Moderator Analysis'!E:E,CI:CI)/SUM(CI:CI),"")</f>
        <v/>
      </c>
      <c r="CL4" s="47" t="str">
        <f>IF(AND(Sufficient_data="Yes",Include_study="Yes",CI4&lt;&gt;""),CI:CI*(CB4-'Moderator Analysis'!K$29-'Moderator Analysis'!K$30*'Moderator Analysis'!E:E)^2,"")</f>
        <v/>
      </c>
      <c r="CM4" s="26"/>
      <c r="CN4" s="20" t="s">
        <v>104</v>
      </c>
      <c r="CO4" s="130">
        <f>IF(CO3&lt;&gt;"",SUMPRODUCT(CE:CE,CF:CF,CD:CD)/SUMPRODUCT(CF:CF,CF:CF,CD:CD),"")</f>
        <v>-4.6291049449421313E-2</v>
      </c>
      <c r="CQ4" s="167"/>
      <c r="CR4" s="150" t="b">
        <f>IF(Additional_Fisher_transformation="On",AND(Include_study="Yes",Number_of_observations&lt;&gt;"",Number_of_predictors&lt;&gt;""),AND(Include_study="Yes",Sufficient_data="Yes"))</f>
        <v>1</v>
      </c>
      <c r="CS4" s="169"/>
      <c r="CT4" s="58">
        <f>IF(Include_in_Pub_Bias=TRUE,Partial_correlation,"")</f>
        <v>1.4999999999999999E-2</v>
      </c>
      <c r="CU4" s="58" t="str">
        <f>IF(AND(Include_in_Pub_Bias=TRUE,Additional_Fisher_transformation="On"),FISHER(Partial_correlation),"")</f>
        <v/>
      </c>
      <c r="CV4" s="58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>0.2</v>
      </c>
      <c r="CW4" s="58">
        <f>IF(Include_in_Pub_Bias=TRUE,1/CV:CV^2,"")</f>
        <v>24.999999999999996</v>
      </c>
      <c r="CX4" s="58">
        <f>IF(Include_in_Pub_Bias=TRUE,1/(CV:CV^2+IF(Additional_model="Fixed effect",0,Calculations!DK$11)),"")</f>
        <v>24.999999999999996</v>
      </c>
      <c r="CY4" s="58">
        <f>IF(Include_in_Pub_Bias=TRUE,1/(CV:CV^2+IF(Additional_model="Fixed effect",0,'Publication Bias Analysis'!L$32)),"")</f>
        <v>24.999999999999996</v>
      </c>
      <c r="CZ4" s="58">
        <f>IF(Include_in_Pub_Bias=TRUE,'Publication Bias Analysis'!E:E-'Publication Bias Analysis'!I$37,"")</f>
        <v>-0.11394210287543398</v>
      </c>
      <c r="DA4" s="58">
        <f>IF(Include_in_Pub_Bias=TRUE,IF(Additional_model="Fixed effect",1/CV:CV,1/SQRT(CV:CV^2+DK$11)),"")</f>
        <v>5</v>
      </c>
      <c r="DB4" s="58">
        <f>IF(Include_in_Pub_Bias=TRUE,IF(Additional_model="Fixed effect",'Publication Bias Analysis'!E:E/CV:CV,'Publication Bias Analysis'!E:E/SQRT(CV:CV^2+DK$11)),"")</f>
        <v>7.4999999999999997E-2</v>
      </c>
      <c r="DC4" s="78">
        <f>IF(Include_in_Pub_Bias=TRUE,RANK(DP:DP,DP:DP,1)*IF(DO:DO&gt;0,1,-1),"")</f>
        <v>-4</v>
      </c>
      <c r="DD4" s="78">
        <f>IF(Include_in_Pub_Bias=TRUE,DC:DC,"")</f>
        <v>-4</v>
      </c>
      <c r="DE4" s="78">
        <f>IF(Include_in_Pub_Bias=TRUE,RANK(DS:DS,DS:DS,1)*IF(DR:DR&lt;0,-1,1),"")</f>
        <v>-4</v>
      </c>
      <c r="DF4" s="78">
        <f>IF(Include_in_Pub_Bias=TRUE,RANK(DV:DV,DV:DV,1)*IF(DU:DU&lt;0,-1,1),"")</f>
        <v>-4</v>
      </c>
      <c r="DG4" s="58">
        <f>IF(Include_in_Pub_Bias=TRUE,'Publication Bias Analysis'!E:E,NA())</f>
        <v>1.4999999999999999E-2</v>
      </c>
      <c r="DH4" s="47">
        <f>IF(Include_in_Pub_Bias=TRUE,CV:CV,NA())</f>
        <v>0.2</v>
      </c>
      <c r="DJ4" s="20" t="s">
        <v>107</v>
      </c>
      <c r="DK4" s="10">
        <f>IF(Trim_and_fill="Off",'Publication Bias Analysis'!I29,'Publication Bias Analysis'!$I$37)</f>
        <v>0.12894210287543398</v>
      </c>
      <c r="DL4" s="10">
        <v>0</v>
      </c>
      <c r="DN4" s="164"/>
      <c r="DO4" s="10">
        <f>IF(Include_in_Pub_Bias=TRUE,IF('Publication Bias Analysis'!L$37="Left",'Publication Bias Analysis'!E:E-'Publication Bias Analysis'!I$29,'Publication Bias Analysis'!I$29-'Publication Bias Analysis'!E:E),"")</f>
        <v>-0.11394210287543398</v>
      </c>
      <c r="DP4" s="10">
        <f>IF(Include_in_Pub_Bias=TRUE,ABS(DO4),"")</f>
        <v>0.11394210287543398</v>
      </c>
      <c r="DQ4" s="47">
        <f>IF(Include_in_Pub_Bias=TRUE,1/(CV:CV^2+IF(Additional_model="Fixed effect",0,$DZ$6)),"")</f>
        <v>24.999999999999996</v>
      </c>
      <c r="DR4" s="10">
        <f>IF(Include_in_Pub_Bias=TRUE,IF('Publication Bias Analysis'!L$37="Left",'Publication Bias Analysis'!E:E-DZ$3,DZ$3-'Publication Bias Analysis'!E:E),"")</f>
        <v>-0.11394210287543398</v>
      </c>
      <c r="DS4" s="10">
        <f t="shared" si="60"/>
        <v>0.11394210287543398</v>
      </c>
      <c r="DT4" s="47">
        <f>IF(AND(DR4&lt;&gt;"",DD4&lt;=MAX(DD:DD)-DZ$7),1/(CV:CV^2+IF(Additional_model="Fixed effect",0,$DZ$13)),"")</f>
        <v>24.999999999999996</v>
      </c>
      <c r="DU4" s="10">
        <f>IF(Include_in_Pub_Bias=TRUE,IF('Publication Bias Analysis'!L$37="Left",'Publication Bias Analysis'!E:E-DZ$10,DZ$10-'Publication Bias Analysis'!E:E),"")</f>
        <v>-0.11394210287543398</v>
      </c>
      <c r="DV4" s="10">
        <f t="shared" si="39"/>
        <v>0.11394210287543398</v>
      </c>
      <c r="DW4" s="47">
        <f>IF(AND(DU4&lt;&gt;"",DE4&lt;=MAX(DE:DE)-DZ$14),1/(CV:CV^2+IF(Additional_model="Fixed effect",0,$DZ$20)),"")</f>
        <v>24.999999999999996</v>
      </c>
      <c r="DY4" s="152" t="s">
        <v>4</v>
      </c>
      <c r="DZ4" s="152"/>
      <c r="EC4" s="72">
        <v>3</v>
      </c>
      <c r="ED4" s="78" t="str">
        <f>IF(Trim_and_fill="On",IF(DZ$21&gt;COUNT(ED$2:ED3),IF(COUNTIF(DD:DD,-1*(MAX(DD:DD)-EC4+1))=1,"",MAX(DD:DD)-EC4+1),""),"")</f>
        <v/>
      </c>
      <c r="EE4" s="58" t="str">
        <f t="shared" si="40"/>
        <v/>
      </c>
      <c r="EF4" s="58" t="str">
        <f t="shared" si="61"/>
        <v/>
      </c>
      <c r="EG4" s="58" t="str">
        <f t="shared" si="41"/>
        <v/>
      </c>
      <c r="EH4" s="58" t="str">
        <f t="shared" si="42"/>
        <v/>
      </c>
      <c r="EI4" s="47" t="str">
        <f>IF(ED4&lt;&gt;"",EE:EE-'Publication Bias Analysis'!I$37,"")</f>
        <v/>
      </c>
      <c r="EK4" s="72">
        <v>3</v>
      </c>
      <c r="EL4" s="58" t="e">
        <f t="shared" si="43"/>
        <v>#N/A</v>
      </c>
      <c r="EM4" s="47" t="e">
        <f t="shared" si="44"/>
        <v>#N/A</v>
      </c>
      <c r="EO4" s="164"/>
      <c r="EP4" s="58">
        <f>IF(Include_in_Pub_Bias=TRUE,Inverse_standard_error-AVERAGE(Inverse_standard_error),"")</f>
        <v>-6.0532901580241898</v>
      </c>
      <c r="EQ4" s="47">
        <f>IF(Include_in_Pub_Bias=TRUE,Z_score-('Publication Bias Analysis'!P$3+'Publication Bias Analysis'!P$4*Inverse_standard_error),"")</f>
        <v>0.10928688919005829</v>
      </c>
      <c r="ES4" s="164"/>
      <c r="ET4" s="58">
        <f>IF(Include_in_Pub_Bias=TRUE,('Publication Bias Analysis'!E:E-SUMPRODUCT('Publication Bias Analysis'!E:E,Calculations!CW:CW)/SUM(Calculations!CW:CW))/(SQRT(EU:EU)),"")</f>
        <v>-0.57424208234426466</v>
      </c>
      <c r="EU4" s="58">
        <f>IF(Include_in_Pub_Bias=TRUE,'Publication Bias Analysis'!F:F^2-1/(SUM(Calculations!CW:CW)),"")</f>
        <v>3.9371179797256149E-2</v>
      </c>
      <c r="EV4" s="78">
        <f>IF(Include_in_Pub_Bias=TRUE,RANK(ET:ET,ET:ET,1),"")</f>
        <v>7</v>
      </c>
      <c r="EW4" s="78">
        <f>IF(Include_in_Pub_Bias=TRUE,RANK(EU:EU,EU:EU,1),"")</f>
        <v>12</v>
      </c>
      <c r="EX4" s="78">
        <f>IF(Include_in_Pub_Bias=TRUE,COUNTIFS(EV5:EV203,"&lt;"&amp;EV4,EW5:EW203,"&lt;"&amp;EW4)+COUNTIFS(EV5:EV203,"&gt;"&amp;EV4,EW5:EW203,"&gt;"&amp;EW4),"")</f>
        <v>6</v>
      </c>
      <c r="EY4" s="94">
        <f>IF(Include_in_Pub_Bias=TRUE,COUNTIFS(EV5:EV203,"&lt;"&amp;EV4,EW5:EW203,"&gt;"&amp;EW4)+COUNTIFS(EV5:EV203,"&gt;"&amp;EV4,EW5:EW203,"&lt;"&amp;EW4),"")</f>
        <v>3</v>
      </c>
      <c r="FA4" s="164"/>
      <c r="FB4" s="88">
        <v>3</v>
      </c>
      <c r="FC4" s="58">
        <f t="shared" si="62"/>
        <v>-3</v>
      </c>
      <c r="FD4" s="58">
        <f t="shared" si="45"/>
        <v>-2.4</v>
      </c>
      <c r="FE4" s="47">
        <f>FE5-FD$14</f>
        <v>-1.7999999999999998</v>
      </c>
      <c r="FG4" s="164"/>
      <c r="FH4" s="58">
        <f>IF(Include_in_Pub_Bias=TRUE,Inverse_standard_error,NA())</f>
        <v>5</v>
      </c>
      <c r="FI4" s="58">
        <f>IF(Include_in_Pub_Bias=TRUE,Z_score,NA())</f>
        <v>7.4999999999999997E-2</v>
      </c>
      <c r="FJ4" s="58">
        <f>IF(Include_in_Pub_Bias=TRUE,Inverse_standard_error-AVERAGE(Inverse_standard_error),"")</f>
        <v>-6.0532901580241898</v>
      </c>
      <c r="FK4" s="47">
        <f>IF(Include_in_Pub_Bias=TRUE,Z_score-('Publication Bias Analysis'!AK$30+'Publication Bias Analysis'!AK$31*Inverse_standard_error),"")</f>
        <v>-0.56971051437716991</v>
      </c>
      <c r="FM4" s="20" t="s">
        <v>110</v>
      </c>
      <c r="FN4" s="10">
        <f>MAX(Inverse_standard_error)</f>
        <v>17.374877719509801</v>
      </c>
      <c r="FO4" s="10">
        <f>FN4*'Publication Bias Analysis'!AK31</f>
        <v>2.2403532703571183</v>
      </c>
      <c r="FQ4" s="164"/>
      <c r="FR4" s="98">
        <f>IF(Z_score&lt;&gt;"",RANK('Publication Bias Analysis'!AT:AT,'Publication Bias Analysis'!AT:AT,1)+COUNTIF('Publication Bias Analysis'!AT$2:AT3,'Publication Bias Analysis'!AR4),"")</f>
        <v>5</v>
      </c>
      <c r="FS4" s="58">
        <f t="shared" si="46"/>
        <v>0.3783783783783784</v>
      </c>
      <c r="FT4" s="58">
        <f>IF(Include_in_Pub_Bias=TRUE,'Publication Bias Analysis'!AS4,NA())</f>
        <v>-0.30974253153853021</v>
      </c>
      <c r="FU4" s="58">
        <f>IF('Publication Bias Analysis'!AS4&lt;&gt;"",'Publication Bias Analysis'!AT4,NA())</f>
        <v>7.4999999999999997E-2</v>
      </c>
      <c r="FV4" s="58">
        <f>IF(Include_in_Pub_Bias=TRUE,'Publication Bias Analysis'!AS:AS-AVERAGE('Publication Bias Analysis'!AS:AS),"")</f>
        <v>-0.30974253153853004</v>
      </c>
      <c r="FW4" s="47">
        <f>IF(Include_in_Pub_Bias=TRUE,FU:FU-('Publication Bias Analysis'!AW$30+'Publication Bias Analysis'!AW$31*FT:FT),"")</f>
        <v>-0.39602202121445623</v>
      </c>
      <c r="FY4" s="20" t="s">
        <v>93</v>
      </c>
      <c r="FZ4" s="10">
        <f>MAX('Publication Bias Analysis'!AS:AS)</f>
        <v>1.6067550689692418</v>
      </c>
      <c r="GA4" s="10">
        <f>FZ4*'Publication Bias Analysis'!AW$31+'Publication Bias Analysis'!AW$30</f>
        <v>5.8123779364160919</v>
      </c>
      <c r="GC4" s="164"/>
      <c r="GD4" s="58">
        <f t="shared" si="47"/>
        <v>7.4999999999999997E-2</v>
      </c>
      <c r="GE4" s="58">
        <f t="shared" si="48"/>
        <v>0.47010735594710518</v>
      </c>
      <c r="GF4" s="47">
        <f t="shared" si="63"/>
        <v>-0.75479419345246868</v>
      </c>
    </row>
    <row r="5" spans="1:188" x14ac:dyDescent="0.2">
      <c r="A5" s="166"/>
      <c r="B5" s="72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>4</v>
      </c>
      <c r="C5" s="78">
        <f>IF(B5&lt;&gt;"",IF(B5=0,COUNTIF(B$2:B4,0)+1,COUNTIF(B$2:B4,B5)+B5+COUNTIF(B:B,0)),"")</f>
        <v>4</v>
      </c>
      <c r="D5" s="78">
        <f>IF(AND(Variance&lt;&gt;"",Entry_Number&lt;&gt;""),Entry_Number,"")</f>
        <v>4</v>
      </c>
      <c r="E5" s="120" t="str">
        <f>IF(Input!Study_name&lt;&gt;"",Input!Study_name,"")</f>
        <v>dddd</v>
      </c>
      <c r="F5" s="58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>0.12177033792297279</v>
      </c>
      <c r="G5" s="58">
        <f t="shared" si="0"/>
        <v>0.12237762083619362</v>
      </c>
      <c r="H5" s="58">
        <f t="shared" si="1"/>
        <v>300</v>
      </c>
      <c r="I5" s="58">
        <f t="shared" si="2"/>
        <v>6</v>
      </c>
      <c r="J5" s="58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>3.3125045721466152E-3</v>
      </c>
      <c r="K5" s="58">
        <f>IF(AND(Include_study="Yes",Sufficient_data="Yes",Variance&lt;&gt;""),IF(Input!Standard_error_of_Partial_correlation&lt;&gt;"",Input!Standard_error_of_Partial_correlation,SQRT(J5)),"")</f>
        <v>5.7554361886364577E-2</v>
      </c>
      <c r="L5" s="58">
        <f>IF(AND(Sufficient_data="Yes",Include_study="Yes",Variance&lt;&gt;""),1/Variance,"")</f>
        <v>301.88637576791814</v>
      </c>
      <c r="M5" s="58">
        <f>IF(AND(Sufficient_data="Yes",Include_study="Yes",Variance&lt;&gt;""),1/(Variance+T2_),"")</f>
        <v>20.994480556017777</v>
      </c>
      <c r="N5" s="58">
        <f t="shared" si="3"/>
        <v>8.5074015826537147E-3</v>
      </c>
      <c r="O5" s="58">
        <f t="shared" si="4"/>
        <v>0.23503327426329185</v>
      </c>
      <c r="P5" s="143">
        <f t="shared" si="5"/>
        <v>9.5144793439175618E-2</v>
      </c>
      <c r="Q5" s="146">
        <f>IF(AND(Include_study="Yes",Sufficient_data="Yes",Variance&lt;&gt;""),IF(Fisher_transformation="Off",Partial_correlation,Partial_correlation_z)-Combined_Effect_Size,"")</f>
        <v>8.5651053852034004E-3</v>
      </c>
      <c r="S5" s="75">
        <f>IF(AND(Sufficient_data="Yes",Include_study="Yes",Variance&lt;&gt;""),Partial_correlation,NA())</f>
        <v>0.12177033792297279</v>
      </c>
      <c r="T5" s="58">
        <f t="shared" si="6"/>
        <v>0.11326293634031907</v>
      </c>
      <c r="U5" s="47">
        <f t="shared" si="7"/>
        <v>0.11326293634031906</v>
      </c>
      <c r="V5" s="26"/>
      <c r="W5" s="36" t="s">
        <v>46</v>
      </c>
      <c r="X5" s="36"/>
      <c r="Z5" s="166"/>
      <c r="AA5" s="82">
        <f t="shared" si="8"/>
        <v>4</v>
      </c>
      <c r="AB5" s="88" t="b">
        <f t="shared" si="49"/>
        <v>1</v>
      </c>
      <c r="AC5" s="105" t="str">
        <f>IF(Include_in_subgroup=TRUE,Input!Study_name,"")</f>
        <v>dddd</v>
      </c>
      <c r="AD5" s="58" t="str">
        <f t="shared" si="9"/>
        <v>AA</v>
      </c>
      <c r="AE5" s="58">
        <f t="shared" si="10"/>
        <v>0.12177033792297279</v>
      </c>
      <c r="AF5" s="58" t="str">
        <f t="shared" si="11"/>
        <v/>
      </c>
      <c r="AG5" s="58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>5.7554361886364577E-2</v>
      </c>
      <c r="AH5" s="58">
        <f t="shared" si="12"/>
        <v>301.88637576791808</v>
      </c>
      <c r="AI5" s="58">
        <f t="shared" si="13"/>
        <v>19.108566451476342</v>
      </c>
      <c r="AJ5" s="83">
        <f t="shared" si="14"/>
        <v>0.15864938653637572</v>
      </c>
      <c r="AK5" s="58">
        <f t="shared" si="15"/>
        <v>8.5074015826537147E-3</v>
      </c>
      <c r="AL5" s="58">
        <f t="shared" si="16"/>
        <v>0.23503327426329185</v>
      </c>
      <c r="AM5" s="47">
        <f t="shared" si="17"/>
        <v>-9.7667740808675851E-2</v>
      </c>
      <c r="AO5" s="75">
        <f t="shared" si="18"/>
        <v>0.12177033792297279</v>
      </c>
      <c r="AP5" s="58">
        <f t="shared" si="19"/>
        <v>0.11326293634031907</v>
      </c>
      <c r="AQ5" s="47">
        <f t="shared" si="20"/>
        <v>0.11326293634031906</v>
      </c>
      <c r="AS5" s="82" t="str">
        <f t="shared" si="50"/>
        <v/>
      </c>
      <c r="AT5" s="58" t="str">
        <f>IF(AND(Sufficient_data="Yes",Include_study="Yes",Subgroup&lt;&gt;""),IF(COUNTIFS(Input!K$2:K4,"="&amp;"Yes",Input!C$2:C4,"="&amp;"Yes",Input!M$2:M4,"="&amp;Subgroup)&gt;0,"",Subgroup),"")</f>
        <v/>
      </c>
      <c r="AU5" s="88" t="str">
        <f t="shared" si="21"/>
        <v/>
      </c>
      <c r="AV5" s="78" t="str">
        <f t="shared" si="22"/>
        <v/>
      </c>
      <c r="AW5" s="58" t="str">
        <f t="shared" si="23"/>
        <v/>
      </c>
      <c r="AX5" s="89" t="str">
        <f t="shared" si="24"/>
        <v/>
      </c>
      <c r="AY5" s="83" t="str">
        <f t="shared" si="51"/>
        <v/>
      </c>
      <c r="AZ5" s="58" t="str">
        <f t="shared" si="25"/>
        <v/>
      </c>
      <c r="BA5" s="58" t="str">
        <f t="shared" si="26"/>
        <v/>
      </c>
      <c r="BB5" s="58" t="str">
        <f t="shared" si="27"/>
        <v/>
      </c>
      <c r="BC5" s="58" t="str">
        <f t="shared" si="52"/>
        <v/>
      </c>
      <c r="BD5" s="58" t="str">
        <f t="shared" si="28"/>
        <v/>
      </c>
      <c r="BE5" s="88" t="str">
        <f t="shared" si="29"/>
        <v/>
      </c>
      <c r="BF5" s="58" t="str">
        <f t="shared" si="30"/>
        <v/>
      </c>
      <c r="BG5" s="58" t="str">
        <f t="shared" si="31"/>
        <v/>
      </c>
      <c r="BH5" s="58" t="str">
        <f t="shared" si="53"/>
        <v/>
      </c>
      <c r="BI5" s="58" t="str">
        <f t="shared" si="54"/>
        <v/>
      </c>
      <c r="BJ5" s="58" t="str">
        <f t="shared" si="32"/>
        <v/>
      </c>
      <c r="BK5" s="58" t="str">
        <f t="shared" si="33"/>
        <v/>
      </c>
      <c r="BL5" s="58" t="str">
        <f t="shared" si="55"/>
        <v/>
      </c>
      <c r="BM5" s="58" t="str">
        <f t="shared" si="56"/>
        <v/>
      </c>
      <c r="BN5" s="58" t="str">
        <f t="shared" si="57"/>
        <v/>
      </c>
      <c r="BO5" s="58" t="e">
        <f t="shared" si="34"/>
        <v>#N/A</v>
      </c>
      <c r="BP5" s="83" t="str">
        <f t="shared" si="58"/>
        <v/>
      </c>
      <c r="BQ5" s="58" t="str">
        <f t="shared" si="35"/>
        <v/>
      </c>
      <c r="BR5" s="58" t="str">
        <f t="shared" si="59"/>
        <v/>
      </c>
      <c r="BS5" s="58" t="str">
        <f t="shared" si="36"/>
        <v/>
      </c>
      <c r="BT5" s="47" t="str">
        <f t="shared" si="37"/>
        <v/>
      </c>
      <c r="BV5" s="20" t="s">
        <v>75</v>
      </c>
      <c r="BW5" s="10">
        <f>IF(Subgroup_Fisher_transformation="Off",SUMPRODUCT(BR:BR,BC:BC)/SUM(BR:BR),FISHERINV(BW2))</f>
        <v>7.7458946540571644E-2</v>
      </c>
      <c r="BY5" s="167"/>
      <c r="BZ5" s="75" t="b">
        <f>IF(Moderator_Fisher_Transformation="On",AND(Include_study="Yes",Moderator&lt;&gt;"",Number_of_observations&lt;&gt;"",Number_of_predictors&lt;&gt;""),AND(Include_study="Yes",Sufficient_data="Yes",Moderator&lt;&gt;""))</f>
        <v>1</v>
      </c>
      <c r="CA5" s="58">
        <f>IF(Include_in_Moderator=TRUE,'Moderator Analysis'!E:E,NA())</f>
        <v>18</v>
      </c>
      <c r="CB5" s="58">
        <f>IF(Include_in_Moderator=TRUE,'Moderator Analysis'!F:F,NA())</f>
        <v>0.12237762083619362</v>
      </c>
      <c r="CC5" s="58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>0.24191025938985161</v>
      </c>
      <c r="CD5" s="58">
        <f>IF(Include_in_Moderator=TRUE,1/CC:CC^2,"")</f>
        <v>17.088007490635061</v>
      </c>
      <c r="CE5" s="58">
        <f>IF(Include_in_Moderator=TRUE,'Moderator Analysis'!F:F-CO$2,"")</f>
        <v>5.1993274239960682E-2</v>
      </c>
      <c r="CF5" s="58">
        <f>IF(Include_in_Moderator=TRUE,'Moderator Analysis'!E:E-CO$3,"")</f>
        <v>2.4174360253404359E-2</v>
      </c>
      <c r="CG5" s="47">
        <f>IF(Include_in_Moderator=TRUE,CD:CD*('Moderator Analysis'!F:F-CO$5-CO$4*'Moderator Analysis'!E:E)^2,"")</f>
        <v>4.8203896575456678E-2</v>
      </c>
      <c r="CI5" s="75">
        <f>IF(AND(Sufficient_data="Yes",Include_study="Yes",Include_in_Moderator=TRUE,Moderator&lt;&gt;""),1/(CC:CC^2+CO$7),"")</f>
        <v>17.088007490635061</v>
      </c>
      <c r="CJ5" s="58">
        <f>IF(AND(Sufficient_data="Yes",Include_study="Yes",CI5&lt;&gt;""),'Moderator Analysis'!F:F-'Moderator Analysis'!K$37,"")</f>
        <v>5.1993274239960682E-2</v>
      </c>
      <c r="CK5" s="58">
        <f>IF(AND(Sufficient_data="Yes",Include_study="Yes",CI5&lt;&gt;""),'Moderator Analysis'!E:E-SUMPRODUCT('Moderator Analysis'!E:E,CI:CI)/SUM(CI:CI),"")</f>
        <v>2.4174360253404359E-2</v>
      </c>
      <c r="CL5" s="47">
        <f>IF(AND(Sufficient_data="Yes",Include_study="Yes",CI5&lt;&gt;""),CI:CI*(CB5-'Moderator Analysis'!K$29-'Moderator Analysis'!K$30*'Moderator Analysis'!E:E)^2,"")</f>
        <v>4.8203896575456477E-2</v>
      </c>
      <c r="CM5" s="26"/>
      <c r="CN5" s="20" t="s">
        <v>105</v>
      </c>
      <c r="CO5" s="130">
        <f>IF(CO3&lt;&gt;"",CO2-CO3*CO4)</f>
        <v>0.90250418017991807</v>
      </c>
      <c r="CQ5" s="167"/>
      <c r="CR5" s="150" t="b">
        <f>IF(Additional_Fisher_transformation="On",AND(Include_study="Yes",Number_of_observations&lt;&gt;"",Number_of_predictors&lt;&gt;""),AND(Include_study="Yes",Sufficient_data="Yes"))</f>
        <v>1</v>
      </c>
      <c r="CS5" s="169"/>
      <c r="CT5" s="58">
        <f>IF(Include_in_Pub_Bias=TRUE,Partial_correlation,"")</f>
        <v>0.12177033792297279</v>
      </c>
      <c r="CU5" s="58" t="str">
        <f>IF(AND(Include_in_Pub_Bias=TRUE,Additional_Fisher_transformation="On"),FISHER(Partial_correlation),"")</f>
        <v/>
      </c>
      <c r="CV5" s="58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>5.7554361886364577E-2</v>
      </c>
      <c r="CW5" s="58">
        <f>IF(Include_in_Pub_Bias=TRUE,1/CV:CV^2,"")</f>
        <v>301.88637576791808</v>
      </c>
      <c r="CX5" s="58">
        <f>IF(Include_in_Pub_Bias=TRUE,1/(CV:CV^2+IF(Additional_model="Fixed effect",0,Calculations!DK$11)),"")</f>
        <v>301.88637576791808</v>
      </c>
      <c r="CY5" s="58">
        <f>IF(Include_in_Pub_Bias=TRUE,1/(CV:CV^2+IF(Additional_model="Fixed effect",0,'Publication Bias Analysis'!L$32)),"")</f>
        <v>301.88637576791808</v>
      </c>
      <c r="CZ5" s="58">
        <f>IF(Include_in_Pub_Bias=TRUE,'Publication Bias Analysis'!E:E-'Publication Bias Analysis'!I$37,"")</f>
        <v>-7.1717649524611904E-3</v>
      </c>
      <c r="DA5" s="58">
        <f>IF(Include_in_Pub_Bias=TRUE,IF(Additional_model="Fixed effect",1/CV:CV,1/SQRT(CV:CV^2+DK$11)),"")</f>
        <v>17.374877719509801</v>
      </c>
      <c r="DB5" s="58">
        <f>IF(Include_in_Pub_Bias=TRUE,IF(Additional_model="Fixed effect",'Publication Bias Analysis'!E:E/CV:CV,'Publication Bias Analysis'!E:E/SQRT(CV:CV^2+DK$11)),"")</f>
        <v>2.1157447312750395</v>
      </c>
      <c r="DC5" s="78">
        <f>IF(Include_in_Pub_Bias=TRUE,RANK(DP:DP,DP:DP,1)*IF(DO:DO&gt;0,1,-1),"")</f>
        <v>-1</v>
      </c>
      <c r="DD5" s="78">
        <f>IF(Include_in_Pub_Bias=TRUE,DC:DC,"")</f>
        <v>-1</v>
      </c>
      <c r="DE5" s="78">
        <f>IF(Include_in_Pub_Bias=TRUE,RANK(DS:DS,DS:DS,1)*IF(DR:DR&lt;0,-1,1),"")</f>
        <v>-1</v>
      </c>
      <c r="DF5" s="78">
        <f>IF(Include_in_Pub_Bias=TRUE,RANK(DV:DV,DV:DV,1)*IF(DU:DU&lt;0,-1,1),"")</f>
        <v>-1</v>
      </c>
      <c r="DG5" s="58">
        <f>IF(Include_in_Pub_Bias=TRUE,'Publication Bias Analysis'!E:E,NA())</f>
        <v>0.12177033792297279</v>
      </c>
      <c r="DH5" s="47">
        <f>IF(Include_in_Pub_Bias=TRUE,CV:CV,NA())</f>
        <v>5.7554361886364577E-2</v>
      </c>
      <c r="DJ5" s="20" t="s">
        <v>115</v>
      </c>
      <c r="DK5" s="10">
        <f>IF(Trim_and_fill="Off",'Publication Bias Analysis'!I29,'Publication Bias Analysis'!$I$37)+ABS(TINV((1-Additional_confidence_level),k_-1))*DL5</f>
        <v>0.65717854129742714</v>
      </c>
      <c r="DL5" s="10">
        <f>MAX('Publication Bias Analysis'!F:F)*IF(Trim_and_fill="Off",1.1,1.2)</f>
        <v>0.24</v>
      </c>
      <c r="DN5" s="164"/>
      <c r="DO5" s="10">
        <f>IF(Include_in_Pub_Bias=TRUE,IF('Publication Bias Analysis'!L$37="Left",'Publication Bias Analysis'!E:E-'Publication Bias Analysis'!I$29,'Publication Bias Analysis'!I$29-'Publication Bias Analysis'!E:E),"")</f>
        <v>-7.1717649524611904E-3</v>
      </c>
      <c r="DP5" s="10">
        <f>IF(Include_in_Pub_Bias=TRUE,ABS(DO5),"")</f>
        <v>7.1717649524611904E-3</v>
      </c>
      <c r="DQ5" s="47">
        <f>IF(Include_in_Pub_Bias=TRUE,1/(CV:CV^2+IF(Additional_model="Fixed effect",0,$DZ$6)),"")</f>
        <v>301.88637576791808</v>
      </c>
      <c r="DR5" s="10">
        <f>IF(Include_in_Pub_Bias=TRUE,IF('Publication Bias Analysis'!L$37="Left",'Publication Bias Analysis'!E:E-DZ$3,DZ$3-'Publication Bias Analysis'!E:E),"")</f>
        <v>-7.1717649524611904E-3</v>
      </c>
      <c r="DS5" s="10">
        <f t="shared" si="60"/>
        <v>7.1717649524611904E-3</v>
      </c>
      <c r="DT5" s="47">
        <f>IF(AND(DR5&lt;&gt;"",DD5&lt;=MAX(DD:DD)-DZ$7),1/(CV:CV^2+IF(Additional_model="Fixed effect",0,$DZ$13)),"")</f>
        <v>301.88637576791808</v>
      </c>
      <c r="DU5" s="10">
        <f>IF(Include_in_Pub_Bias=TRUE,IF('Publication Bias Analysis'!L$37="Left",'Publication Bias Analysis'!E:E-DZ$10,DZ$10-'Publication Bias Analysis'!E:E),"")</f>
        <v>-7.1717649524611904E-3</v>
      </c>
      <c r="DV5" s="10">
        <f t="shared" si="39"/>
        <v>7.1717649524611904E-3</v>
      </c>
      <c r="DW5" s="47">
        <f>IF(AND(DU5&lt;&gt;"",DE5&lt;=MAX(DE:DE)-DZ$14),1/(CV:CV^2+IF(Additional_model="Fixed effect",0,$DZ$20)),"")</f>
        <v>301.88637576791808</v>
      </c>
      <c r="DY5" s="20" t="s">
        <v>3</v>
      </c>
      <c r="DZ5" s="10">
        <f>SUMPRODUCT(--(DD:DD&lt;=(MAX(DD:DD)-DZ7)),Calculations!CW:CW,'Publication Bias Analysis'!E:E,'Publication Bias Analysis'!E:E)-SUMPRODUCT(--(DD:DD&lt;=(MAX(DD:DD)-DZ7)),Calculations!CW:CW,'Publication Bias Analysis'!E:E)^2/SUMIF(DD:DD,"&lt;="&amp;(MAX(DD:DD)-DZ7),Calculations!CW:CW)</f>
        <v>73.721458686458405</v>
      </c>
      <c r="EC5" s="72">
        <v>4</v>
      </c>
      <c r="ED5" s="78" t="str">
        <f>IF(Trim_and_fill="On",IF(DZ$21&gt;COUNT(ED$2:ED4),IF(COUNTIF(DD:DD,-1*(MAX(DD:DD)-EC5+1))=1,"",MAX(DD:DD)-EC5+1),""),"")</f>
        <v/>
      </c>
      <c r="EE5" s="58" t="str">
        <f t="shared" si="40"/>
        <v/>
      </c>
      <c r="EF5" s="58" t="str">
        <f t="shared" si="61"/>
        <v/>
      </c>
      <c r="EG5" s="58" t="str">
        <f t="shared" si="41"/>
        <v/>
      </c>
      <c r="EH5" s="58" t="str">
        <f t="shared" si="42"/>
        <v/>
      </c>
      <c r="EI5" s="47" t="str">
        <f>IF(ED5&lt;&gt;"",EE:EE-'Publication Bias Analysis'!I$37,"")</f>
        <v/>
      </c>
      <c r="EK5" s="72">
        <v>4</v>
      </c>
      <c r="EL5" s="58" t="e">
        <f t="shared" si="43"/>
        <v>#N/A</v>
      </c>
      <c r="EM5" s="47" t="e">
        <f t="shared" si="44"/>
        <v>#N/A</v>
      </c>
      <c r="EO5" s="164"/>
      <c r="EP5" s="58">
        <f>IF(Include_in_Pub_Bias=TRUE,Inverse_standard_error-AVERAGE(Inverse_standard_error),"")</f>
        <v>6.321587561485611</v>
      </c>
      <c r="EQ5" s="47">
        <f>IF(Include_in_Pub_Bias=TRUE,Z_score-('Publication Bias Analysis'!P$3+'Publication Bias Analysis'!P$4*Inverse_standard_error),"")</f>
        <v>-0.64777470803419179</v>
      </c>
      <c r="ES5" s="164"/>
      <c r="ET5" s="58">
        <f>IF(Include_in_Pub_Bias=TRUE,('Publication Bias Analysis'!E:E-SUMPRODUCT('Publication Bias Analysis'!E:E,Calculations!CW:CW)/SUM(Calculations!CW:CW))/(SQRT(EU:EU)),"")</f>
        <v>-0.13843959789290852</v>
      </c>
      <c r="EU5" s="58">
        <f>IF(Include_in_Pub_Bias=TRUE,'Publication Bias Analysis'!F:F^2-1/(SUM(Calculations!CW:CW)),"")</f>
        <v>2.6836843694027579E-3</v>
      </c>
      <c r="EV5" s="78">
        <f>IF(Include_in_Pub_Bias=TRUE,RANK(ET:ET,ET:ET,1),"")</f>
        <v>8</v>
      </c>
      <c r="EW5" s="78">
        <f>IF(Include_in_Pub_Bias=TRUE,RANK(EU:EU,EU:EU,1),"")</f>
        <v>1</v>
      </c>
      <c r="EX5" s="78">
        <f>IF(Include_in_Pub_Bias=TRUE,COUNTIFS(EV6:EV204,"&lt;"&amp;EV5,EW6:EW204,"&lt;"&amp;EW5)+COUNTIFS(EV6:EV204,"&gt;"&amp;EV5,EW6:EW204,"&gt;"&amp;EW5),"")</f>
        <v>2</v>
      </c>
      <c r="EY5" s="94">
        <f>IF(Include_in_Pub_Bias=TRUE,COUNTIFS(EV6:EV204,"&lt;"&amp;EV5,EW6:EW204,"&gt;"&amp;EW5)+COUNTIFS(EV6:EV204,"&gt;"&amp;EV5,EW6:EW204,"&lt;"&amp;EW5),"")</f>
        <v>6</v>
      </c>
      <c r="FA5" s="164"/>
      <c r="FB5" s="88">
        <v>4</v>
      </c>
      <c r="FC5" s="58">
        <f t="shared" si="62"/>
        <v>-1.7999999999999998</v>
      </c>
      <c r="FD5" s="58">
        <f t="shared" si="45"/>
        <v>-1.2</v>
      </c>
      <c r="FE5" s="47">
        <f>FE6-FD$14</f>
        <v>-0.6</v>
      </c>
      <c r="FG5" s="164"/>
      <c r="FH5" s="58">
        <f>IF(Include_in_Pub_Bias=TRUE,Inverse_standard_error,NA())</f>
        <v>17.374877719509801</v>
      </c>
      <c r="FI5" s="58">
        <f>IF(Include_in_Pub_Bias=TRUE,Z_score,NA())</f>
        <v>2.1157447312750395</v>
      </c>
      <c r="FJ5" s="58">
        <f>IF(Include_in_Pub_Bias=TRUE,Inverse_standard_error-AVERAGE(Inverse_standard_error),"")</f>
        <v>6.321587561485611</v>
      </c>
      <c r="FK5" s="47">
        <f>IF(Include_in_Pub_Bias=TRUE,Z_score-('Publication Bias Analysis'!AK$30+'Publication Bias Analysis'!AK$31*Inverse_standard_error),"")</f>
        <v>-0.12460853908207881</v>
      </c>
      <c r="FM5" s="31" t="s">
        <v>92</v>
      </c>
      <c r="FN5" s="20" t="s">
        <v>108</v>
      </c>
      <c r="FO5" s="20" t="s">
        <v>109</v>
      </c>
      <c r="FQ5" s="164"/>
      <c r="FR5" s="98">
        <f>IF(Z_score&lt;&gt;"",RANK('Publication Bias Analysis'!AT:AT,'Publication Bias Analysis'!AT:AT,1)+COUNTIF('Publication Bias Analysis'!AT$2:AT4,'Publication Bias Analysis'!AR5),"")</f>
        <v>8</v>
      </c>
      <c r="FS5" s="58">
        <f>IF(FR:FR&lt;&gt;"",(FR:FR-1/3)/(COUNT(FR:FR)+1/3),"")</f>
        <v>0.6216216216216216</v>
      </c>
      <c r="FT5" s="58">
        <f>IF(Include_in_Pub_Bias=TRUE,'Publication Bias Analysis'!AS5,NA())</f>
        <v>0.30974253153853021</v>
      </c>
      <c r="FU5" s="58">
        <f>IF('Publication Bias Analysis'!AS5&lt;&gt;"",'Publication Bias Analysis'!AT5,NA())</f>
        <v>2.1157447312750395</v>
      </c>
      <c r="FV5" s="58">
        <f>IF(Include_in_Pub_Bias=TRUE,'Publication Bias Analysis'!AS:AS-AVERAGE('Publication Bias Analysis'!AS:AS),"")</f>
        <v>0.30974253153853037</v>
      </c>
      <c r="FW5" s="47">
        <f>IF(Include_in_Pub_Bias=TRUE,FU:FU-('Publication Bias Analysis'!AW$30+'Publication Bias Analysis'!AW$31*FT:FT),"")</f>
        <v>-8.1807083229547661E-2</v>
      </c>
      <c r="FY5" s="31" t="s">
        <v>120</v>
      </c>
      <c r="FZ5" s="20" t="s">
        <v>108</v>
      </c>
      <c r="GA5" s="20" t="s">
        <v>109</v>
      </c>
      <c r="GC5" s="164"/>
      <c r="GD5" s="58">
        <f t="shared" si="47"/>
        <v>2.1157447312750395</v>
      </c>
      <c r="GE5" s="58">
        <f t="shared" si="48"/>
        <v>1.7183261983600873E-2</v>
      </c>
      <c r="GF5" s="47">
        <f t="shared" si="63"/>
        <v>-4.0638195094596696</v>
      </c>
    </row>
    <row r="6" spans="1:188" ht="15" x14ac:dyDescent="0.25">
      <c r="A6" s="166"/>
      <c r="B6" s="72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>5</v>
      </c>
      <c r="C6" s="78">
        <f>IF(B6&lt;&gt;"",IF(B6=0,COUNTIF(B$2:B5,0)+1,COUNTIF(B$2:B5,B6)+B6+COUNTIF(B:B,0)),"")</f>
        <v>5</v>
      </c>
      <c r="D6" s="78">
        <f>IF(AND(Variance&lt;&gt;"",Entry_Number&lt;&gt;""),Entry_Number,"")</f>
        <v>5</v>
      </c>
      <c r="E6" s="120" t="str">
        <f>IF(Input!Study_name&lt;&gt;"",Input!Study_name,"")</f>
        <v>eeee</v>
      </c>
      <c r="F6" s="58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>-0.18844293805582812</v>
      </c>
      <c r="G6" s="58">
        <f t="shared" si="0"/>
        <v>-0.1907222864019214</v>
      </c>
      <c r="H6" s="58">
        <f t="shared" si="1"/>
        <v>95</v>
      </c>
      <c r="I6" s="58">
        <f t="shared" si="2"/>
        <v>6</v>
      </c>
      <c r="J6" s="58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>1.0570903760377984E-2</v>
      </c>
      <c r="K6" s="58">
        <f>IF(AND(Include_study="Yes",Sufficient_data="Yes",Variance&lt;&gt;""),IF(Input!Standard_error_of_Partial_correlation&lt;&gt;"",Input!Standard_error_of_Partial_correlation,SQRT(J6)),"")</f>
        <v>0.10281490047837416</v>
      </c>
      <c r="L6" s="58">
        <f>IF(AND(Sufficient_data="Yes",Include_study="Yes",Variance&lt;&gt;""),1/Variance,"")</f>
        <v>94.599290909090911</v>
      </c>
      <c r="M6" s="58">
        <f>IF(AND(Sufficient_data="Yes",Include_study="Yes",Variance&lt;&gt;""),1/(Variance+T2_),"")</f>
        <v>18.218266027861937</v>
      </c>
      <c r="N6" s="58">
        <f t="shared" si="3"/>
        <v>-0.39258433312882213</v>
      </c>
      <c r="O6" s="58">
        <f t="shared" si="4"/>
        <v>1.5698457017165879E-2</v>
      </c>
      <c r="P6" s="143">
        <f t="shared" si="5"/>
        <v>8.2563279115949684E-2</v>
      </c>
      <c r="Q6" s="146">
        <f>IF(AND(Include_study="Yes",Sufficient_data="Yes",Variance&lt;&gt;""),IF(Fisher_transformation="Off",Partial_correlation,Partial_correlation_z)-Combined_Effect_Size,"")</f>
        <v>-0.3016481705935975</v>
      </c>
      <c r="S6" s="75">
        <f>IF(AND(Sufficient_data="Yes",Include_study="Yes",Variance&lt;&gt;""),Partial_correlation,NA())</f>
        <v>-0.18844293805582812</v>
      </c>
      <c r="T6" s="58">
        <f t="shared" si="6"/>
        <v>0.204141395072994</v>
      </c>
      <c r="U6" s="47">
        <f t="shared" si="7"/>
        <v>0.204141395072994</v>
      </c>
      <c r="V6" s="26"/>
      <c r="W6" s="20" t="s">
        <v>47</v>
      </c>
      <c r="X6" s="21">
        <f>MAX(B:B)+1</f>
        <v>13</v>
      </c>
      <c r="Z6" s="166"/>
      <c r="AA6" s="82">
        <f t="shared" si="8"/>
        <v>9</v>
      </c>
      <c r="AB6" s="88" t="b">
        <f t="shared" si="49"/>
        <v>1</v>
      </c>
      <c r="AC6" s="105" t="str">
        <f>IF(Include_in_subgroup=TRUE,Input!Study_name,"")</f>
        <v>eeee</v>
      </c>
      <c r="AD6" s="58" t="str">
        <f t="shared" si="9"/>
        <v>BB</v>
      </c>
      <c r="AE6" s="58">
        <f t="shared" si="10"/>
        <v>-0.18844293805582812</v>
      </c>
      <c r="AF6" s="58" t="str">
        <f t="shared" si="11"/>
        <v/>
      </c>
      <c r="AG6" s="58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>0.10281490047837416</v>
      </c>
      <c r="AH6" s="58">
        <f t="shared" si="12"/>
        <v>94.599290909090925</v>
      </c>
      <c r="AI6" s="58">
        <f t="shared" si="13"/>
        <v>94.599290909090925</v>
      </c>
      <c r="AJ6" s="83">
        <f t="shared" si="14"/>
        <v>0.21891316508085196</v>
      </c>
      <c r="AK6" s="58">
        <f t="shared" si="15"/>
        <v>-0.39258433312882213</v>
      </c>
      <c r="AL6" s="58">
        <f t="shared" si="16"/>
        <v>1.5698457017165879E-2</v>
      </c>
      <c r="AM6" s="47">
        <f t="shared" si="17"/>
        <v>-0.14383060142262036</v>
      </c>
      <c r="AO6" s="75">
        <f t="shared" si="18"/>
        <v>-0.18844293805582812</v>
      </c>
      <c r="AP6" s="58">
        <f t="shared" si="19"/>
        <v>0.204141395072994</v>
      </c>
      <c r="AQ6" s="47">
        <f t="shared" si="20"/>
        <v>0.204141395072994</v>
      </c>
      <c r="AS6" s="82">
        <f t="shared" si="50"/>
        <v>14</v>
      </c>
      <c r="AT6" s="58" t="str">
        <f>IF(AND(Sufficient_data="Yes",Include_study="Yes",Subgroup&lt;&gt;""),IF(COUNTIFS(Input!K$2:K5,"="&amp;"Yes",Input!C$2:C5,"="&amp;"Yes",Input!M$2:M5,"="&amp;Subgroup)&gt;0,"",Subgroup),"")</f>
        <v>BB</v>
      </c>
      <c r="AU6" s="88">
        <f t="shared" si="21"/>
        <v>2</v>
      </c>
      <c r="AV6" s="78">
        <f t="shared" si="22"/>
        <v>5</v>
      </c>
      <c r="AW6" s="58">
        <f t="shared" si="23"/>
        <v>3.2663547798472123</v>
      </c>
      <c r="AX6" s="89">
        <f t="shared" si="24"/>
        <v>0.51428065564440906</v>
      </c>
      <c r="AY6" s="83">
        <f t="shared" si="51"/>
        <v>0</v>
      </c>
      <c r="AZ6" s="58">
        <f t="shared" si="25"/>
        <v>345.05571325846813</v>
      </c>
      <c r="BA6" s="58">
        <f t="shared" si="26"/>
        <v>0</v>
      </c>
      <c r="BB6" s="58">
        <f t="shared" si="27"/>
        <v>0</v>
      </c>
      <c r="BC6" s="58">
        <f t="shared" si="52"/>
        <v>-4.4612336633207766E-2</v>
      </c>
      <c r="BD6" s="58">
        <f t="shared" si="28"/>
        <v>4.3470404470820817E-2</v>
      </c>
      <c r="BE6" s="88">
        <f t="shared" si="29"/>
        <v>455</v>
      </c>
      <c r="BF6" s="58">
        <f t="shared" si="30"/>
        <v>-0.16530552834718648</v>
      </c>
      <c r="BG6" s="58">
        <f t="shared" si="31"/>
        <v>9.3729891464144316E-2</v>
      </c>
      <c r="BH6" s="58">
        <f t="shared" si="53"/>
        <v>0.12069319171397871</v>
      </c>
      <c r="BI6" s="58">
        <f t="shared" si="54"/>
        <v>0.13834222809735208</v>
      </c>
      <c r="BJ6" s="58">
        <f t="shared" si="32"/>
        <v>-0.16530552834718648</v>
      </c>
      <c r="BK6" s="58">
        <f t="shared" si="33"/>
        <v>7.6080855080770948E-2</v>
      </c>
      <c r="BL6" s="58">
        <f t="shared" si="55"/>
        <v>0.12069319171397871</v>
      </c>
      <c r="BM6" s="58">
        <f t="shared" si="56"/>
        <v>0.12069319171397871</v>
      </c>
      <c r="BN6" s="58">
        <f t="shared" si="57"/>
        <v>3.329757395027086</v>
      </c>
      <c r="BO6" s="58">
        <f t="shared" si="34"/>
        <v>-4.4612336633207766E-2</v>
      </c>
      <c r="BP6" s="83">
        <f t="shared" si="58"/>
        <v>0.53769706059691202</v>
      </c>
      <c r="BQ6" s="58">
        <f t="shared" si="35"/>
        <v>529.19122943741263</v>
      </c>
      <c r="BR6" s="58">
        <f t="shared" si="59"/>
        <v>31.024131692366293</v>
      </c>
      <c r="BS6" s="58">
        <f t="shared" si="36"/>
        <v>3.7871555650394702</v>
      </c>
      <c r="BT6" s="47">
        <f t="shared" si="37"/>
        <v>-0.12207128317377941</v>
      </c>
      <c r="BV6" s="20" t="str">
        <f>IF(Subgroup_Fisher_transformation="Off","Standard Error","")</f>
        <v>Standard Error</v>
      </c>
      <c r="BW6" s="10">
        <f>IF(Subgroup_Fisher_transformation="Off",IF(Between_subgroup_weighting=BV$33,1/SQRT(SUM(BQ:BQ)),SQRT(SUMPRODUCT(BR:BR,BT:BT,BT:BT)/((COUNT(AW:AW)-1)*SUM(BR:BR)))),"")</f>
        <v>0.13164943923338382</v>
      </c>
      <c r="BY6" s="167"/>
      <c r="BZ6" s="75" t="b">
        <f>IF(Moderator_Fisher_Transformation="On",AND(Include_study="Yes",Moderator&lt;&gt;"",Number_of_observations&lt;&gt;"",Number_of_predictors&lt;&gt;""),AND(Include_study="Yes",Sufficient_data="Yes",Moderator&lt;&gt;""))</f>
        <v>1</v>
      </c>
      <c r="CA6" s="58">
        <f>IF(Include_in_Moderator=TRUE,'Moderator Analysis'!E:E,NA())</f>
        <v>20</v>
      </c>
      <c r="CB6" s="58">
        <f>IF(Include_in_Moderator=TRUE,'Moderator Analysis'!F:F,NA())</f>
        <v>-0.1907222864019214</v>
      </c>
      <c r="CC6" s="58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>0.32743129582216096</v>
      </c>
      <c r="CD6" s="58">
        <f>IF(Include_in_Moderator=TRUE,1/CC:CC^2,"")</f>
        <v>9.3273790530888157</v>
      </c>
      <c r="CE6" s="58">
        <f>IF(Include_in_Moderator=TRUE,'Moderator Analysis'!F:F-CO$2,"")</f>
        <v>-0.26110663299815434</v>
      </c>
      <c r="CF6" s="58">
        <f>IF(Include_in_Moderator=TRUE,'Moderator Analysis'!E:E-CO$3,"")</f>
        <v>2.0241743602534044</v>
      </c>
      <c r="CG6" s="47">
        <f>IF(Include_in_Moderator=TRUE,CD:CD*('Moderator Analysis'!F:F-CO$5-CO$4*'Moderator Analysis'!E:E)^2,"")</f>
        <v>0.2613960103779473</v>
      </c>
      <c r="CI6" s="75">
        <f>IF(AND(Sufficient_data="Yes",Include_study="Yes",Include_in_Moderator=TRUE,Moderator&lt;&gt;""),1/(CC:CC^2+CO$7),"")</f>
        <v>9.3273790530888157</v>
      </c>
      <c r="CJ6" s="58">
        <f>IF(AND(Sufficient_data="Yes",Include_study="Yes",CI6&lt;&gt;""),'Moderator Analysis'!F:F-'Moderator Analysis'!K$37,"")</f>
        <v>-0.26110663299815434</v>
      </c>
      <c r="CK6" s="58">
        <f>IF(AND(Sufficient_data="Yes",Include_study="Yes",CI6&lt;&gt;""),'Moderator Analysis'!E:E-SUMPRODUCT('Moderator Analysis'!E:E,CI:CI)/SUM(CI:CI),"")</f>
        <v>2.0241743602534044</v>
      </c>
      <c r="CL6" s="47">
        <f>IF(AND(Sufficient_data="Yes",Include_study="Yes",CI6&lt;&gt;""),CI:CI*(CB6-'Moderator Analysis'!K$29-'Moderator Analysis'!K$30*'Moderator Analysis'!E:E)^2,"")</f>
        <v>0.26139601037794458</v>
      </c>
      <c r="CM6" s="26"/>
      <c r="CN6" s="20" t="s">
        <v>234</v>
      </c>
      <c r="CO6" s="130">
        <f>IF(CO3&lt;&gt;"",SUM(CG:CG),"")</f>
        <v>2.9447263778405728</v>
      </c>
      <c r="CQ6" s="167"/>
      <c r="CR6" s="150" t="b">
        <f>IF(Additional_Fisher_transformation="On",AND(Include_study="Yes",Number_of_observations&lt;&gt;"",Number_of_predictors&lt;&gt;""),AND(Include_study="Yes",Sufficient_data="Yes"))</f>
        <v>1</v>
      </c>
      <c r="CS6" s="169"/>
      <c r="CT6" s="58">
        <f>IF(Include_in_Pub_Bias=TRUE,Partial_correlation,"")</f>
        <v>-0.18844293805582812</v>
      </c>
      <c r="CU6" s="58" t="str">
        <f>IF(AND(Include_in_Pub_Bias=TRUE,Additional_Fisher_transformation="On"),FISHER(Partial_correlation),"")</f>
        <v/>
      </c>
      <c r="CV6" s="58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>0.10281490047837416</v>
      </c>
      <c r="CW6" s="58">
        <f>IF(Include_in_Pub_Bias=TRUE,1/CV:CV^2,"")</f>
        <v>94.599290909090925</v>
      </c>
      <c r="CX6" s="58">
        <f>IF(Include_in_Pub_Bias=TRUE,1/(CV:CV^2+IF(Additional_model="Fixed effect",0,Calculations!DK$11)),"")</f>
        <v>94.599290909090925</v>
      </c>
      <c r="CY6" s="58">
        <f>IF(Include_in_Pub_Bias=TRUE,1/(CV:CV^2+IF(Additional_model="Fixed effect",0,'Publication Bias Analysis'!L$32)),"")</f>
        <v>94.599290909090925</v>
      </c>
      <c r="CZ6" s="58">
        <f>IF(Include_in_Pub_Bias=TRUE,'Publication Bias Analysis'!E:E-'Publication Bias Analysis'!I$37,"")</f>
        <v>-0.31738504093126207</v>
      </c>
      <c r="DA6" s="58">
        <f>IF(Include_in_Pub_Bias=TRUE,IF(Additional_model="Fixed effect",1/CV:CV,1/SQRT(CV:CV^2+DK$11)),"")</f>
        <v>9.726216680142949</v>
      </c>
      <c r="DB6" s="58">
        <f>IF(Include_in_Pub_Bias=TRUE,IF(Additional_model="Fixed effect",'Publication Bias Analysis'!E:E/CV:CV,'Publication Bias Analysis'!E:E/SQRT(CV:CV^2+DK$11)),"")</f>
        <v>-1.83283684737374</v>
      </c>
      <c r="DC6" s="78">
        <f>IF(Include_in_Pub_Bias=TRUE,RANK(DP:DP,DP:DP,1)*IF(DO:DO&gt;0,1,-1),"")</f>
        <v>-11</v>
      </c>
      <c r="DD6" s="78">
        <f>IF(Include_in_Pub_Bias=TRUE,DC:DC,"")</f>
        <v>-11</v>
      </c>
      <c r="DE6" s="78">
        <f>IF(Include_in_Pub_Bias=TRUE,RANK(DS:DS,DS:DS,1)*IF(DR:DR&lt;0,-1,1),"")</f>
        <v>-11</v>
      </c>
      <c r="DF6" s="78">
        <f>IF(Include_in_Pub_Bias=TRUE,RANK(DV:DV,DV:DV,1)*IF(DU:DU&lt;0,-1,1),"")</f>
        <v>-11</v>
      </c>
      <c r="DG6" s="58">
        <f>IF(Include_in_Pub_Bias=TRUE,'Publication Bias Analysis'!E:E,NA())</f>
        <v>-0.18844293805582812</v>
      </c>
      <c r="DH6" s="47">
        <f>IF(Include_in_Pub_Bias=TRUE,CV:CV,NA())</f>
        <v>0.10281490047837416</v>
      </c>
      <c r="DJ6" s="31" t="s">
        <v>116</v>
      </c>
      <c r="DK6" s="20" t="s">
        <v>108</v>
      </c>
      <c r="DL6" s="20" t="s">
        <v>109</v>
      </c>
      <c r="DN6" s="164"/>
      <c r="DO6" s="10">
        <f>IF(Include_in_Pub_Bias=TRUE,IF('Publication Bias Analysis'!L$37="Left",'Publication Bias Analysis'!E:E-'Publication Bias Analysis'!I$29,'Publication Bias Analysis'!I$29-'Publication Bias Analysis'!E:E),"")</f>
        <v>-0.31738504093126207</v>
      </c>
      <c r="DP6" s="10">
        <f>IF(Include_in_Pub_Bias=TRUE,ABS(DO6),"")</f>
        <v>0.31738504093126207</v>
      </c>
      <c r="DQ6" s="47">
        <f>IF(Include_in_Pub_Bias=TRUE,1/(CV:CV^2+IF(Additional_model="Fixed effect",0,$DZ$6)),"")</f>
        <v>94.599290909090925</v>
      </c>
      <c r="DR6" s="10">
        <f>IF(Include_in_Pub_Bias=TRUE,IF('Publication Bias Analysis'!L$37="Left",'Publication Bias Analysis'!E:E-DZ$3,DZ$3-'Publication Bias Analysis'!E:E),"")</f>
        <v>-0.31738504093126207</v>
      </c>
      <c r="DS6" s="10">
        <f t="shared" si="60"/>
        <v>0.31738504093126207</v>
      </c>
      <c r="DT6" s="47">
        <f>IF(AND(DR6&lt;&gt;"",DD6&lt;=MAX(DD:DD)-DZ$7),1/(CV:CV^2+IF(Additional_model="Fixed effect",0,$DZ$13)),"")</f>
        <v>94.599290909090925</v>
      </c>
      <c r="DU6" s="10">
        <f>IF(Include_in_Pub_Bias=TRUE,IF('Publication Bias Analysis'!L$37="Left",'Publication Bias Analysis'!E:E-DZ$10,DZ$10-'Publication Bias Analysis'!E:E),"")</f>
        <v>-0.31738504093126207</v>
      </c>
      <c r="DV6" s="10">
        <f t="shared" si="39"/>
        <v>0.31738504093126207</v>
      </c>
      <c r="DW6" s="47">
        <f>IF(AND(DU6&lt;&gt;"",DE6&lt;=MAX(DE:DE)-DZ$14),1/(CV:CV^2+IF(Additional_model="Fixed effect",0,$DZ$20)),"")</f>
        <v>94.599290909090925</v>
      </c>
      <c r="DY6" s="20" t="s">
        <v>25</v>
      </c>
      <c r="DZ6" s="10">
        <f>MAX(0,(DZ5-(COUNT(CW:CW)-DZ7))/((SUMIF(DD:DD,"&lt;="&amp;(MAX(DD:DD)-DZ7),Calculations!CW:CW))-((SUMPRODUCT(--(DD:DD&lt;=(MAX(DD:DD)-DZ7)),Calculations!CW:CW,Calculations!CW:CW))/(SUMIF(DD:DD,"&lt;="&amp;(MAX(DD:DD)-DZ7),Calculations!CW:CW)))))</f>
        <v>4.3612460817756445E-2</v>
      </c>
      <c r="EC6" s="72">
        <v>5</v>
      </c>
      <c r="ED6" s="78" t="str">
        <f>IF(Trim_and_fill="On",IF(DZ$21&gt;COUNT(ED$2:ED5),IF(COUNTIF(DD:DD,-1*(MAX(DD:DD)-EC6+1))=1,"",MAX(DD:DD)-EC6+1),""),"")</f>
        <v/>
      </c>
      <c r="EE6" s="58" t="str">
        <f t="shared" si="40"/>
        <v/>
      </c>
      <c r="EF6" s="58" t="str">
        <f t="shared" si="61"/>
        <v/>
      </c>
      <c r="EG6" s="58" t="str">
        <f t="shared" si="41"/>
        <v/>
      </c>
      <c r="EH6" s="58" t="str">
        <f t="shared" si="42"/>
        <v/>
      </c>
      <c r="EI6" s="47" t="str">
        <f>IF(ED6&lt;&gt;"",EE:EE-'Publication Bias Analysis'!I$37,"")</f>
        <v/>
      </c>
      <c r="EK6" s="72">
        <v>5</v>
      </c>
      <c r="EL6" s="58" t="e">
        <f t="shared" si="43"/>
        <v>#N/A</v>
      </c>
      <c r="EM6" s="47" t="e">
        <f t="shared" si="44"/>
        <v>#N/A</v>
      </c>
      <c r="EO6" s="164"/>
      <c r="EP6" s="58">
        <f>IF(Include_in_Pub_Bias=TRUE,Inverse_standard_error-AVERAGE(Inverse_standard_error),"")</f>
        <v>-1.3270734778812407</v>
      </c>
      <c r="EQ6" s="47">
        <f>IF(Include_in_Pub_Bias=TRUE,Z_score-('Publication Bias Analysis'!P$3+'Publication Bias Analysis'!P$4*Inverse_standard_error),"")</f>
        <v>-2.8670889156810855</v>
      </c>
      <c r="ES6" s="164"/>
      <c r="ET6" s="58">
        <f>IF(Include_in_Pub_Bias=TRUE,('Publication Bias Analysis'!E:E-SUMPRODUCT('Publication Bias Analysis'!E:E,Calculations!CW:CW)/SUM(Calculations!CW:CW))/(SQRT(EU:EU)),"")</f>
        <v>-3.1830814320363201</v>
      </c>
      <c r="EU6" s="58">
        <f>IF(Include_in_Pub_Bias=TRUE,'Publication Bias Analysis'!F:F^2-1/(SUM(Calculations!CW:CW)),"")</f>
        <v>9.9420835576341238E-3</v>
      </c>
      <c r="EV6" s="78">
        <f>IF(Include_in_Pub_Bias=TRUE,RANK(ET:ET,ET:ET,1),"")</f>
        <v>2</v>
      </c>
      <c r="EW6" s="78">
        <f>IF(Include_in_Pub_Bias=TRUE,RANK(EU:EU,EU:EU,1),"")</f>
        <v>7</v>
      </c>
      <c r="EX6" s="78">
        <f>IF(Include_in_Pub_Bias=TRUE,COUNTIFS(EV7:EV205,"&lt;"&amp;EV6,EW7:EW205,"&lt;"&amp;EW6)+COUNTIFS(EV7:EV205,"&gt;"&amp;EV6,EW7:EW205,"&gt;"&amp;EW6),"")</f>
        <v>5</v>
      </c>
      <c r="EY6" s="94">
        <f>IF(Include_in_Pub_Bias=TRUE,COUNTIFS(EV7:EV205,"&lt;"&amp;EV6,EW7:EW205,"&gt;"&amp;EW6)+COUNTIFS(EV7:EV205,"&gt;"&amp;EV6,EW7:EW205,"&lt;"&amp;EW6),"")</f>
        <v>2</v>
      </c>
      <c r="FA6" s="164"/>
      <c r="FB6" s="88">
        <v>5</v>
      </c>
      <c r="FC6" s="58">
        <f t="shared" si="62"/>
        <v>-0.6</v>
      </c>
      <c r="FD6" s="58">
        <f t="shared" si="45"/>
        <v>0</v>
      </c>
      <c r="FE6" s="47">
        <f>1/2*FD14</f>
        <v>0.6</v>
      </c>
      <c r="FG6" s="164"/>
      <c r="FH6" s="58">
        <f>IF(Include_in_Pub_Bias=TRUE,Inverse_standard_error,NA())</f>
        <v>9.726216680142949</v>
      </c>
      <c r="FI6" s="58">
        <f>IF(Include_in_Pub_Bias=TRUE,Z_score,NA())</f>
        <v>-1.83283684737374</v>
      </c>
      <c r="FJ6" s="58">
        <f>IF(Include_in_Pub_Bias=TRUE,Inverse_standard_error-AVERAGE(Inverse_standard_error),"")</f>
        <v>-1.3270734778812407</v>
      </c>
      <c r="FK6" s="47">
        <f>IF(Include_in_Pub_Bias=TRUE,Z_score-('Publication Bias Analysis'!AK$30+'Publication Bias Analysis'!AK$31*Inverse_standard_error),"")</f>
        <v>-3.086955679133494</v>
      </c>
      <c r="FM6" s="20" t="s">
        <v>105</v>
      </c>
      <c r="FN6" s="10">
        <v>0</v>
      </c>
      <c r="FO6" s="10">
        <f>ABS(TINV((1-Additional_confidence_level),COUNT(FJ:FJ)-1))*-1</f>
        <v>-2.2009851600916384</v>
      </c>
      <c r="FQ6" s="164"/>
      <c r="FR6" s="98">
        <f>IF(Z_score&lt;&gt;"",RANK('Publication Bias Analysis'!AT:AT,'Publication Bias Analysis'!AT:AT,1)+COUNTIF('Publication Bias Analysis'!AT$2:AT5,'Publication Bias Analysis'!AR6),"")</f>
        <v>2</v>
      </c>
      <c r="FS6" s="58">
        <f t="shared" ref="FS6:FS69" si="64">IF(FR:FR&lt;&gt;"",(FR:FR-1/3)/(COUNT(FR:FR)+1/3),"")</f>
        <v>0.13513513513513514</v>
      </c>
      <c r="FT6" s="58">
        <f>IF(Include_in_Pub_Bias=TRUE,'Publication Bias Analysis'!AS6,NA())</f>
        <v>-1.1024403670151643</v>
      </c>
      <c r="FU6" s="58">
        <f>IF('Publication Bias Analysis'!AS6&lt;&gt;"",'Publication Bias Analysis'!AT6,NA())</f>
        <v>-1.83283684737374</v>
      </c>
      <c r="FV6" s="58">
        <f>IF(Include_in_Pub_Bias=TRUE,'Publication Bias Analysis'!AS:AS-AVERAGE('Publication Bias Analysis'!AS:AS),"")</f>
        <v>-1.1024403670151641</v>
      </c>
      <c r="FW6" s="47">
        <f>IF(Include_in_Pub_Bias=TRUE,FU:FU-('Publication Bias Analysis'!AW$30+'Publication Bias Analysis'!AW$31*FT:FT),"")</f>
        <v>-9.4578110099982071E-2</v>
      </c>
      <c r="FY6" s="20" t="s">
        <v>114</v>
      </c>
      <c r="FZ6" s="10">
        <f>MIN('Publication Bias Analysis'!AS:AS)</f>
        <v>-1.6067550689692427</v>
      </c>
      <c r="GA6" s="10">
        <f>'Publication Bias Analysis'!AW30</f>
        <v>1.3342869178595216</v>
      </c>
      <c r="GC6" s="164"/>
      <c r="GD6" s="58">
        <f t="shared" si="47"/>
        <v>-1.83283684737374</v>
      </c>
      <c r="GE6" s="58">
        <f t="shared" si="48"/>
        <v>3.3413418828855623E-2</v>
      </c>
      <c r="GF6" s="47">
        <f t="shared" si="63"/>
        <v>-3.398797698340978</v>
      </c>
    </row>
    <row r="7" spans="1:188" ht="14.25" x14ac:dyDescent="0.2">
      <c r="A7" s="166"/>
      <c r="B7" s="72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>6</v>
      </c>
      <c r="C7" s="78">
        <f>IF(B7&lt;&gt;"",IF(B7=0,COUNTIF(B$2:B6,0)+1,COUNTIF(B$2:B6,B7)+B7+COUNTIF(B:B,0)),"")</f>
        <v>6</v>
      </c>
      <c r="D7" s="78">
        <f>IF(AND(Variance&lt;&gt;"",Entry_Number&lt;&gt;""),Entry_Number,"")</f>
        <v>6</v>
      </c>
      <c r="E7" s="120" t="str">
        <f>IF(Input!Study_name&lt;&gt;"",Input!Study_name,"")</f>
        <v>ffff</v>
      </c>
      <c r="F7" s="58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>-5.3838190205816552E-2</v>
      </c>
      <c r="G7" s="58">
        <f t="shared" si="0"/>
        <v>-5.389029843396468E-2</v>
      </c>
      <c r="H7" s="58">
        <f t="shared" si="1"/>
        <v>90</v>
      </c>
      <c r="I7" s="58">
        <f t="shared" si="2"/>
        <v>3</v>
      </c>
      <c r="J7" s="58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>1.1560596513337535E-2</v>
      </c>
      <c r="K7" s="58">
        <f>IF(AND(Include_study="Yes",Sufficient_data="Yes",Variance&lt;&gt;""),IF(Input!Standard_error_of_Partial_correlation&lt;&gt;"",Input!Standard_error_of_Partial_correlation,SQRT(J7)),"")</f>
        <v>0.10752021444052991</v>
      </c>
      <c r="L7" s="58">
        <f>IF(AND(Sufficient_data="Yes",Include_study="Yes",Variance&lt;&gt;""),1/Variance,"")</f>
        <v>86.500726744186039</v>
      </c>
      <c r="M7" s="58">
        <f>IF(AND(Sufficient_data="Yes",Include_study="Yes",Variance&lt;&gt;""),1/(Variance+T2_),"")</f>
        <v>17.895599671050014</v>
      </c>
      <c r="N7" s="58">
        <f t="shared" si="3"/>
        <v>-0.26747856606549703</v>
      </c>
      <c r="O7" s="58">
        <f t="shared" si="4"/>
        <v>0.15980218565386395</v>
      </c>
      <c r="P7" s="143">
        <f t="shared" si="5"/>
        <v>8.1100988882727321E-2</v>
      </c>
      <c r="Q7" s="146">
        <f>IF(AND(Include_study="Yes",Sufficient_data="Yes",Variance&lt;&gt;""),IF(Fisher_transformation="Off",Partial_correlation,Partial_correlation_z)-Combined_Effect_Size,"")</f>
        <v>-0.16704342274358594</v>
      </c>
      <c r="S7" s="75">
        <f>IF(AND(Sufficient_data="Yes",Include_study="Yes",Variance&lt;&gt;""),Partial_correlation,NA())</f>
        <v>-5.3838190205816552E-2</v>
      </c>
      <c r="T7" s="58">
        <f t="shared" si="6"/>
        <v>0.21364037585968049</v>
      </c>
      <c r="U7" s="47">
        <f t="shared" si="7"/>
        <v>0.21364037585968049</v>
      </c>
      <c r="V7" s="26"/>
      <c r="W7" s="20" t="s">
        <v>48</v>
      </c>
      <c r="X7" s="10">
        <f>Combined_Effect_Size-CICES_LL</f>
        <v>0.14094303784298173</v>
      </c>
      <c r="Z7" s="166"/>
      <c r="AA7" s="82">
        <f t="shared" si="8"/>
        <v>10</v>
      </c>
      <c r="AB7" s="88" t="b">
        <f t="shared" si="49"/>
        <v>1</v>
      </c>
      <c r="AC7" s="105" t="str">
        <f>IF(Include_in_subgroup=TRUE,Input!Study_name,"")</f>
        <v>ffff</v>
      </c>
      <c r="AD7" s="58" t="str">
        <f t="shared" si="9"/>
        <v>BB</v>
      </c>
      <c r="AE7" s="58">
        <f t="shared" si="10"/>
        <v>-5.3838190205816552E-2</v>
      </c>
      <c r="AF7" s="58" t="str">
        <f t="shared" si="11"/>
        <v/>
      </c>
      <c r="AG7" s="58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>0.10752021444052991</v>
      </c>
      <c r="AH7" s="58">
        <f t="shared" si="12"/>
        <v>86.500726744186025</v>
      </c>
      <c r="AI7" s="58">
        <f t="shared" si="13"/>
        <v>86.500726744186025</v>
      </c>
      <c r="AJ7" s="83">
        <f t="shared" si="14"/>
        <v>0.20017219676161349</v>
      </c>
      <c r="AK7" s="58">
        <f t="shared" si="15"/>
        <v>-0.26747856606549703</v>
      </c>
      <c r="AL7" s="58">
        <f t="shared" si="16"/>
        <v>0.15980218565386395</v>
      </c>
      <c r="AM7" s="47">
        <f t="shared" si="17"/>
        <v>-9.2258535726087859E-3</v>
      </c>
      <c r="AO7" s="75">
        <f t="shared" si="18"/>
        <v>-5.3838190205816552E-2</v>
      </c>
      <c r="AP7" s="58">
        <f t="shared" si="19"/>
        <v>0.21364037585968049</v>
      </c>
      <c r="AQ7" s="47">
        <f t="shared" si="20"/>
        <v>0.21364037585968049</v>
      </c>
      <c r="AS7" s="82" t="str">
        <f t="shared" si="50"/>
        <v/>
      </c>
      <c r="AT7" s="58" t="str">
        <f>IF(AND(Sufficient_data="Yes",Include_study="Yes",Subgroup&lt;&gt;""),IF(COUNTIFS(Input!K$2:K6,"="&amp;"Yes",Input!C$2:C6,"="&amp;"Yes",Input!M$2:M6,"="&amp;Subgroup)&gt;0,"",Subgroup),"")</f>
        <v/>
      </c>
      <c r="AU7" s="88" t="str">
        <f t="shared" si="21"/>
        <v/>
      </c>
      <c r="AV7" s="78" t="str">
        <f t="shared" si="22"/>
        <v/>
      </c>
      <c r="AW7" s="58" t="str">
        <f t="shared" si="23"/>
        <v/>
      </c>
      <c r="AX7" s="89" t="str">
        <f t="shared" si="24"/>
        <v/>
      </c>
      <c r="AY7" s="83" t="str">
        <f t="shared" si="51"/>
        <v/>
      </c>
      <c r="AZ7" s="58" t="str">
        <f t="shared" si="25"/>
        <v/>
      </c>
      <c r="BA7" s="58" t="str">
        <f t="shared" si="26"/>
        <v/>
      </c>
      <c r="BB7" s="58" t="str">
        <f t="shared" si="27"/>
        <v/>
      </c>
      <c r="BC7" s="58" t="str">
        <f t="shared" si="52"/>
        <v/>
      </c>
      <c r="BD7" s="58" t="str">
        <f t="shared" si="28"/>
        <v/>
      </c>
      <c r="BE7" s="88" t="str">
        <f t="shared" si="29"/>
        <v/>
      </c>
      <c r="BF7" s="58" t="str">
        <f t="shared" si="30"/>
        <v/>
      </c>
      <c r="BG7" s="58" t="str">
        <f t="shared" si="31"/>
        <v/>
      </c>
      <c r="BH7" s="58" t="str">
        <f t="shared" si="53"/>
        <v/>
      </c>
      <c r="BI7" s="58" t="str">
        <f t="shared" si="54"/>
        <v/>
      </c>
      <c r="BJ7" s="58" t="str">
        <f t="shared" si="32"/>
        <v/>
      </c>
      <c r="BK7" s="58" t="str">
        <f t="shared" si="33"/>
        <v/>
      </c>
      <c r="BL7" s="58" t="str">
        <f t="shared" si="55"/>
        <v/>
      </c>
      <c r="BM7" s="58" t="str">
        <f t="shared" si="56"/>
        <v/>
      </c>
      <c r="BN7" s="58" t="str">
        <f t="shared" si="57"/>
        <v/>
      </c>
      <c r="BO7" s="58" t="e">
        <f t="shared" si="34"/>
        <v>#N/A</v>
      </c>
      <c r="BP7" s="83" t="str">
        <f t="shared" si="58"/>
        <v/>
      </c>
      <c r="BQ7" s="58" t="str">
        <f t="shared" si="35"/>
        <v/>
      </c>
      <c r="BR7" s="58" t="str">
        <f t="shared" si="59"/>
        <v/>
      </c>
      <c r="BS7" s="58" t="str">
        <f t="shared" si="36"/>
        <v/>
      </c>
      <c r="BT7" s="47" t="str">
        <f t="shared" si="37"/>
        <v/>
      </c>
      <c r="BV7" s="20" t="s">
        <v>76</v>
      </c>
      <c r="BW7" s="10">
        <f>IF(Subgroup_Fisher_transformation="Off",BW5-ABS(TINV((1-Subgroup_confidence_level),Subgroup_k-1))*BW6,FISHERINV(BW2-ABS(TINV((1-Subgroup_confidence_level),Subgroup_k-1))*BW3))</f>
        <v>-0.21229951554649204</v>
      </c>
      <c r="BY7" s="167"/>
      <c r="BZ7" s="75" t="b">
        <f>IF(Moderator_Fisher_Transformation="On",AND(Include_study="Yes",Moderator&lt;&gt;"",Number_of_observations&lt;&gt;"",Number_of_predictors&lt;&gt;""),AND(Include_study="Yes",Sufficient_data="Yes",Moderator&lt;&gt;""))</f>
        <v>1</v>
      </c>
      <c r="CA7" s="58">
        <f>IF(Include_in_Moderator=TRUE,'Moderator Analysis'!E:E,NA())</f>
        <v>14</v>
      </c>
      <c r="CB7" s="58">
        <f>IF(Include_in_Moderator=TRUE,'Moderator Analysis'!F:F,NA())</f>
        <v>-5.389029843396468E-2</v>
      </c>
      <c r="CC7" s="58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>0.32934059711691799</v>
      </c>
      <c r="CD7" s="58">
        <f>IF(Include_in_Moderator=TRUE,1/CC:CC^2,"")</f>
        <v>9.2195444572928871</v>
      </c>
      <c r="CE7" s="58">
        <f>IF(Include_in_Moderator=TRUE,'Moderator Analysis'!F:F-CO$2,"")</f>
        <v>-0.12427464503019761</v>
      </c>
      <c r="CF7" s="58">
        <f>IF(Include_in_Moderator=TRUE,'Moderator Analysis'!E:E-CO$3,"")</f>
        <v>-3.9758256397465956</v>
      </c>
      <c r="CG7" s="47">
        <f>IF(Include_in_Moderator=TRUE,CD:CD*('Moderator Analysis'!F:F-CO$5-CO$4*'Moderator Analysis'!E:E)^2,"")</f>
        <v>0.87641995129241601</v>
      </c>
      <c r="CI7" s="75">
        <f>IF(AND(Sufficient_data="Yes",Include_study="Yes",Include_in_Moderator=TRUE,Moderator&lt;&gt;""),1/(CC:CC^2+CO$7),"")</f>
        <v>9.2195444572928871</v>
      </c>
      <c r="CJ7" s="58">
        <f>IF(AND(Sufficient_data="Yes",Include_study="Yes",CI7&lt;&gt;""),'Moderator Analysis'!F:F-'Moderator Analysis'!K$37,"")</f>
        <v>-0.12427464503019761</v>
      </c>
      <c r="CK7" s="58">
        <f>IF(AND(Sufficient_data="Yes",Include_study="Yes",CI7&lt;&gt;""),'Moderator Analysis'!E:E-SUMPRODUCT('Moderator Analysis'!E:E,CI:CI)/SUM(CI:CI),"")</f>
        <v>-3.9758256397465956</v>
      </c>
      <c r="CL7" s="47">
        <f>IF(AND(Sufficient_data="Yes",Include_study="Yes",CI7&lt;&gt;""),CI:CI*(CB7-'Moderator Analysis'!K$29-'Moderator Analysis'!K$30*'Moderator Analysis'!E:E)^2,"")</f>
        <v>0.87641995129242656</v>
      </c>
      <c r="CM7" s="26"/>
      <c r="CN7" s="20" t="s">
        <v>235</v>
      </c>
      <c r="CO7" s="130">
        <f>IF(CO3&lt;&gt;"",MAX(0,(Calculations!CO6-(Moderator_k-2))/(SUM(CD:CD)-(SUMPRODUCT(CD:CD,CD:CD)*SUMPRODUCT(CD:CD,'Moderator Analysis'!E:E,'Moderator Analysis'!E:E)-2*SUMPRODUCT(CD:CD,CD:CD,'Moderator Analysis'!E:E)*SUMPRODUCT(CD:CD,'Moderator Analysis'!E:E)+SUM(CD:CD)*SUMPRODUCT(CD:CD,CD:CD,'Moderator Analysis'!E:E,'Moderator Analysis'!E:E))/(SUM(CD:CD)*SUMPRODUCT(CD:CD,'Moderator Analysis'!E:E,'Moderator Analysis'!E:E)-SUMPRODUCT(CD:CD,'Moderator Analysis'!E:E)^2))),"")</f>
        <v>0</v>
      </c>
      <c r="CQ7" s="167"/>
      <c r="CR7" s="150" t="b">
        <f>IF(Additional_Fisher_transformation="On",AND(Include_study="Yes",Number_of_observations&lt;&gt;"",Number_of_predictors&lt;&gt;""),AND(Include_study="Yes",Sufficient_data="Yes"))</f>
        <v>1</v>
      </c>
      <c r="CS7" s="169"/>
      <c r="CT7" s="58">
        <f>IF(Include_in_Pub_Bias=TRUE,Partial_correlation,"")</f>
        <v>-5.3838190205816552E-2</v>
      </c>
      <c r="CU7" s="58" t="str">
        <f>IF(AND(Include_in_Pub_Bias=TRUE,Additional_Fisher_transformation="On"),FISHER(Partial_correlation),"")</f>
        <v/>
      </c>
      <c r="CV7" s="58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>0.10752021444052991</v>
      </c>
      <c r="CW7" s="58">
        <f>IF(Include_in_Pub_Bias=TRUE,1/CV:CV^2,"")</f>
        <v>86.500726744186025</v>
      </c>
      <c r="CX7" s="58">
        <f>IF(Include_in_Pub_Bias=TRUE,1/(CV:CV^2+IF(Additional_model="Fixed effect",0,Calculations!DK$11)),"")</f>
        <v>86.500726744186025</v>
      </c>
      <c r="CY7" s="58">
        <f>IF(Include_in_Pub_Bias=TRUE,1/(CV:CV^2+IF(Additional_model="Fixed effect",0,'Publication Bias Analysis'!L$32)),"")</f>
        <v>86.500726744186025</v>
      </c>
      <c r="CZ7" s="58">
        <f>IF(Include_in_Pub_Bias=TRUE,'Publication Bias Analysis'!E:E-'Publication Bias Analysis'!I$37,"")</f>
        <v>-0.18278029308125054</v>
      </c>
      <c r="DA7" s="58">
        <f>IF(Include_in_Pub_Bias=TRUE,IF(Additional_model="Fixed effect",1/CV:CV,1/SQRT(CV:CV^2+DK$11)),"")</f>
        <v>9.3005766887965624</v>
      </c>
      <c r="DB7" s="58">
        <f>IF(Include_in_Pub_Bias=TRUE,IF(Additional_model="Fixed effect",'Publication Bias Analysis'!E:E/CV:CV,'Publication Bias Analysis'!E:E/SQRT(CV:CV^2+DK$11)),"")</f>
        <v>-0.50072621679521279</v>
      </c>
      <c r="DC7" s="78">
        <f>IF(Include_in_Pub_Bias=TRUE,RANK(DP:DP,DP:DP,1)*IF(DO:DO&gt;0,1,-1),"")</f>
        <v>-7</v>
      </c>
      <c r="DD7" s="78">
        <f>IF(Include_in_Pub_Bias=TRUE,DC:DC,"")</f>
        <v>-7</v>
      </c>
      <c r="DE7" s="78">
        <f>IF(Include_in_Pub_Bias=TRUE,RANK(DS:DS,DS:DS,1)*IF(DR:DR&lt;0,-1,1),"")</f>
        <v>-7</v>
      </c>
      <c r="DF7" s="78">
        <f>IF(Include_in_Pub_Bias=TRUE,RANK(DV:DV,DV:DV,1)*IF(DU:DU&lt;0,-1,1),"")</f>
        <v>-7</v>
      </c>
      <c r="DG7" s="58">
        <f>IF(Include_in_Pub_Bias=TRUE,'Publication Bias Analysis'!E:E,NA())</f>
        <v>-5.3838190205816552E-2</v>
      </c>
      <c r="DH7" s="47">
        <f>IF(Include_in_Pub_Bias=TRUE,CV:CV,NA())</f>
        <v>0.10752021444052991</v>
      </c>
      <c r="DJ7" s="20" t="s">
        <v>92</v>
      </c>
      <c r="DK7" s="10">
        <f>IF(Trim_and_fill="Off",'Publication Bias Analysis'!I29,'Publication Bias Analysis'!$I$37)</f>
        <v>0.12894210287543398</v>
      </c>
      <c r="DL7" s="10">
        <v>0</v>
      </c>
      <c r="DN7" s="164"/>
      <c r="DO7" s="10">
        <f>IF(Include_in_Pub_Bias=TRUE,IF('Publication Bias Analysis'!L$37="Left",'Publication Bias Analysis'!E:E-'Publication Bias Analysis'!I$29,'Publication Bias Analysis'!I$29-'Publication Bias Analysis'!E:E),"")</f>
        <v>-0.18278029308125054</v>
      </c>
      <c r="DP7" s="10">
        <f>IF(Include_in_Pub_Bias=TRUE,ABS(DO7),"")</f>
        <v>0.18278029308125054</v>
      </c>
      <c r="DQ7" s="47">
        <f>IF(Include_in_Pub_Bias=TRUE,1/(CV:CV^2+IF(Additional_model="Fixed effect",0,$DZ$6)),"")</f>
        <v>86.500726744186025</v>
      </c>
      <c r="DR7" s="10">
        <f>IF(Include_in_Pub_Bias=TRUE,IF('Publication Bias Analysis'!L$37="Left",'Publication Bias Analysis'!E:E-DZ$3,DZ$3-'Publication Bias Analysis'!E:E),"")</f>
        <v>-0.18278029308125054</v>
      </c>
      <c r="DS7" s="10">
        <f t="shared" si="60"/>
        <v>0.18278029308125054</v>
      </c>
      <c r="DT7" s="47">
        <f>IF(AND(DR7&lt;&gt;"",DD7&lt;=MAX(DD:DD)-DZ$7),1/(CV:CV^2+IF(Additional_model="Fixed effect",0,$DZ$13)),"")</f>
        <v>86.500726744186025</v>
      </c>
      <c r="DU7" s="10">
        <f>IF(Include_in_Pub_Bias=TRUE,IF('Publication Bias Analysis'!L$37="Left",'Publication Bias Analysis'!E:E-DZ$10,DZ$10-'Publication Bias Analysis'!E:E),"")</f>
        <v>-0.18278029308125054</v>
      </c>
      <c r="DV7" s="10">
        <f t="shared" si="39"/>
        <v>0.18278029308125054</v>
      </c>
      <c r="DW7" s="47">
        <f>IF(AND(DU7&lt;&gt;"",DE7&lt;=MAX(DE:DE)-DZ$14),1/(CV:CV^2+IF(Additional_model="Fixed effect",0,$DZ$20)),"")</f>
        <v>86.500726744186025</v>
      </c>
      <c r="DY7" s="49" t="s">
        <v>156</v>
      </c>
      <c r="DZ7" s="50">
        <f>IF('Publication Bias Analysis'!L36="Leftmost/Rightmost Run",MAX(COUNTIF(DD:DD,"&gt;"&amp;ABS(MIN(DD:DD)))-1,0),ROUND(MAX(0,((4*SUMIF(DO:DO,"&gt;"&amp;0,DD:DD)-COUNT(CT:CT)*(COUNT(CT:CT)+1))/(2*COUNT(CT:CT)-1))),0))</f>
        <v>0</v>
      </c>
      <c r="EC7" s="72">
        <v>6</v>
      </c>
      <c r="ED7" s="78" t="str">
        <f>IF(Trim_and_fill="On",IF(DZ$21&gt;COUNT(ED$2:ED6),IF(COUNTIF(DD:DD,-1*(MAX(DD:DD)-EC7+1))=1,"",MAX(DD:DD)-EC7+1),""),"")</f>
        <v/>
      </c>
      <c r="EE7" s="58" t="str">
        <f t="shared" si="40"/>
        <v/>
      </c>
      <c r="EF7" s="58" t="str">
        <f t="shared" si="61"/>
        <v/>
      </c>
      <c r="EG7" s="58" t="str">
        <f t="shared" si="41"/>
        <v/>
      </c>
      <c r="EH7" s="58" t="str">
        <f t="shared" si="42"/>
        <v/>
      </c>
      <c r="EI7" s="47" t="str">
        <f>IF(ED7&lt;&gt;"",EE:EE-'Publication Bias Analysis'!I$37,"")</f>
        <v/>
      </c>
      <c r="EK7" s="72">
        <v>6</v>
      </c>
      <c r="EL7" s="58" t="e">
        <f t="shared" si="43"/>
        <v>#N/A</v>
      </c>
      <c r="EM7" s="47" t="e">
        <f t="shared" si="44"/>
        <v>#N/A</v>
      </c>
      <c r="EO7" s="164"/>
      <c r="EP7" s="58">
        <f>IF(Include_in_Pub_Bias=TRUE,Inverse_standard_error-AVERAGE(Inverse_standard_error),"")</f>
        <v>-1.7527134692276274</v>
      </c>
      <c r="EQ7" s="47">
        <f>IF(Include_in_Pub_Bias=TRUE,Z_score-('Publication Bias Analysis'!P$3+'Publication Bias Analysis'!P$4*Inverse_standard_error),"")</f>
        <v>-1.4387463635883893</v>
      </c>
      <c r="ES7" s="164"/>
      <c r="ET7" s="58">
        <f>IF(Include_in_Pub_Bias=TRUE,('Publication Bias Analysis'!E:E-SUMPRODUCT('Publication Bias Analysis'!E:E,Calculations!CW:CW)/SUM(Calculations!CW:CW))/(SQRT(EU:EU)),"")</f>
        <v>-1.7481713606451106</v>
      </c>
      <c r="EU7" s="58">
        <f>IF(Include_in_Pub_Bias=TRUE,'Publication Bias Analysis'!F:F^2-1/(SUM(Calculations!CW:CW)),"")</f>
        <v>1.0931776310593678E-2</v>
      </c>
      <c r="EV7" s="78">
        <f>IF(Include_in_Pub_Bias=TRUE,RANK(ET:ET,ET:ET,1),"")</f>
        <v>3</v>
      </c>
      <c r="EW7" s="78">
        <f>IF(Include_in_Pub_Bias=TRUE,RANK(EU:EU,EU:EU,1),"")</f>
        <v>9</v>
      </c>
      <c r="EX7" s="78">
        <f>IF(Include_in_Pub_Bias=TRUE,COUNTIFS(EV8:EV206,"&lt;"&amp;EV7,EW8:EW206,"&lt;"&amp;EW7)+COUNTIFS(EV8:EV206,"&gt;"&amp;EV7,EW8:EW206,"&gt;"&amp;EW7),"")</f>
        <v>3</v>
      </c>
      <c r="EY7" s="94">
        <f>IF(Include_in_Pub_Bias=TRUE,COUNTIFS(EV8:EV206,"&lt;"&amp;EV7,EW8:EW206,"&gt;"&amp;EW7)+COUNTIFS(EV8:EV206,"&gt;"&amp;EV7,EW8:EW206,"&lt;"&amp;EW7),"")</f>
        <v>3</v>
      </c>
      <c r="FA7" s="164"/>
      <c r="FB7" s="88">
        <v>6</v>
      </c>
      <c r="FC7" s="58">
        <f t="shared" si="62"/>
        <v>0.6</v>
      </c>
      <c r="FD7" s="58">
        <f t="shared" si="45"/>
        <v>1.1999999999999997</v>
      </c>
      <c r="FE7" s="47">
        <f>FE6+FD$14</f>
        <v>1.7999999999999998</v>
      </c>
      <c r="FG7" s="164"/>
      <c r="FH7" s="58">
        <f>IF(Include_in_Pub_Bias=TRUE,Inverse_standard_error,NA())</f>
        <v>9.3005766887965624</v>
      </c>
      <c r="FI7" s="58">
        <f>IF(Include_in_Pub_Bias=TRUE,Z_score,NA())</f>
        <v>-0.50072621679521279</v>
      </c>
      <c r="FJ7" s="58">
        <f>IF(Include_in_Pub_Bias=TRUE,Inverse_standard_error-AVERAGE(Inverse_standard_error),"")</f>
        <v>-1.7527134692276274</v>
      </c>
      <c r="FK7" s="47">
        <f>IF(Include_in_Pub_Bias=TRUE,Z_score-('Publication Bias Analysis'!AK$30+'Publication Bias Analysis'!AK$31*Inverse_standard_error),"")</f>
        <v>-1.6999621330028822</v>
      </c>
      <c r="FM7" s="20" t="s">
        <v>110</v>
      </c>
      <c r="FN7" s="10">
        <f>MAX(Inverse_standard_error)</f>
        <v>17.374877719509801</v>
      </c>
      <c r="FO7" s="10">
        <f>FN7*'Publication Bias Analysis'!AK31+FO6</f>
        <v>3.9368110265479928E-2</v>
      </c>
      <c r="FQ7" s="164"/>
      <c r="FR7" s="98">
        <f>IF(Z_score&lt;&gt;"",RANK('Publication Bias Analysis'!AT:AT,'Publication Bias Analysis'!AT:AT,1)+COUNTIF('Publication Bias Analysis'!AT$2:AT6,'Publication Bias Analysis'!AR7),"")</f>
        <v>3</v>
      </c>
      <c r="FS7" s="58">
        <f t="shared" si="64"/>
        <v>0.2162162162162162</v>
      </c>
      <c r="FT7" s="58">
        <f>IF(Include_in_Pub_Bias=TRUE,'Publication Bias Analysis'!AS7,NA())</f>
        <v>-0.78503604987689179</v>
      </c>
      <c r="FU7" s="58">
        <f>IF('Publication Bias Analysis'!AS7&lt;&gt;"",'Publication Bias Analysis'!AT7,NA())</f>
        <v>-0.50072621679521279</v>
      </c>
      <c r="FV7" s="58">
        <f>IF(Include_in_Pub_Bias=TRUE,'Publication Bias Analysis'!AS:AS-AVERAGE('Publication Bias Analysis'!AS:AS),"")</f>
        <v>-0.78503604987689168</v>
      </c>
      <c r="FW7" s="47">
        <f>IF(Include_in_Pub_Bias=TRUE,FU:FU-('Publication Bias Analysis'!AW$30+'Publication Bias Analysis'!AW$31*FT:FT),"")</f>
        <v>0.35291391912581516</v>
      </c>
      <c r="FY7" s="20" t="s">
        <v>115</v>
      </c>
      <c r="FZ7" s="10">
        <f>MAX('Publication Bias Analysis'!AS:AS)</f>
        <v>1.6067550689692418</v>
      </c>
      <c r="GA7" s="10">
        <f>'Publication Bias Analysis'!AW30</f>
        <v>1.3342869178595216</v>
      </c>
      <c r="GC7" s="164"/>
      <c r="GD7" s="58">
        <f t="shared" si="47"/>
        <v>-0.50072621679521279</v>
      </c>
      <c r="GE7" s="58">
        <f t="shared" si="48"/>
        <v>0.30828190940853462</v>
      </c>
      <c r="GF7" s="47">
        <f t="shared" si="63"/>
        <v>-1.1767406243438463</v>
      </c>
    </row>
    <row r="8" spans="1:188" x14ac:dyDescent="0.2">
      <c r="A8" s="166"/>
      <c r="B8" s="72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>7</v>
      </c>
      <c r="C8" s="78">
        <f>IF(B8&lt;&gt;"",IF(B8=0,COUNTIF(B$2:B7,0)+1,COUNTIF(B$2:B7,B8)+B8+COUNTIF(B:B,0)),"")</f>
        <v>7</v>
      </c>
      <c r="D8" s="78">
        <f>IF(AND(Variance&lt;&gt;"",Entry_Number&lt;&gt;""),Entry_Number,"")</f>
        <v>7</v>
      </c>
      <c r="E8" s="120" t="str">
        <f>IF(Input!Study_name&lt;&gt;"",Input!Study_name,"")</f>
        <v>gggg</v>
      </c>
      <c r="F8" s="58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>0.35355339059327373</v>
      </c>
      <c r="G8" s="58">
        <f t="shared" si="0"/>
        <v>0.36949897192586928</v>
      </c>
      <c r="H8" s="58">
        <f t="shared" si="1"/>
        <v>120</v>
      </c>
      <c r="I8" s="58">
        <f t="shared" si="2"/>
        <v>7</v>
      </c>
      <c r="J8" s="58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>6.8359375E-3</v>
      </c>
      <c r="K8" s="58">
        <f>IF(AND(Include_study="Yes",Sufficient_data="Yes",Variance&lt;&gt;""),IF(Input!Standard_error_of_Partial_correlation&lt;&gt;"",Input!Standard_error_of_Partial_correlation,SQRT(J8)),"")</f>
        <v>8.267972847076846E-2</v>
      </c>
      <c r="L8" s="58">
        <f>IF(AND(Sufficient_data="Yes",Include_study="Yes",Variance&lt;&gt;""),1/Variance,"")</f>
        <v>146.28571428571428</v>
      </c>
      <c r="M8" s="58">
        <f>IF(AND(Sufficient_data="Yes",Include_study="Yes",Variance&lt;&gt;""),1/(Variance+T2_),"")</f>
        <v>19.548431397639327</v>
      </c>
      <c r="N8" s="58">
        <f t="shared" si="3"/>
        <v>0.18983927046281154</v>
      </c>
      <c r="O8" s="58">
        <f t="shared" si="4"/>
        <v>0.51726751072373589</v>
      </c>
      <c r="P8" s="143">
        <f t="shared" si="5"/>
        <v>8.859144966342905E-2</v>
      </c>
      <c r="Q8" s="146">
        <f>IF(AND(Include_study="Yes",Sufficient_data="Yes",Variance&lt;&gt;""),IF(Fisher_transformation="Off",Partial_correlation,Partial_correlation_z)-Combined_Effect_Size,"")</f>
        <v>0.24034815805550436</v>
      </c>
      <c r="S8" s="75">
        <f>IF(AND(Sufficient_data="Yes",Include_study="Yes",Variance&lt;&gt;""),Partial_correlation,NA())</f>
        <v>0.35355339059327373</v>
      </c>
      <c r="T8" s="58">
        <f t="shared" si="6"/>
        <v>0.16371412013046219</v>
      </c>
      <c r="U8" s="47">
        <f t="shared" si="7"/>
        <v>0.16371412013046216</v>
      </c>
      <c r="V8" s="26"/>
      <c r="W8" s="20" t="s">
        <v>49</v>
      </c>
      <c r="X8" s="10">
        <f>CICES_UL-Combined_Effect_Size</f>
        <v>0.14094303784298173</v>
      </c>
      <c r="Z8" s="166"/>
      <c r="AA8" s="82">
        <f t="shared" si="8"/>
        <v>5</v>
      </c>
      <c r="AB8" s="88" t="b">
        <f t="shared" si="49"/>
        <v>1</v>
      </c>
      <c r="AC8" s="105" t="str">
        <f>IF(Include_in_subgroup=TRUE,Input!Study_name,"")</f>
        <v>gggg</v>
      </c>
      <c r="AD8" s="58" t="str">
        <f t="shared" si="9"/>
        <v>AA</v>
      </c>
      <c r="AE8" s="58">
        <f t="shared" si="10"/>
        <v>0.35355339059327373</v>
      </c>
      <c r="AF8" s="58" t="str">
        <f t="shared" si="11"/>
        <v/>
      </c>
      <c r="AG8" s="58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>8.267972847076846E-2</v>
      </c>
      <c r="AH8" s="58">
        <f t="shared" si="12"/>
        <v>146.28571428571428</v>
      </c>
      <c r="AI8" s="58">
        <f t="shared" si="13"/>
        <v>17.903185231890969</v>
      </c>
      <c r="AJ8" s="83">
        <f t="shared" si="14"/>
        <v>0.14864167656423843</v>
      </c>
      <c r="AK8" s="58">
        <f t="shared" si="15"/>
        <v>0.18983927046281154</v>
      </c>
      <c r="AL8" s="58">
        <f t="shared" si="16"/>
        <v>0.51726751072373589</v>
      </c>
      <c r="AM8" s="47">
        <f t="shared" si="17"/>
        <v>0.13411531186162509</v>
      </c>
      <c r="AO8" s="75">
        <f t="shared" si="18"/>
        <v>0.35355339059327373</v>
      </c>
      <c r="AP8" s="58">
        <f t="shared" si="19"/>
        <v>0.16371412013046219</v>
      </c>
      <c r="AQ8" s="47">
        <f t="shared" si="20"/>
        <v>0.16371412013046216</v>
      </c>
      <c r="AS8" s="82" t="str">
        <f t="shared" si="50"/>
        <v/>
      </c>
      <c r="AT8" s="58" t="str">
        <f>IF(AND(Sufficient_data="Yes",Include_study="Yes",Subgroup&lt;&gt;""),IF(COUNTIFS(Input!K$2:K7,"="&amp;"Yes",Input!C$2:C7,"="&amp;"Yes",Input!M$2:M7,"="&amp;Subgroup)&gt;0,"",Subgroup),"")</f>
        <v/>
      </c>
      <c r="AU8" s="88" t="str">
        <f t="shared" si="21"/>
        <v/>
      </c>
      <c r="AV8" s="78" t="str">
        <f t="shared" si="22"/>
        <v/>
      </c>
      <c r="AW8" s="58" t="str">
        <f t="shared" si="23"/>
        <v/>
      </c>
      <c r="AX8" s="89" t="str">
        <f t="shared" si="24"/>
        <v/>
      </c>
      <c r="AY8" s="83" t="str">
        <f t="shared" si="51"/>
        <v/>
      </c>
      <c r="AZ8" s="58" t="str">
        <f t="shared" si="25"/>
        <v/>
      </c>
      <c r="BA8" s="58" t="str">
        <f t="shared" si="26"/>
        <v/>
      </c>
      <c r="BB8" s="58" t="str">
        <f t="shared" si="27"/>
        <v/>
      </c>
      <c r="BC8" s="58" t="str">
        <f t="shared" si="52"/>
        <v/>
      </c>
      <c r="BD8" s="58" t="str">
        <f t="shared" si="28"/>
        <v/>
      </c>
      <c r="BE8" s="88" t="str">
        <f t="shared" si="29"/>
        <v/>
      </c>
      <c r="BF8" s="58" t="str">
        <f t="shared" si="30"/>
        <v/>
      </c>
      <c r="BG8" s="58" t="str">
        <f t="shared" si="31"/>
        <v/>
      </c>
      <c r="BH8" s="58" t="str">
        <f t="shared" si="53"/>
        <v/>
      </c>
      <c r="BI8" s="58" t="str">
        <f t="shared" si="54"/>
        <v/>
      </c>
      <c r="BJ8" s="58" t="str">
        <f t="shared" si="32"/>
        <v/>
      </c>
      <c r="BK8" s="58" t="str">
        <f t="shared" si="33"/>
        <v/>
      </c>
      <c r="BL8" s="58" t="str">
        <f t="shared" si="55"/>
        <v/>
      </c>
      <c r="BM8" s="58" t="str">
        <f t="shared" si="56"/>
        <v/>
      </c>
      <c r="BN8" s="58" t="str">
        <f t="shared" si="57"/>
        <v/>
      </c>
      <c r="BO8" s="58" t="e">
        <f t="shared" si="34"/>
        <v>#N/A</v>
      </c>
      <c r="BP8" s="83" t="str">
        <f t="shared" si="58"/>
        <v/>
      </c>
      <c r="BQ8" s="58" t="str">
        <f t="shared" si="35"/>
        <v/>
      </c>
      <c r="BR8" s="58" t="str">
        <f t="shared" si="59"/>
        <v/>
      </c>
      <c r="BS8" s="58" t="str">
        <f t="shared" si="36"/>
        <v/>
      </c>
      <c r="BT8" s="47" t="str">
        <f t="shared" si="37"/>
        <v/>
      </c>
      <c r="BV8" s="20" t="s">
        <v>41</v>
      </c>
      <c r="BW8" s="10">
        <f>IF(Subgroup_Fisher_transformation="Off",BW5+ABS(TINV((1-Subgroup_confidence_level),Subgroup_k-1))*BW6,FISHERINV(BW2+ABS(TINV((1-Subgroup_confidence_level),Subgroup_k-1))*BW3))</f>
        <v>0.3672174086276353</v>
      </c>
      <c r="BY8" s="167"/>
      <c r="BZ8" s="75" t="b">
        <f>IF(Moderator_Fisher_Transformation="On",AND(Include_study="Yes",Moderator&lt;&gt;"",Number_of_observations&lt;&gt;"",Number_of_predictors&lt;&gt;""),AND(Include_study="Yes",Sufficient_data="Yes",Moderator&lt;&gt;""))</f>
        <v>1</v>
      </c>
      <c r="CA8" s="58">
        <f>IF(Include_in_Moderator=TRUE,'Moderator Analysis'!E:E,NA())</f>
        <v>19</v>
      </c>
      <c r="CB8" s="58">
        <f>IF(Include_in_Moderator=TRUE,'Moderator Analysis'!F:F,NA())</f>
        <v>0.36949897192586928</v>
      </c>
      <c r="CC8" s="58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>0.3080840787435305</v>
      </c>
      <c r="CD8" s="58">
        <f>IF(Include_in_Moderator=TRUE,1/CC:CC^2,"")</f>
        <v>10.535653752852738</v>
      </c>
      <c r="CE8" s="58">
        <f>IF(Include_in_Moderator=TRUE,'Moderator Analysis'!F:F-CO$2,"")</f>
        <v>0.29911462532963634</v>
      </c>
      <c r="CF8" s="58">
        <f>IF(Include_in_Moderator=TRUE,'Moderator Analysis'!E:E-CO$3,"")</f>
        <v>1.0241743602534044</v>
      </c>
      <c r="CG8" s="47">
        <f>IF(Include_in_Moderator=TRUE,CD:CD*('Moderator Analysis'!F:F-CO$5-CO$4*'Moderator Analysis'!E:E)^2,"")</f>
        <v>1.2651148694892598</v>
      </c>
      <c r="CI8" s="75">
        <f>IF(AND(Sufficient_data="Yes",Include_study="Yes",Include_in_Moderator=TRUE,Moderator&lt;&gt;""),1/(CC:CC^2+CO$7),"")</f>
        <v>10.535653752852738</v>
      </c>
      <c r="CJ8" s="58">
        <f>IF(AND(Sufficient_data="Yes",Include_study="Yes",CI8&lt;&gt;""),'Moderator Analysis'!F:F-'Moderator Analysis'!K$37,"")</f>
        <v>0.29911462532963634</v>
      </c>
      <c r="CK8" s="58">
        <f>IF(AND(Sufficient_data="Yes",Include_study="Yes",CI8&lt;&gt;""),'Moderator Analysis'!E:E-SUMPRODUCT('Moderator Analysis'!E:E,CI:CI)/SUM(CI:CI),"")</f>
        <v>1.0241743602534044</v>
      </c>
      <c r="CL8" s="47">
        <f>IF(AND(Sufficient_data="Yes",Include_study="Yes",CI8&lt;&gt;""),CI:CI*(CB8-'Moderator Analysis'!K$29-'Moderator Analysis'!K$30*'Moderator Analysis'!E:E)^2,"")</f>
        <v>1.2651148694892631</v>
      </c>
      <c r="CM8" s="26"/>
      <c r="CN8" s="20" t="s">
        <v>232</v>
      </c>
      <c r="CO8" s="131">
        <f>COUNTIFS(Sufficient_data,"=Yes",Include_study,"=Yes",Include_in_Moderator,"=TRUE",Moderator,"&lt;&gt;")</f>
        <v>9</v>
      </c>
      <c r="CQ8" s="167"/>
      <c r="CR8" s="150" t="b">
        <f>IF(Additional_Fisher_transformation="On",AND(Include_study="Yes",Number_of_observations&lt;&gt;"",Number_of_predictors&lt;&gt;""),AND(Include_study="Yes",Sufficient_data="Yes"))</f>
        <v>1</v>
      </c>
      <c r="CS8" s="169"/>
      <c r="CT8" s="58">
        <f>IF(Include_in_Pub_Bias=TRUE,Partial_correlation,"")</f>
        <v>0.35355339059327373</v>
      </c>
      <c r="CU8" s="58" t="str">
        <f>IF(AND(Include_in_Pub_Bias=TRUE,Additional_Fisher_transformation="On"),FISHER(Partial_correlation),"")</f>
        <v/>
      </c>
      <c r="CV8" s="58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>8.267972847076846E-2</v>
      </c>
      <c r="CW8" s="58">
        <f>IF(Include_in_Pub_Bias=TRUE,1/CV:CV^2,"")</f>
        <v>146.28571428571428</v>
      </c>
      <c r="CX8" s="58">
        <f>IF(Include_in_Pub_Bias=TRUE,1/(CV:CV^2+IF(Additional_model="Fixed effect",0,Calculations!DK$11)),"")</f>
        <v>146.28571428571428</v>
      </c>
      <c r="CY8" s="58">
        <f>IF(Include_in_Pub_Bias=TRUE,1/(CV:CV^2+IF(Additional_model="Fixed effect",0,'Publication Bias Analysis'!L$32)),"")</f>
        <v>146.28571428571428</v>
      </c>
      <c r="CZ8" s="58">
        <f>IF(Include_in_Pub_Bias=TRUE,'Publication Bias Analysis'!E:E-'Publication Bias Analysis'!I$37,"")</f>
        <v>0.22461128771783975</v>
      </c>
      <c r="DA8" s="58">
        <f>IF(Include_in_Pub_Bias=TRUE,IF(Additional_model="Fixed effect",1/CV:CV,1/SQRT(CV:CV^2+DK$11)),"")</f>
        <v>12.09486313629527</v>
      </c>
      <c r="DB8" s="58">
        <f>IF(Include_in_Pub_Bias=TRUE,IF(Additional_model="Fixed effect",'Publication Bias Analysis'!E:E/CV:CV,'Publication Bias Analysis'!E:E/SQRT(CV:CV^2+DK$11)),"")</f>
        <v>4.2761798705987895</v>
      </c>
      <c r="DC8" s="78">
        <f>IF(Include_in_Pub_Bias=TRUE,RANK(DP:DP,DP:DP,1)*IF(DO:DO&gt;0,1,-1),"")</f>
        <v>8</v>
      </c>
      <c r="DD8" s="78">
        <f>IF(Include_in_Pub_Bias=TRUE,DC:DC,"")</f>
        <v>8</v>
      </c>
      <c r="DE8" s="78">
        <f>IF(Include_in_Pub_Bias=TRUE,RANK(DS:DS,DS:DS,1)*IF(DR:DR&lt;0,-1,1),"")</f>
        <v>8</v>
      </c>
      <c r="DF8" s="78">
        <f>IF(Include_in_Pub_Bias=TRUE,RANK(DV:DV,DV:DV,1)*IF(DU:DU&lt;0,-1,1),"")</f>
        <v>8</v>
      </c>
      <c r="DG8" s="58">
        <f>IF(Include_in_Pub_Bias=TRUE,'Publication Bias Analysis'!E:E,NA())</f>
        <v>0.35355339059327373</v>
      </c>
      <c r="DH8" s="47">
        <f>IF(Include_in_Pub_Bias=TRUE,CV:CV,NA())</f>
        <v>8.267972847076846E-2</v>
      </c>
      <c r="DJ8" s="20" t="s">
        <v>93</v>
      </c>
      <c r="DK8" s="10">
        <f>IF(Trim_and_fill="Off",'Publication Bias Analysis'!I29,'Publication Bias Analysis'!$I$37)</f>
        <v>0.12894210287543398</v>
      </c>
      <c r="DL8" s="10">
        <f>MAX('Publication Bias Analysis'!F:F)*IF(Trim_and_fill="Off",1.1,1.2)</f>
        <v>0.24</v>
      </c>
      <c r="DN8" s="164"/>
      <c r="DO8" s="10">
        <f>IF(Include_in_Pub_Bias=TRUE,IF('Publication Bias Analysis'!L$37="Left",'Publication Bias Analysis'!E:E-'Publication Bias Analysis'!I$29,'Publication Bias Analysis'!I$29-'Publication Bias Analysis'!E:E),"")</f>
        <v>0.22461128771783975</v>
      </c>
      <c r="DP8" s="10">
        <f>IF(Include_in_Pub_Bias=TRUE,ABS(DO8),"")</f>
        <v>0.22461128771783975</v>
      </c>
      <c r="DQ8" s="47">
        <f>IF(Include_in_Pub_Bias=TRUE,1/(CV:CV^2+IF(Additional_model="Fixed effect",0,$DZ$6)),"")</f>
        <v>146.28571428571428</v>
      </c>
      <c r="DR8" s="10">
        <f>IF(Include_in_Pub_Bias=TRUE,IF('Publication Bias Analysis'!L$37="Left",'Publication Bias Analysis'!E:E-DZ$3,DZ$3-'Publication Bias Analysis'!E:E),"")</f>
        <v>0.22461128771783975</v>
      </c>
      <c r="DS8" s="10">
        <f t="shared" si="60"/>
        <v>0.22461128771783975</v>
      </c>
      <c r="DT8" s="47">
        <f>IF(AND(DR8&lt;&gt;"",DD8&lt;=MAX(DD:DD)-DZ$7),1/(CV:CV^2+IF(Additional_model="Fixed effect",0,$DZ$13)),"")</f>
        <v>146.28571428571428</v>
      </c>
      <c r="DU8" s="10">
        <f>IF(Include_in_Pub_Bias=TRUE,IF('Publication Bias Analysis'!L$37="Left",'Publication Bias Analysis'!E:E-DZ$10,DZ$10-'Publication Bias Analysis'!E:E),"")</f>
        <v>0.22461128771783975</v>
      </c>
      <c r="DV8" s="10">
        <f t="shared" si="39"/>
        <v>0.22461128771783975</v>
      </c>
      <c r="DW8" s="47">
        <f>IF(AND(DU8&lt;&gt;"",DE8&lt;=MAX(DE:DE)-DZ$14),1/(CV:CV^2+IF(Additional_model="Fixed effect",0,$DZ$20)),"")</f>
        <v>146.28571428571428</v>
      </c>
      <c r="EC8" s="72">
        <v>7</v>
      </c>
      <c r="ED8" s="78" t="str">
        <f>IF(Trim_and_fill="On",IF(DZ$21&gt;COUNT(ED$2:ED7),IF(COUNTIF(DD:DD,-1*(MAX(DD:DD)-EC8+1))=1,"",MAX(DD:DD)-EC8+1),""),"")</f>
        <v/>
      </c>
      <c r="EE8" s="58" t="str">
        <f t="shared" si="40"/>
        <v/>
      </c>
      <c r="EF8" s="58" t="str">
        <f t="shared" si="61"/>
        <v/>
      </c>
      <c r="EG8" s="58" t="str">
        <f t="shared" si="41"/>
        <v/>
      </c>
      <c r="EH8" s="58" t="str">
        <f t="shared" si="42"/>
        <v/>
      </c>
      <c r="EI8" s="47" t="str">
        <f>IF(ED8&lt;&gt;"",EE:EE-'Publication Bias Analysis'!I$37,"")</f>
        <v/>
      </c>
      <c r="EK8" s="72">
        <v>7</v>
      </c>
      <c r="EL8" s="58" t="e">
        <f t="shared" si="43"/>
        <v>#N/A</v>
      </c>
      <c r="EM8" s="47" t="e">
        <f t="shared" si="44"/>
        <v>#N/A</v>
      </c>
      <c r="EO8" s="164"/>
      <c r="EP8" s="58">
        <f>IF(Include_in_Pub_Bias=TRUE,Inverse_standard_error-AVERAGE(Inverse_standard_error),"")</f>
        <v>1.0415729782710805</v>
      </c>
      <c r="EQ8" s="47">
        <f>IF(Include_in_Pub_Bias=TRUE,Z_score-('Publication Bias Analysis'!P$3+'Publication Bias Analysis'!P$4*Inverse_standard_error),"")</f>
        <v>2.7064062242032456</v>
      </c>
      <c r="ES8" s="164"/>
      <c r="ET8" s="58">
        <f>IF(Include_in_Pub_Bias=TRUE,('Publication Bias Analysis'!E:E-SUMPRODUCT('Publication Bias Analysis'!E:E,Calculations!CW:CW)/SUM(Calculations!CW:CW))/(SQRT(EU:EU)),"")</f>
        <v>2.8509303115375957</v>
      </c>
      <c r="EU8" s="58">
        <f>IF(Include_in_Pub_Bias=TRUE,'Publication Bias Analysis'!F:F^2-1/(SUM(Calculations!CW:CW)),"")</f>
        <v>6.2071172972561432E-3</v>
      </c>
      <c r="EV8" s="78">
        <f>IF(Include_in_Pub_Bias=TRUE,RANK(ET:ET,ET:ET,1),"")</f>
        <v>11</v>
      </c>
      <c r="EW8" s="78">
        <f>IF(Include_in_Pub_Bias=TRUE,RANK(EU:EU,EU:EU,1),"")</f>
        <v>5</v>
      </c>
      <c r="EX8" s="78">
        <f>IF(Include_in_Pub_Bias=TRUE,COUNTIFS(EV9:EV207,"&lt;"&amp;EV8,EW9:EW207,"&lt;"&amp;EW8)+COUNTIFS(EV9:EV207,"&gt;"&amp;EV8,EW9:EW207,"&gt;"&amp;EW8),"")</f>
        <v>1</v>
      </c>
      <c r="EY8" s="94">
        <f>IF(Include_in_Pub_Bias=TRUE,COUNTIFS(EV9:EV207,"&lt;"&amp;EV8,EW9:EW207,"&gt;"&amp;EW8)+COUNTIFS(EV9:EV207,"&gt;"&amp;EV8,EW9:EW207,"&lt;"&amp;EW8),"")</f>
        <v>4</v>
      </c>
      <c r="FA8" s="164"/>
      <c r="FB8" s="88">
        <v>7</v>
      </c>
      <c r="FC8" s="58">
        <f t="shared" si="62"/>
        <v>1.7999999999999998</v>
      </c>
      <c r="FD8" s="58">
        <f t="shared" si="45"/>
        <v>2.4</v>
      </c>
      <c r="FE8" s="47">
        <f>FE7+FD$14</f>
        <v>3</v>
      </c>
      <c r="FG8" s="164"/>
      <c r="FH8" s="58">
        <f>IF(Include_in_Pub_Bias=TRUE,Inverse_standard_error,NA())</f>
        <v>12.09486313629527</v>
      </c>
      <c r="FI8" s="58">
        <f>IF(Include_in_Pub_Bias=TRUE,Z_score,NA())</f>
        <v>4.2761798705987895</v>
      </c>
      <c r="FJ8" s="58">
        <f>IF(Include_in_Pub_Bias=TRUE,Inverse_standard_error-AVERAGE(Inverse_standard_error),"")</f>
        <v>1.0415729782710805</v>
      </c>
      <c r="FK8" s="47">
        <f>IF(Include_in_Pub_Bias=TRUE,Z_score-('Publication Bias Analysis'!AK$30+'Publication Bias Analysis'!AK$31*Inverse_standard_error),"")</f>
        <v>2.7166427838143106</v>
      </c>
      <c r="FM8" s="31" t="s">
        <v>93</v>
      </c>
      <c r="FN8" s="20" t="s">
        <v>108</v>
      </c>
      <c r="FO8" s="20" t="s">
        <v>109</v>
      </c>
      <c r="FQ8" s="164"/>
      <c r="FR8" s="98">
        <f>IF(Z_score&lt;&gt;"",RANK('Publication Bias Analysis'!AT:AT,'Publication Bias Analysis'!AT:AT,1)+COUNTIF('Publication Bias Analysis'!AT$2:AT7,'Publication Bias Analysis'!AR8),"")</f>
        <v>11</v>
      </c>
      <c r="FS8" s="58">
        <f t="shared" si="64"/>
        <v>0.8648648648648648</v>
      </c>
      <c r="FT8" s="58">
        <f>IF(Include_in_Pub_Bias=TRUE,'Publication Bias Analysis'!AS8,NA())</f>
        <v>1.1024403670151643</v>
      </c>
      <c r="FU8" s="58">
        <f>IF('Publication Bias Analysis'!AS8&lt;&gt;"",'Publication Bias Analysis'!AT8,NA())</f>
        <v>4.2761798705987895</v>
      </c>
      <c r="FV8" s="58">
        <f>IF(Include_in_Pub_Bias=TRUE,'Publication Bias Analysis'!AS:AS-AVERAGE('Publication Bias Analysis'!AS:AS),"")</f>
        <v>1.1024403670151646</v>
      </c>
      <c r="FW8" s="47">
        <f>IF(Include_in_Pub_Bias=TRUE,FU:FU-('Publication Bias Analysis'!AW$30+'Publication Bias Analysis'!AW$31*FT:FT),"")</f>
        <v>-0.13065270239401183</v>
      </c>
      <c r="GC8" s="164"/>
      <c r="GD8" s="58">
        <f t="shared" si="47"/>
        <v>4.2761798705987895</v>
      </c>
      <c r="GE8" s="58">
        <f t="shared" si="48"/>
        <v>9.5063814089524357E-6</v>
      </c>
      <c r="GF8" s="47">
        <f t="shared" si="63"/>
        <v>-11.563547257607402</v>
      </c>
    </row>
    <row r="9" spans="1:188" x14ac:dyDescent="0.2">
      <c r="A9" s="166"/>
      <c r="B9" s="72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>8</v>
      </c>
      <c r="C9" s="78">
        <f>IF(B9&lt;&gt;"",IF(B9=0,COUNTIF(B$2:B8,0)+1,COUNTIF(B$2:B8,B9)+B9+COUNTIF(B:B,0)),"")</f>
        <v>8</v>
      </c>
      <c r="D9" s="78">
        <f>IF(AND(Variance&lt;&gt;"",Entry_Number&lt;&gt;""),Entry_Number,"")</f>
        <v>8</v>
      </c>
      <c r="E9" s="120" t="str">
        <f>IF(Input!Study_name&lt;&gt;"",Input!Study_name,"")</f>
        <v>hhhh</v>
      </c>
      <c r="F9" s="58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>0.44721359549995793</v>
      </c>
      <c r="G9" s="58">
        <f t="shared" si="0"/>
        <v>0.48121182505960336</v>
      </c>
      <c r="H9" s="58">
        <f t="shared" si="1"/>
        <v>130</v>
      </c>
      <c r="I9" s="58">
        <f t="shared" si="2"/>
        <v>8</v>
      </c>
      <c r="J9" s="58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>5.2892561983471087E-3</v>
      </c>
      <c r="K9" s="58">
        <f>IF(AND(Include_study="Yes",Sufficient_data="Yes",Variance&lt;&gt;""),IF(Input!Standard_error_of_Partial_correlation&lt;&gt;"",Input!Standard_error_of_Partial_correlation,SQRT(J9)),"")</f>
        <v>7.2727272727272738E-2</v>
      </c>
      <c r="L9" s="58">
        <f>IF(AND(Sufficient_data="Yes",Include_study="Yes",Variance&lt;&gt;""),1/Variance,"")</f>
        <v>189.06249999999994</v>
      </c>
      <c r="M9" s="58">
        <f>IF(AND(Sufficient_data="Yes",Include_study="Yes",Variance&lt;&gt;""),1/(Variance+T2_),"")</f>
        <v>20.157909694156618</v>
      </c>
      <c r="N9" s="58">
        <f t="shared" si="3"/>
        <v>0.30332090521055716</v>
      </c>
      <c r="O9" s="58">
        <f t="shared" si="4"/>
        <v>0.59110628578935875</v>
      </c>
      <c r="P9" s="143">
        <f t="shared" si="5"/>
        <v>9.1353541655801618E-2</v>
      </c>
      <c r="Q9" s="146">
        <f>IF(AND(Include_study="Yes",Sufficient_data="Yes",Variance&lt;&gt;""),IF(Fisher_transformation="Off",Partial_correlation,Partial_correlation_z)-Combined_Effect_Size,"")</f>
        <v>0.33400836296218855</v>
      </c>
      <c r="S9" s="75">
        <f>IF(AND(Sufficient_data="Yes",Include_study="Yes",Variance&lt;&gt;""),Partial_correlation,NA())</f>
        <v>0.44721359549995793</v>
      </c>
      <c r="T9" s="58">
        <f t="shared" si="6"/>
        <v>0.14389269028940077</v>
      </c>
      <c r="U9" s="47">
        <f t="shared" si="7"/>
        <v>0.14389269028940083</v>
      </c>
      <c r="V9" s="26"/>
      <c r="W9" s="20" t="s">
        <v>50</v>
      </c>
      <c r="X9" s="10">
        <f>Combined_Effect_Size-PICES_LL</f>
        <v>0.48431534504543428</v>
      </c>
      <c r="Z9" s="166"/>
      <c r="AA9" s="82">
        <f t="shared" si="8"/>
        <v>6</v>
      </c>
      <c r="AB9" s="88" t="b">
        <f t="shared" si="49"/>
        <v>1</v>
      </c>
      <c r="AC9" s="105" t="str">
        <f>IF(Include_in_subgroup=TRUE,Input!Study_name,"")</f>
        <v>hhhh</v>
      </c>
      <c r="AD9" s="58" t="str">
        <f t="shared" si="9"/>
        <v>AA</v>
      </c>
      <c r="AE9" s="58">
        <f t="shared" si="10"/>
        <v>0.44721359549995793</v>
      </c>
      <c r="AF9" s="58" t="str">
        <f t="shared" si="11"/>
        <v/>
      </c>
      <c r="AG9" s="58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>7.2727272727272738E-2</v>
      </c>
      <c r="AH9" s="58">
        <f t="shared" si="12"/>
        <v>189.06249999999994</v>
      </c>
      <c r="AI9" s="58">
        <f t="shared" si="13"/>
        <v>18.41305225753608</v>
      </c>
      <c r="AJ9" s="83">
        <f t="shared" si="14"/>
        <v>0.15287486124814098</v>
      </c>
      <c r="AK9" s="58">
        <f t="shared" si="15"/>
        <v>0.30332090521055716</v>
      </c>
      <c r="AL9" s="58">
        <f t="shared" si="16"/>
        <v>0.59110628578935875</v>
      </c>
      <c r="AM9" s="47">
        <f t="shared" si="17"/>
        <v>0.22777551676830929</v>
      </c>
      <c r="AO9" s="75">
        <f t="shared" si="18"/>
        <v>0.44721359549995793</v>
      </c>
      <c r="AP9" s="58">
        <f t="shared" si="19"/>
        <v>0.14389269028940077</v>
      </c>
      <c r="AQ9" s="47">
        <f t="shared" si="20"/>
        <v>0.14389269028940083</v>
      </c>
      <c r="AS9" s="82" t="str">
        <f t="shared" si="50"/>
        <v/>
      </c>
      <c r="AT9" s="58" t="str">
        <f>IF(AND(Sufficient_data="Yes",Include_study="Yes",Subgroup&lt;&gt;""),IF(COUNTIFS(Input!K$2:K8,"="&amp;"Yes",Input!C$2:C8,"="&amp;"Yes",Input!M$2:M8,"="&amp;Subgroup)&gt;0,"",Subgroup),"")</f>
        <v/>
      </c>
      <c r="AU9" s="88" t="str">
        <f t="shared" si="21"/>
        <v/>
      </c>
      <c r="AV9" s="78" t="str">
        <f t="shared" si="22"/>
        <v/>
      </c>
      <c r="AW9" s="58" t="str">
        <f t="shared" si="23"/>
        <v/>
      </c>
      <c r="AX9" s="89" t="str">
        <f t="shared" si="24"/>
        <v/>
      </c>
      <c r="AY9" s="83" t="str">
        <f t="shared" si="51"/>
        <v/>
      </c>
      <c r="AZ9" s="58" t="str">
        <f t="shared" si="25"/>
        <v/>
      </c>
      <c r="BA9" s="58" t="str">
        <f t="shared" si="26"/>
        <v/>
      </c>
      <c r="BB9" s="58" t="str">
        <f t="shared" si="27"/>
        <v/>
      </c>
      <c r="BC9" s="58" t="str">
        <f t="shared" si="52"/>
        <v/>
      </c>
      <c r="BD9" s="58" t="str">
        <f t="shared" si="28"/>
        <v/>
      </c>
      <c r="BE9" s="88" t="str">
        <f t="shared" si="29"/>
        <v/>
      </c>
      <c r="BF9" s="58" t="str">
        <f t="shared" si="30"/>
        <v/>
      </c>
      <c r="BG9" s="58" t="str">
        <f t="shared" si="31"/>
        <v/>
      </c>
      <c r="BH9" s="58" t="str">
        <f t="shared" si="53"/>
        <v/>
      </c>
      <c r="BI9" s="58" t="str">
        <f t="shared" si="54"/>
        <v/>
      </c>
      <c r="BJ9" s="58" t="str">
        <f t="shared" si="32"/>
        <v/>
      </c>
      <c r="BK9" s="58" t="str">
        <f t="shared" si="33"/>
        <v/>
      </c>
      <c r="BL9" s="58" t="str">
        <f t="shared" si="55"/>
        <v/>
      </c>
      <c r="BM9" s="58" t="str">
        <f t="shared" si="56"/>
        <v/>
      </c>
      <c r="BN9" s="58" t="str">
        <f t="shared" si="57"/>
        <v/>
      </c>
      <c r="BO9" s="58" t="e">
        <f t="shared" si="34"/>
        <v>#N/A</v>
      </c>
      <c r="BP9" s="83" t="str">
        <f t="shared" si="58"/>
        <v/>
      </c>
      <c r="BQ9" s="58" t="str">
        <f t="shared" si="35"/>
        <v/>
      </c>
      <c r="BR9" s="58" t="str">
        <f t="shared" si="59"/>
        <v/>
      </c>
      <c r="BS9" s="58" t="str">
        <f t="shared" si="36"/>
        <v/>
      </c>
      <c r="BT9" s="47" t="str">
        <f t="shared" si="37"/>
        <v/>
      </c>
      <c r="BV9" s="20" t="s">
        <v>77</v>
      </c>
      <c r="BW9" s="10">
        <f>IF(Subgroup_Fisher_transformation="Off",BW5-ABS(TINV((1-Subgroup_confidence_level),Subgroup_k-1))*SQRT(BW6^2+BW30),FISHERINV(BW2-ABS(TINV((1-Subgroup_confidence_level),Subgroup_k-1))*SQRT(BW3^2+BW30)))</f>
        <v>-0.40311683553349176</v>
      </c>
      <c r="BY9" s="167"/>
      <c r="BZ9" s="75" t="b">
        <f>IF(Moderator_Fisher_Transformation="On",AND(Include_study="Yes",Moderator&lt;&gt;"",Number_of_observations&lt;&gt;"",Number_of_predictors&lt;&gt;""),AND(Include_study="Yes",Sufficient_data="Yes",Moderator&lt;&gt;""))</f>
        <v>1</v>
      </c>
      <c r="CA9" s="58">
        <f>IF(Include_in_Moderator=TRUE,'Moderator Analysis'!E:E,NA())</f>
        <v>13</v>
      </c>
      <c r="CB9" s="58">
        <f>IF(Include_in_Moderator=TRUE,'Moderator Analysis'!F:F,NA())</f>
        <v>0.48121182505960336</v>
      </c>
      <c r="CC9" s="58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>0.30213753973567681</v>
      </c>
      <c r="CD9" s="58">
        <f>IF(Include_in_Moderator=TRUE,1/CC:CC^2,"")</f>
        <v>10.954451150103322</v>
      </c>
      <c r="CE9" s="58">
        <f>IF(Include_in_Moderator=TRUE,'Moderator Analysis'!F:F-CO$2,"")</f>
        <v>0.41082747846337042</v>
      </c>
      <c r="CF9" s="58">
        <f>IF(Include_in_Moderator=TRUE,'Moderator Analysis'!E:E-CO$3,"")</f>
        <v>-4.9758256397465956</v>
      </c>
      <c r="CG9" s="47">
        <f>IF(Include_in_Moderator=TRUE,CD:CD*('Moderator Analysis'!F:F-CO$5-CO$4*'Moderator Analysis'!E:E)^2,"")</f>
        <v>0.35686430471650393</v>
      </c>
      <c r="CI9" s="75">
        <f>IF(AND(Sufficient_data="Yes",Include_study="Yes",Include_in_Moderator=TRUE,Moderator&lt;&gt;""),1/(CC:CC^2+CO$7),"")</f>
        <v>10.954451150103322</v>
      </c>
      <c r="CJ9" s="58">
        <f>IF(AND(Sufficient_data="Yes",Include_study="Yes",CI9&lt;&gt;""),'Moderator Analysis'!F:F-'Moderator Analysis'!K$37,"")</f>
        <v>0.41082747846337042</v>
      </c>
      <c r="CK9" s="58">
        <f>IF(AND(Sufficient_data="Yes",Include_study="Yes",CI9&lt;&gt;""),'Moderator Analysis'!E:E-SUMPRODUCT('Moderator Analysis'!E:E,CI:CI)/SUM(CI:CI),"")</f>
        <v>-4.9758256397465956</v>
      </c>
      <c r="CL9" s="47">
        <f>IF(AND(Sufficient_data="Yes",Include_study="Yes",CI9&lt;&gt;""),CI:CI*(CB9-'Moderator Analysis'!K$29-'Moderator Analysis'!K$30*'Moderator Analysis'!E:E)^2,"")</f>
        <v>0.35686430471649427</v>
      </c>
      <c r="CM9" s="26"/>
      <c r="CQ9" s="167"/>
      <c r="CR9" s="150" t="b">
        <f>IF(Additional_Fisher_transformation="On",AND(Include_study="Yes",Number_of_observations&lt;&gt;"",Number_of_predictors&lt;&gt;""),AND(Include_study="Yes",Sufficient_data="Yes"))</f>
        <v>1</v>
      </c>
      <c r="CS9" s="169"/>
      <c r="CT9" s="58">
        <f>IF(Include_in_Pub_Bias=TRUE,Partial_correlation,"")</f>
        <v>0.44721359549995793</v>
      </c>
      <c r="CU9" s="58" t="str">
        <f>IF(AND(Include_in_Pub_Bias=TRUE,Additional_Fisher_transformation="On"),FISHER(Partial_correlation),"")</f>
        <v/>
      </c>
      <c r="CV9" s="58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>7.2727272727272738E-2</v>
      </c>
      <c r="CW9" s="58">
        <f>IF(Include_in_Pub_Bias=TRUE,1/CV:CV^2,"")</f>
        <v>189.06249999999994</v>
      </c>
      <c r="CX9" s="58">
        <f>IF(Include_in_Pub_Bias=TRUE,1/(CV:CV^2+IF(Additional_model="Fixed effect",0,Calculations!DK$11)),"")</f>
        <v>189.06249999999994</v>
      </c>
      <c r="CY9" s="58">
        <f>IF(Include_in_Pub_Bias=TRUE,1/(CV:CV^2+IF(Additional_model="Fixed effect",0,'Publication Bias Analysis'!L$32)),"")</f>
        <v>189.06249999999994</v>
      </c>
      <c r="CZ9" s="58">
        <f>IF(Include_in_Pub_Bias=TRUE,'Publication Bias Analysis'!E:E-'Publication Bias Analysis'!I$37,"")</f>
        <v>0.31827149262452392</v>
      </c>
      <c r="DA9" s="58">
        <f>IF(Include_in_Pub_Bias=TRUE,IF(Additional_model="Fixed effect",1/CV:CV,1/SQRT(CV:CV^2+DK$11)),"")</f>
        <v>13.749999999999998</v>
      </c>
      <c r="DB9" s="58">
        <f>IF(Include_in_Pub_Bias=TRUE,IF(Additional_model="Fixed effect",'Publication Bias Analysis'!E:E/CV:CV,'Publication Bias Analysis'!E:E/SQRT(CV:CV^2+DK$11)),"")</f>
        <v>6.1491869381244202</v>
      </c>
      <c r="DC9" s="78">
        <f>IF(Include_in_Pub_Bias=TRUE,RANK(DP:DP,DP:DP,1)*IF(DO:DO&gt;0,1,-1),"")</f>
        <v>12</v>
      </c>
      <c r="DD9" s="78">
        <f>IF(Include_in_Pub_Bias=TRUE,DC:DC,"")</f>
        <v>12</v>
      </c>
      <c r="DE9" s="78">
        <f>IF(Include_in_Pub_Bias=TRUE,RANK(DS:DS,DS:DS,1)*IF(DR:DR&lt;0,-1,1),"")</f>
        <v>12</v>
      </c>
      <c r="DF9" s="78">
        <f>IF(Include_in_Pub_Bias=TRUE,RANK(DV:DV,DV:DV,1)*IF(DU:DU&lt;0,-1,1),"")</f>
        <v>12</v>
      </c>
      <c r="DG9" s="58">
        <f>IF(Include_in_Pub_Bias=TRUE,'Publication Bias Analysis'!E:E,NA())</f>
        <v>0.44721359549995793</v>
      </c>
      <c r="DH9" s="47">
        <f>IF(Include_in_Pub_Bias=TRUE,CV:CV,NA())</f>
        <v>7.2727272727272738E-2</v>
      </c>
      <c r="DN9" s="164"/>
      <c r="DO9" s="10">
        <f>IF(Include_in_Pub_Bias=TRUE,IF('Publication Bias Analysis'!L$37="Left",'Publication Bias Analysis'!E:E-'Publication Bias Analysis'!I$29,'Publication Bias Analysis'!I$29-'Publication Bias Analysis'!E:E),"")</f>
        <v>0.31827149262452392</v>
      </c>
      <c r="DP9" s="10">
        <f>IF(Include_in_Pub_Bias=TRUE,ABS(DO9),"")</f>
        <v>0.31827149262452392</v>
      </c>
      <c r="DQ9" s="47">
        <f>IF(Include_in_Pub_Bias=TRUE,1/(CV:CV^2+IF(Additional_model="Fixed effect",0,$DZ$6)),"")</f>
        <v>189.06249999999994</v>
      </c>
      <c r="DR9" s="10">
        <f>IF(Include_in_Pub_Bias=TRUE,IF('Publication Bias Analysis'!L$37="Left",'Publication Bias Analysis'!E:E-DZ$3,DZ$3-'Publication Bias Analysis'!E:E),"")</f>
        <v>0.31827149262452392</v>
      </c>
      <c r="DS9" s="10">
        <f t="shared" si="60"/>
        <v>0.31827149262452392</v>
      </c>
      <c r="DT9" s="47">
        <f>IF(AND(DR9&lt;&gt;"",DD9&lt;=MAX(DD:DD)-DZ$7),1/(CV:CV^2+IF(Additional_model="Fixed effect",0,$DZ$13)),"")</f>
        <v>189.06249999999994</v>
      </c>
      <c r="DU9" s="10">
        <f>IF(Include_in_Pub_Bias=TRUE,IF('Publication Bias Analysis'!L$37="Left",'Publication Bias Analysis'!E:E-DZ$10,DZ$10-'Publication Bias Analysis'!E:E),"")</f>
        <v>0.31827149262452392</v>
      </c>
      <c r="DV9" s="10">
        <f t="shared" si="39"/>
        <v>0.31827149262452392</v>
      </c>
      <c r="DW9" s="47">
        <f>IF(AND(DU9&lt;&gt;"",DE9&lt;=MAX(DE:DE)-DZ$14),1/(CV:CV^2+IF(Additional_model="Fixed effect",0,$DZ$20)),"")</f>
        <v>189.06249999999994</v>
      </c>
      <c r="DY9" s="152" t="s">
        <v>157</v>
      </c>
      <c r="DZ9" s="152"/>
      <c r="EC9" s="72">
        <v>8</v>
      </c>
      <c r="ED9" s="78" t="str">
        <f>IF(Trim_and_fill="On",IF(DZ$21&gt;COUNT(ED$2:ED8),IF(COUNTIF(DD:DD,-1*(MAX(DD:DD)-EC9+1))=1,"",MAX(DD:DD)-EC9+1),""),"")</f>
        <v/>
      </c>
      <c r="EE9" s="58" t="str">
        <f t="shared" si="40"/>
        <v/>
      </c>
      <c r="EF9" s="58" t="str">
        <f t="shared" si="61"/>
        <v/>
      </c>
      <c r="EG9" s="58" t="str">
        <f t="shared" si="41"/>
        <v/>
      </c>
      <c r="EH9" s="58" t="str">
        <f t="shared" si="42"/>
        <v/>
      </c>
      <c r="EI9" s="47" t="str">
        <f>IF(ED9&lt;&gt;"",EE:EE-'Publication Bias Analysis'!I$37,"")</f>
        <v/>
      </c>
      <c r="EK9" s="72">
        <v>8</v>
      </c>
      <c r="EL9" s="58" t="e">
        <f t="shared" si="43"/>
        <v>#N/A</v>
      </c>
      <c r="EM9" s="47" t="e">
        <f t="shared" si="44"/>
        <v>#N/A</v>
      </c>
      <c r="EO9" s="164"/>
      <c r="EP9" s="58">
        <f>IF(Include_in_Pub_Bias=TRUE,Inverse_standard_error-AVERAGE(Inverse_standard_error),"")</f>
        <v>2.6967098419758084</v>
      </c>
      <c r="EQ9" s="47">
        <f>IF(Include_in_Pub_Bias=TRUE,Z_score-('Publication Bias Analysis'!P$3+'Publication Bias Analysis'!P$4*Inverse_standard_error),"")</f>
        <v>4.205207380626832</v>
      </c>
      <c r="ES9" s="164"/>
      <c r="ET9" s="58">
        <f>IF(Include_in_Pub_Bias=TRUE,('Publication Bias Analysis'!E:E-SUMPRODUCT('Publication Bias Analysis'!E:E,Calculations!CW:CW)/SUM(Calculations!CW:CW))/(SQRT(EU:EU)),"")</f>
        <v>4.6621309401924744</v>
      </c>
      <c r="EU9" s="58">
        <f>IF(Include_in_Pub_Bias=TRUE,'Publication Bias Analysis'!F:F^2-1/(SUM(Calculations!CW:CW)),"")</f>
        <v>4.660435995603251E-3</v>
      </c>
      <c r="EV9" s="78">
        <f>IF(Include_in_Pub_Bias=TRUE,RANK(ET:ET,ET:ET,1),"")</f>
        <v>12</v>
      </c>
      <c r="EW9" s="78">
        <f>IF(Include_in_Pub_Bias=TRUE,RANK(EU:EU,EU:EU,1),"")</f>
        <v>3</v>
      </c>
      <c r="EX9" s="78">
        <f>IF(Include_in_Pub_Bias=TRUE,COUNTIFS(EV10:EV208,"&lt;"&amp;EV9,EW10:EW208,"&lt;"&amp;EW9)+COUNTIFS(EV10:EV208,"&gt;"&amp;EV9,EW10:EW208,"&gt;"&amp;EW9),"")</f>
        <v>1</v>
      </c>
      <c r="EY9" s="94">
        <f>IF(Include_in_Pub_Bias=TRUE,COUNTIFS(EV10:EV208,"&lt;"&amp;EV9,EW10:EW208,"&gt;"&amp;EW9)+COUNTIFS(EV10:EV208,"&gt;"&amp;EV9,EW10:EW208,"&lt;"&amp;EW9),"")</f>
        <v>3</v>
      </c>
      <c r="FA9" s="164"/>
      <c r="FB9" s="88">
        <v>8</v>
      </c>
      <c r="FC9" s="58">
        <f t="shared" si="62"/>
        <v>3</v>
      </c>
      <c r="FD9" s="58">
        <f t="shared" si="45"/>
        <v>3.6</v>
      </c>
      <c r="FE9" s="47">
        <f>FE8+FD$14</f>
        <v>4.2</v>
      </c>
      <c r="FG9" s="164"/>
      <c r="FH9" s="58">
        <f>IF(Include_in_Pub_Bias=TRUE,Inverse_standard_error,NA())</f>
        <v>13.749999999999998</v>
      </c>
      <c r="FI9" s="58">
        <f>IF(Include_in_Pub_Bias=TRUE,Z_score,NA())</f>
        <v>6.1491869381244202</v>
      </c>
      <c r="FJ9" s="58">
        <f>IF(Include_in_Pub_Bias=TRUE,Inverse_standard_error-AVERAGE(Inverse_standard_error),"")</f>
        <v>2.6967098419758084</v>
      </c>
      <c r="FK9" s="47">
        <f>IF(Include_in_Pub_Bias=TRUE,Z_score-('Publication Bias Analysis'!AK$30+'Publication Bias Analysis'!AK$31*Inverse_standard_error),"")</f>
        <v>4.3762330235872033</v>
      </c>
      <c r="FM9" s="20" t="s">
        <v>105</v>
      </c>
      <c r="FN9" s="10">
        <v>0</v>
      </c>
      <c r="FO9" s="10">
        <f>ABS(TINV((1-Additional_confidence_level),COUNT(FK:FK)-1))</f>
        <v>2.2009851600916384</v>
      </c>
      <c r="FQ9" s="164"/>
      <c r="FR9" s="98">
        <f>IF(Z_score&lt;&gt;"",RANK('Publication Bias Analysis'!AT:AT,'Publication Bias Analysis'!AT:AT,1)+COUNTIF('Publication Bias Analysis'!AT$2:AT8,'Publication Bias Analysis'!AR9),"")</f>
        <v>12</v>
      </c>
      <c r="FS9" s="58">
        <f t="shared" si="64"/>
        <v>0.94594594594594583</v>
      </c>
      <c r="FT9" s="58">
        <f>IF(Include_in_Pub_Bias=TRUE,'Publication Bias Analysis'!AS9,NA())</f>
        <v>1.6067550689692418</v>
      </c>
      <c r="FU9" s="58">
        <f>IF('Publication Bias Analysis'!AS9&lt;&gt;"",'Publication Bias Analysis'!AT9,NA())</f>
        <v>6.1491869381244202</v>
      </c>
      <c r="FV9" s="58">
        <f>IF(Include_in_Pub_Bias=TRUE,'Publication Bias Analysis'!AS:AS-AVERAGE('Publication Bias Analysis'!AS:AS),"")</f>
        <v>1.606755068969242</v>
      </c>
      <c r="FW9" s="47">
        <f>IF(Include_in_Pub_Bias=TRUE,FU:FU-('Publication Bias Analysis'!AW$30+'Publication Bias Analysis'!AW$31*FT:FT),"")</f>
        <v>0.33680900170832828</v>
      </c>
      <c r="GC9" s="164"/>
      <c r="GD9" s="58">
        <f t="shared" si="47"/>
        <v>6.1491869381244202</v>
      </c>
      <c r="GE9" s="58">
        <f t="shared" si="48"/>
        <v>3.8940572988366284E-10</v>
      </c>
      <c r="GF9" s="47">
        <f t="shared" si="63"/>
        <v>-21.666399308451396</v>
      </c>
    </row>
    <row r="10" spans="1:188" x14ac:dyDescent="0.2">
      <c r="A10" s="166"/>
      <c r="B10" s="72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>9</v>
      </c>
      <c r="C10" s="78">
        <f>IF(B10&lt;&gt;"",IF(B10=0,COUNTIF(B$2:B9,0)+1,COUNTIF(B$2:B9,B10)+B10+COUNTIF(B:B,0)),"")</f>
        <v>9</v>
      </c>
      <c r="D10" s="78">
        <f>IF(AND(Variance&lt;&gt;"",Entry_Number&lt;&gt;""),Entry_Number,"")</f>
        <v>9</v>
      </c>
      <c r="E10" s="120" t="str">
        <f>IF(Input!Study_name&lt;&gt;"",Input!Study_name,"")</f>
        <v>iiii</v>
      </c>
      <c r="F10" s="58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>-5.2414241836095915E-2</v>
      </c>
      <c r="G10" s="58">
        <f t="shared" si="0"/>
        <v>-5.2462319499869001E-2</v>
      </c>
      <c r="H10" s="58">
        <f t="shared" si="1"/>
        <v>80</v>
      </c>
      <c r="I10" s="58">
        <f t="shared" si="2"/>
        <v>4</v>
      </c>
      <c r="J10" s="58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>1.3260173892042024E-2</v>
      </c>
      <c r="K10" s="58">
        <f>IF(AND(Include_study="Yes",Sufficient_data="Yes",Variance&lt;&gt;""),IF(Input!Standard_error_of_Partial_correlation&lt;&gt;"",Input!Standard_error_of_Partial_correlation,SQRT(J10)),"")</f>
        <v>0.11515282841529349</v>
      </c>
      <c r="L10" s="58">
        <f>IF(AND(Sufficient_data="Yes",Include_study="Yes",Variance&lt;&gt;""),1/Variance,"")</f>
        <v>75.413792318375343</v>
      </c>
      <c r="M10" s="58">
        <f>IF(AND(Sufficient_data="Yes",Include_study="Yes",Variance&lt;&gt;""),1/(Variance+T2_),"")</f>
        <v>17.367371814877973</v>
      </c>
      <c r="N10" s="58">
        <f t="shared" si="3"/>
        <v>-0.2816202133639108</v>
      </c>
      <c r="O10" s="58">
        <f t="shared" si="4"/>
        <v>0.17679172969171897</v>
      </c>
      <c r="P10" s="143">
        <f t="shared" si="5"/>
        <v>7.8707115401065897E-2</v>
      </c>
      <c r="Q10" s="146">
        <f>IF(AND(Include_study="Yes",Sufficient_data="Yes",Variance&lt;&gt;""),IF(Fisher_transformation="Off",Partial_correlation,Partial_correlation_z)-Combined_Effect_Size,"")</f>
        <v>-0.16561947437386532</v>
      </c>
      <c r="S10" s="75">
        <f>IF(AND(Sufficient_data="Yes",Include_study="Yes",Variance&lt;&gt;""),Partial_correlation,NA())</f>
        <v>-5.2414241836095915E-2</v>
      </c>
      <c r="T10" s="58">
        <f t="shared" si="6"/>
        <v>0.22920597152781488</v>
      </c>
      <c r="U10" s="47">
        <f t="shared" si="7"/>
        <v>0.22920597152781488</v>
      </c>
      <c r="V10" s="26"/>
      <c r="W10" s="20" t="s">
        <v>51</v>
      </c>
      <c r="X10" s="10">
        <f>PICES_UL-Combined_Effect_Size</f>
        <v>0.48431534504543428</v>
      </c>
      <c r="Z10" s="166"/>
      <c r="AA10" s="82">
        <f t="shared" si="8"/>
        <v>11</v>
      </c>
      <c r="AB10" s="88" t="b">
        <f t="shared" si="49"/>
        <v>1</v>
      </c>
      <c r="AC10" s="105" t="str">
        <f>IF(Include_in_subgroup=TRUE,Input!Study_name,"")</f>
        <v>iiii</v>
      </c>
      <c r="AD10" s="58" t="str">
        <f t="shared" si="9"/>
        <v>BB</v>
      </c>
      <c r="AE10" s="58">
        <f t="shared" si="10"/>
        <v>-5.2414241836095915E-2</v>
      </c>
      <c r="AF10" s="58" t="str">
        <f t="shared" si="11"/>
        <v/>
      </c>
      <c r="AG10" s="58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>0.11515282841529349</v>
      </c>
      <c r="AH10" s="58">
        <f t="shared" si="12"/>
        <v>75.413792318375343</v>
      </c>
      <c r="AI10" s="58">
        <f t="shared" si="13"/>
        <v>75.413792318375343</v>
      </c>
      <c r="AJ10" s="83">
        <f t="shared" si="14"/>
        <v>0.17451581093806146</v>
      </c>
      <c r="AK10" s="58">
        <f t="shared" si="15"/>
        <v>-0.2816202133639108</v>
      </c>
      <c r="AL10" s="58">
        <f t="shared" si="16"/>
        <v>0.17679172969171897</v>
      </c>
      <c r="AM10" s="47">
        <f t="shared" si="17"/>
        <v>-7.8019052028881486E-3</v>
      </c>
      <c r="AO10" s="75">
        <f t="shared" si="18"/>
        <v>-5.2414241836095915E-2</v>
      </c>
      <c r="AP10" s="58">
        <f t="shared" si="19"/>
        <v>0.22920597152781488</v>
      </c>
      <c r="AQ10" s="47">
        <f t="shared" si="20"/>
        <v>0.22920597152781488</v>
      </c>
      <c r="AS10" s="82" t="str">
        <f t="shared" si="50"/>
        <v/>
      </c>
      <c r="AT10" s="58" t="str">
        <f>IF(AND(Sufficient_data="Yes",Include_study="Yes",Subgroup&lt;&gt;""),IF(COUNTIFS(Input!K$2:K9,"="&amp;"Yes",Input!C$2:C9,"="&amp;"Yes",Input!M$2:M9,"="&amp;Subgroup)&gt;0,"",Subgroup),"")</f>
        <v/>
      </c>
      <c r="AU10" s="88" t="str">
        <f t="shared" si="21"/>
        <v/>
      </c>
      <c r="AV10" s="78" t="str">
        <f t="shared" si="22"/>
        <v/>
      </c>
      <c r="AW10" s="58" t="str">
        <f t="shared" si="23"/>
        <v/>
      </c>
      <c r="AX10" s="89" t="str">
        <f t="shared" si="24"/>
        <v/>
      </c>
      <c r="AY10" s="83" t="str">
        <f t="shared" si="51"/>
        <v/>
      </c>
      <c r="AZ10" s="58" t="str">
        <f t="shared" si="25"/>
        <v/>
      </c>
      <c r="BA10" s="58" t="str">
        <f t="shared" si="26"/>
        <v/>
      </c>
      <c r="BB10" s="58" t="str">
        <f t="shared" si="27"/>
        <v/>
      </c>
      <c r="BC10" s="58" t="str">
        <f t="shared" si="52"/>
        <v/>
      </c>
      <c r="BD10" s="58" t="str">
        <f t="shared" si="28"/>
        <v/>
      </c>
      <c r="BE10" s="88" t="str">
        <f t="shared" si="29"/>
        <v/>
      </c>
      <c r="BF10" s="58" t="str">
        <f t="shared" si="30"/>
        <v/>
      </c>
      <c r="BG10" s="58" t="str">
        <f t="shared" si="31"/>
        <v/>
      </c>
      <c r="BH10" s="58" t="str">
        <f t="shared" si="53"/>
        <v/>
      </c>
      <c r="BI10" s="58" t="str">
        <f t="shared" si="54"/>
        <v/>
      </c>
      <c r="BJ10" s="58" t="str">
        <f t="shared" si="32"/>
        <v/>
      </c>
      <c r="BK10" s="58" t="str">
        <f t="shared" si="33"/>
        <v/>
      </c>
      <c r="BL10" s="58" t="str">
        <f t="shared" si="55"/>
        <v/>
      </c>
      <c r="BM10" s="58" t="str">
        <f t="shared" si="56"/>
        <v/>
      </c>
      <c r="BN10" s="58" t="str">
        <f t="shared" si="57"/>
        <v/>
      </c>
      <c r="BO10" s="58" t="e">
        <f t="shared" si="34"/>
        <v>#N/A</v>
      </c>
      <c r="BP10" s="83" t="str">
        <f t="shared" si="58"/>
        <v/>
      </c>
      <c r="BQ10" s="58" t="str">
        <f t="shared" si="35"/>
        <v/>
      </c>
      <c r="BR10" s="58" t="str">
        <f t="shared" si="59"/>
        <v/>
      </c>
      <c r="BS10" s="58" t="str">
        <f t="shared" si="36"/>
        <v/>
      </c>
      <c r="BT10" s="47" t="str">
        <f t="shared" si="37"/>
        <v/>
      </c>
      <c r="BV10" s="20" t="s">
        <v>78</v>
      </c>
      <c r="BW10" s="10">
        <f>IF(Subgroup_Fisher_transformation="Off",BW5+ABS(TINV((1-Subgroup_confidence_level),Subgroup_k-1))*SQRT(BW6^2+BW30),FISHERINV(BW2+ABS(TINV((1-Subgroup_confidence_level),Subgroup_k-1))*SQRT(BW3^2+BW30)))</f>
        <v>0.55803472861463499</v>
      </c>
      <c r="BY10" s="167"/>
      <c r="BZ10" s="75" t="b">
        <f>IF(Moderator_Fisher_Transformation="On",AND(Include_study="Yes",Moderator&lt;&gt;"",Number_of_observations&lt;&gt;"",Number_of_predictors&lt;&gt;""),AND(Include_study="Yes",Sufficient_data="Yes",Moderator&lt;&gt;""))</f>
        <v>1</v>
      </c>
      <c r="CA10" s="58">
        <f>IF(Include_in_Moderator=TRUE,'Moderator Analysis'!E:E,NA())</f>
        <v>19</v>
      </c>
      <c r="CB10" s="58">
        <f>IF(Include_in_Moderator=TRUE,'Moderator Analysis'!F:F,NA())</f>
        <v>-5.2462319499869001E-2</v>
      </c>
      <c r="CC10" s="58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>0.34095107969299537</v>
      </c>
      <c r="CD10" s="58">
        <f>IF(Include_in_Moderator=TRUE,1/CC:CC^2,"")</f>
        <v>8.6023252670426267</v>
      </c>
      <c r="CE10" s="58">
        <f>IF(Include_in_Moderator=TRUE,'Moderator Analysis'!F:F-CO$2,"")</f>
        <v>-0.12284666609610194</v>
      </c>
      <c r="CF10" s="58">
        <f>IF(Include_in_Moderator=TRUE,'Moderator Analysis'!E:E-CO$3,"")</f>
        <v>1.0241743602534044</v>
      </c>
      <c r="CG10" s="47">
        <f>IF(Include_in_Moderator=TRUE,CD:CD*('Moderator Analysis'!F:F-CO$5-CO$4*'Moderator Analysis'!E:E)^2,"")</f>
        <v>4.8953033948626393E-2</v>
      </c>
      <c r="CI10" s="75">
        <f>IF(AND(Sufficient_data="Yes",Include_study="Yes",Include_in_Moderator=TRUE,Moderator&lt;&gt;""),1/(CC:CC^2+CO$7),"")</f>
        <v>8.6023252670426267</v>
      </c>
      <c r="CJ10" s="58">
        <f>IF(AND(Sufficient_data="Yes",Include_study="Yes",CI10&lt;&gt;""),'Moderator Analysis'!F:F-'Moderator Analysis'!K$37,"")</f>
        <v>-0.12284666609610194</v>
      </c>
      <c r="CK10" s="58">
        <f>IF(AND(Sufficient_data="Yes",Include_study="Yes",CI10&lt;&gt;""),'Moderator Analysis'!E:E-SUMPRODUCT('Moderator Analysis'!E:E,CI:CI)/SUM(CI:CI),"")</f>
        <v>1.0241743602534044</v>
      </c>
      <c r="CL10" s="47">
        <f>IF(AND(Sufficient_data="Yes",Include_study="Yes",CI10&lt;&gt;""),CI:CI*(CB10-'Moderator Analysis'!K$29-'Moderator Analysis'!K$30*'Moderator Analysis'!E:E)^2,"")</f>
        <v>4.8953033948625817E-2</v>
      </c>
      <c r="CM10" s="26"/>
      <c r="CN10" s="152" t="s">
        <v>123</v>
      </c>
      <c r="CO10" s="152"/>
      <c r="CQ10" s="167"/>
      <c r="CR10" s="150" t="b">
        <f>IF(Additional_Fisher_transformation="On",AND(Include_study="Yes",Number_of_observations&lt;&gt;"",Number_of_predictors&lt;&gt;""),AND(Include_study="Yes",Sufficient_data="Yes"))</f>
        <v>1</v>
      </c>
      <c r="CS10" s="169"/>
      <c r="CT10" s="58">
        <f>IF(Include_in_Pub_Bias=TRUE,Partial_correlation,"")</f>
        <v>-5.2414241836095915E-2</v>
      </c>
      <c r="CU10" s="58" t="str">
        <f>IF(AND(Include_in_Pub_Bias=TRUE,Additional_Fisher_transformation="On"),FISHER(Partial_correlation),"")</f>
        <v/>
      </c>
      <c r="CV10" s="58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>0.11515282841529349</v>
      </c>
      <c r="CW10" s="58">
        <f>IF(Include_in_Pub_Bias=TRUE,1/CV:CV^2,"")</f>
        <v>75.413792318375343</v>
      </c>
      <c r="CX10" s="58">
        <f>IF(Include_in_Pub_Bias=TRUE,1/(CV:CV^2+IF(Additional_model="Fixed effect",0,Calculations!DK$11)),"")</f>
        <v>75.413792318375343</v>
      </c>
      <c r="CY10" s="58">
        <f>IF(Include_in_Pub_Bias=TRUE,1/(CV:CV^2+IF(Additional_model="Fixed effect",0,'Publication Bias Analysis'!L$32)),"")</f>
        <v>75.413792318375343</v>
      </c>
      <c r="CZ10" s="58">
        <f>IF(Include_in_Pub_Bias=TRUE,'Publication Bias Analysis'!E:E-'Publication Bias Analysis'!I$37,"")</f>
        <v>-0.18135634471152989</v>
      </c>
      <c r="DA10" s="58">
        <f>IF(Include_in_Pub_Bias=TRUE,IF(Additional_model="Fixed effect",1/CV:CV,1/SQRT(CV:CV^2+DK$11)),"")</f>
        <v>8.6841114869844542</v>
      </c>
      <c r="DB10" s="58">
        <f>IF(Include_in_Pub_Bias=TRUE,IF(Additional_model="Fixed effect",'Publication Bias Analysis'!E:E/CV:CV,'Publication Bias Analysis'!E:E/SQRT(CV:CV^2+DK$11)),"")</f>
        <v>-0.45517111961042167</v>
      </c>
      <c r="DC10" s="78">
        <f>IF(Include_in_Pub_Bias=TRUE,RANK(DP:DP,DP:DP,1)*IF(DO:DO&gt;0,1,-1),"")</f>
        <v>-6</v>
      </c>
      <c r="DD10" s="78">
        <f>IF(Include_in_Pub_Bias=TRUE,DC:DC,"")</f>
        <v>-6</v>
      </c>
      <c r="DE10" s="78">
        <f>IF(Include_in_Pub_Bias=TRUE,RANK(DS:DS,DS:DS,1)*IF(DR:DR&lt;0,-1,1),"")</f>
        <v>-6</v>
      </c>
      <c r="DF10" s="78">
        <f>IF(Include_in_Pub_Bias=TRUE,RANK(DV:DV,DV:DV,1)*IF(DU:DU&lt;0,-1,1),"")</f>
        <v>-6</v>
      </c>
      <c r="DG10" s="58">
        <f>IF(Include_in_Pub_Bias=TRUE,'Publication Bias Analysis'!E:E,NA())</f>
        <v>-5.2414241836095915E-2</v>
      </c>
      <c r="DH10" s="47">
        <f>IF(Include_in_Pub_Bias=TRUE,CV:CV,NA())</f>
        <v>0.11515282841529349</v>
      </c>
      <c r="DJ10" s="20" t="s">
        <v>3</v>
      </c>
      <c r="DK10" s="10">
        <f>SUMPRODUCT(Calculations!CW:CW,'Publication Bias Analysis'!E:E,'Publication Bias Analysis'!E:E)-SUMPRODUCT(Calculations!CW:CW,'Publication Bias Analysis'!E:E)^2/SUM(Calculations!CW:CW)</f>
        <v>73.721458686458405</v>
      </c>
      <c r="DN10" s="164"/>
      <c r="DO10" s="10">
        <f>IF(Include_in_Pub_Bias=TRUE,IF('Publication Bias Analysis'!L$37="Left",'Publication Bias Analysis'!E:E-'Publication Bias Analysis'!I$29,'Publication Bias Analysis'!I$29-'Publication Bias Analysis'!E:E),"")</f>
        <v>-0.18135634471152989</v>
      </c>
      <c r="DP10" s="10">
        <f>IF(Include_in_Pub_Bias=TRUE,ABS(DO10),"")</f>
        <v>0.18135634471152989</v>
      </c>
      <c r="DQ10" s="47">
        <f>IF(Include_in_Pub_Bias=TRUE,1/(CV:CV^2+IF(Additional_model="Fixed effect",0,$DZ$6)),"")</f>
        <v>75.413792318375343</v>
      </c>
      <c r="DR10" s="10">
        <f>IF(Include_in_Pub_Bias=TRUE,IF('Publication Bias Analysis'!L$37="Left",'Publication Bias Analysis'!E:E-DZ$3,DZ$3-'Publication Bias Analysis'!E:E),"")</f>
        <v>-0.18135634471152989</v>
      </c>
      <c r="DS10" s="10">
        <f t="shared" si="60"/>
        <v>0.18135634471152989</v>
      </c>
      <c r="DT10" s="47">
        <f>IF(AND(DR10&lt;&gt;"",DD10&lt;=MAX(DD:DD)-DZ$7),1/(CV:CV^2+IF(Additional_model="Fixed effect",0,$DZ$13)),"")</f>
        <v>75.413792318375343</v>
      </c>
      <c r="DU10" s="10">
        <f>IF(Include_in_Pub_Bias=TRUE,IF('Publication Bias Analysis'!L$37="Left",'Publication Bias Analysis'!E:E-DZ$10,DZ$10-'Publication Bias Analysis'!E:E),"")</f>
        <v>-0.18135634471152989</v>
      </c>
      <c r="DV10" s="10">
        <f t="shared" si="39"/>
        <v>0.18135634471152989</v>
      </c>
      <c r="DW10" s="47">
        <f>IF(AND(DU10&lt;&gt;"",DE10&lt;=MAX(DE:DE)-DZ$14),1/(CV:CV^2+IF(Additional_model="Fixed effect",0,$DZ$20)),"")</f>
        <v>75.413792318375343</v>
      </c>
      <c r="DY10" s="20" t="str">
        <f>DY3</f>
        <v>Partial Correlation</v>
      </c>
      <c r="DZ10" s="10">
        <f>SUMPRODUCT(--(DE:DE&lt;=MAX(DE:DE)-$DZ$14),DT:DT,'Publication Bias Analysis'!E:E)/SUMIF(DE:DE,"&lt;="&amp;MAX(DE:DE)-$DZ$14,DT:DT)</f>
        <v>0.12894210287543398</v>
      </c>
      <c r="EC10" s="72">
        <v>9</v>
      </c>
      <c r="ED10" s="78" t="str">
        <f>IF(Trim_and_fill="On",IF(DZ$21&gt;COUNT(ED$2:ED9),IF(COUNTIF(DD:DD,-1*(MAX(DD:DD)-EC10+1))=1,"",MAX(DD:DD)-EC10+1),""),"")</f>
        <v/>
      </c>
      <c r="EE10" s="58" t="str">
        <f t="shared" si="40"/>
        <v/>
      </c>
      <c r="EF10" s="58" t="str">
        <f t="shared" si="61"/>
        <v/>
      </c>
      <c r="EG10" s="58" t="str">
        <f t="shared" si="41"/>
        <v/>
      </c>
      <c r="EH10" s="58" t="str">
        <f t="shared" si="42"/>
        <v/>
      </c>
      <c r="EI10" s="47" t="str">
        <f>IF(ED10&lt;&gt;"",EE:EE-'Publication Bias Analysis'!I$37,"")</f>
        <v/>
      </c>
      <c r="EK10" s="72">
        <v>9</v>
      </c>
      <c r="EL10" s="58" t="e">
        <f t="shared" si="43"/>
        <v>#N/A</v>
      </c>
      <c r="EM10" s="47" t="e">
        <f t="shared" si="44"/>
        <v>#N/A</v>
      </c>
      <c r="EO10" s="164"/>
      <c r="EP10" s="58">
        <f>IF(Include_in_Pub_Bias=TRUE,Inverse_standard_error-AVERAGE(Inverse_standard_error),"")</f>
        <v>-2.3691786710397356</v>
      </c>
      <c r="EQ10" s="47">
        <f>IF(Include_in_Pub_Bias=TRUE,Z_score-('Publication Bias Analysis'!P$3+'Publication Bias Analysis'!P$4*Inverse_standard_error),"")</f>
        <v>-1.2538161321984069</v>
      </c>
      <c r="ES10" s="164"/>
      <c r="ET10" s="58">
        <f>IF(Include_in_Pub_Bias=TRUE,('Publication Bias Analysis'!E:E-SUMPRODUCT('Publication Bias Analysis'!E:E,Calculations!CW:CW)/SUM(Calculations!CW:CW))/(SQRT(EU:EU)),"")</f>
        <v>-1.6136442913902536</v>
      </c>
      <c r="EU10" s="58">
        <f>IF(Include_in_Pub_Bias=TRUE,'Publication Bias Analysis'!F:F^2-1/(SUM(Calculations!CW:CW)),"")</f>
        <v>1.2631353689298165E-2</v>
      </c>
      <c r="EV10" s="78">
        <f>IF(Include_in_Pub_Bias=TRUE,RANK(ET:ET,ET:ET,1),"")</f>
        <v>4</v>
      </c>
      <c r="EW10" s="78">
        <f>IF(Include_in_Pub_Bias=TRUE,RANK(EU:EU,EU:EU,1),"")</f>
        <v>11</v>
      </c>
      <c r="EX10" s="78">
        <f>IF(Include_in_Pub_Bias=TRUE,COUNTIFS(EV11:EV209,"&lt;"&amp;EV10,EW11:EW209,"&lt;"&amp;EW10)+COUNTIFS(EV11:EV209,"&gt;"&amp;EV10,EW11:EW209,"&gt;"&amp;EW10),"")</f>
        <v>1</v>
      </c>
      <c r="EY10" s="94">
        <f>IF(Include_in_Pub_Bias=TRUE,COUNTIFS(EV11:EV209,"&lt;"&amp;EV10,EW11:EW209,"&gt;"&amp;EW10)+COUNTIFS(EV11:EV209,"&gt;"&amp;EV10,EW11:EW209,"&lt;"&amp;EW10),"")</f>
        <v>2</v>
      </c>
      <c r="FA10" s="164"/>
      <c r="FB10" s="90">
        <v>9</v>
      </c>
      <c r="FC10" s="48">
        <f t="shared" si="62"/>
        <v>4.2</v>
      </c>
      <c r="FD10" s="48">
        <f>FC10+1/2*FD$14</f>
        <v>4.8</v>
      </c>
      <c r="FE10" s="77"/>
      <c r="FG10" s="164"/>
      <c r="FH10" s="58">
        <f>IF(Include_in_Pub_Bias=TRUE,Inverse_standard_error,NA())</f>
        <v>8.6841114869844542</v>
      </c>
      <c r="FI10" s="58">
        <f>IF(Include_in_Pub_Bias=TRUE,Z_score,NA())</f>
        <v>-0.45517111961042167</v>
      </c>
      <c r="FJ10" s="58">
        <f>IF(Include_in_Pub_Bias=TRUE,Inverse_standard_error-AVERAGE(Inverse_standard_error),"")</f>
        <v>-2.3691786710397356</v>
      </c>
      <c r="FK10" s="47">
        <f>IF(Include_in_Pub_Bias=TRUE,Z_score-('Publication Bias Analysis'!AK$30+'Publication Bias Analysis'!AK$31*Inverse_standard_error),"")</f>
        <v>-1.5749187163469092</v>
      </c>
      <c r="FM10" s="20" t="s">
        <v>110</v>
      </c>
      <c r="FN10" s="10">
        <f>MAX(Inverse_standard_error)</f>
        <v>17.374877719509801</v>
      </c>
      <c r="FO10" s="10">
        <f>FN10*'Publication Bias Analysis'!AK31+FO9</f>
        <v>4.4413384304487566</v>
      </c>
      <c r="FQ10" s="164"/>
      <c r="FR10" s="98">
        <f>IF(Z_score&lt;&gt;"",RANK('Publication Bias Analysis'!AT:AT,'Publication Bias Analysis'!AT:AT,1)+COUNTIF('Publication Bias Analysis'!AT$2:AT9,'Publication Bias Analysis'!AR10),"")</f>
        <v>4</v>
      </c>
      <c r="FS10" s="58">
        <f t="shared" si="64"/>
        <v>0.29729729729729726</v>
      </c>
      <c r="FT10" s="58">
        <f>IF(Include_in_Pub_Bias=TRUE,'Publication Bias Analysis'!AS10,NA())</f>
        <v>-0.53218973091930433</v>
      </c>
      <c r="FU10" s="58">
        <f>IF('Publication Bias Analysis'!AS10&lt;&gt;"",'Publication Bias Analysis'!AT10,NA())</f>
        <v>-0.45517111961042167</v>
      </c>
      <c r="FV10" s="58">
        <f>IF(Include_in_Pub_Bias=TRUE,'Publication Bias Analysis'!AS:AS-AVERAGE('Publication Bias Analysis'!AS:AS),"")</f>
        <v>-0.53218973091930422</v>
      </c>
      <c r="FW10" s="47">
        <f>IF(Include_in_Pub_Bias=TRUE,FU:FU-('Publication Bias Analysis'!AW$30+'Publication Bias Analysis'!AW$31*FT:FT),"")</f>
        <v>-0.30622384688068915</v>
      </c>
      <c r="GC10" s="164"/>
      <c r="GD10" s="58">
        <f t="shared" si="47"/>
        <v>-0.45517111961042167</v>
      </c>
      <c r="GE10" s="58">
        <f t="shared" si="48"/>
        <v>0.32449306800425037</v>
      </c>
      <c r="GF10" s="47">
        <f t="shared" si="63"/>
        <v>-1.1254911051485983</v>
      </c>
    </row>
    <row r="11" spans="1:188" ht="14.25" x14ac:dyDescent="0.2">
      <c r="A11" s="166"/>
      <c r="B11" s="72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>10</v>
      </c>
      <c r="C11" s="78">
        <f>IF(B11&lt;&gt;"",IF(B11=0,COUNTIF(B$2:B10,0)+1,COUNTIF(B$2:B10,B11)+B11+COUNTIF(B:B,0)),"")</f>
        <v>10</v>
      </c>
      <c r="D11" s="78">
        <f>IF(AND(Variance&lt;&gt;"",Entry_Number&lt;&gt;""),Entry_Number,"")</f>
        <v>10</v>
      </c>
      <c r="E11" s="120" t="str">
        <f>IF(Input!Study_name&lt;&gt;"",Input!Study_name,"")</f>
        <v>jjjj</v>
      </c>
      <c r="F11" s="58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>-0.15</v>
      </c>
      <c r="G11" s="58">
        <f t="shared" si="0"/>
        <v>-0.15114043593646675</v>
      </c>
      <c r="H11" s="58">
        <f t="shared" si="1"/>
        <v>240</v>
      </c>
      <c r="I11" s="58">
        <f t="shared" si="2"/>
        <v>10</v>
      </c>
      <c r="J11" s="58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>4.1725163755458516E-3</v>
      </c>
      <c r="K11" s="58">
        <f>IF(AND(Include_study="Yes",Sufficient_data="Yes",Variance&lt;&gt;""),IF(Input!Standard_error_of_Partial_correlation&lt;&gt;"",Input!Standard_error_of_Partial_correlation,SQRT(J11)),"")</f>
        <v>6.4595018194485029E-2</v>
      </c>
      <c r="L11" s="58">
        <f>IF(AND(Sufficient_data="Yes",Include_study="Yes",Variance&lt;&gt;""),1/Variance,"")</f>
        <v>239.66352915012328</v>
      </c>
      <c r="M11" s="58">
        <f>IF(AND(Sufficient_data="Yes",Include_study="Yes",Variance&lt;&gt;""),1/(Variance+T2_),"")</f>
        <v>20.622137529491177</v>
      </c>
      <c r="N11" s="58">
        <f t="shared" si="3"/>
        <v>-0.27724827176723865</v>
      </c>
      <c r="O11" s="58">
        <f t="shared" si="4"/>
        <v>-2.2751728232761365E-2</v>
      </c>
      <c r="P11" s="143">
        <f t="shared" si="5"/>
        <v>9.3457373726510404E-2</v>
      </c>
      <c r="Q11" s="146">
        <f>IF(AND(Include_study="Yes",Sufficient_data="Yes",Variance&lt;&gt;""),IF(Fisher_transformation="Off",Partial_correlation,Partial_correlation_z)-Combined_Effect_Size,"")</f>
        <v>-0.2632052325377694</v>
      </c>
      <c r="S11" s="75">
        <f>IF(AND(Sufficient_data="Yes",Include_study="Yes",Variance&lt;&gt;""),Partial_correlation,NA())</f>
        <v>-0.15</v>
      </c>
      <c r="T11" s="58">
        <f t="shared" si="6"/>
        <v>0.12724827176723866</v>
      </c>
      <c r="U11" s="47">
        <f t="shared" si="7"/>
        <v>0.12724827176723863</v>
      </c>
      <c r="V11" s="26"/>
      <c r="W11" s="20" t="s">
        <v>52</v>
      </c>
      <c r="X11" s="10">
        <f>MAX(Weight)</f>
        <v>9.5144793439175618E-2</v>
      </c>
      <c r="Z11" s="166"/>
      <c r="AA11" s="82">
        <f t="shared" si="8"/>
        <v>7</v>
      </c>
      <c r="AB11" s="88" t="b">
        <f t="shared" si="49"/>
        <v>1</v>
      </c>
      <c r="AC11" s="105" t="str">
        <f>IF(Include_in_subgroup=TRUE,Input!Study_name,"")</f>
        <v>jjjj</v>
      </c>
      <c r="AD11" s="58" t="str">
        <f t="shared" si="9"/>
        <v>AA</v>
      </c>
      <c r="AE11" s="58">
        <f t="shared" si="10"/>
        <v>-0.15</v>
      </c>
      <c r="AF11" s="58" t="str">
        <f t="shared" si="11"/>
        <v/>
      </c>
      <c r="AG11" s="58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>6.4595018194485029E-2</v>
      </c>
      <c r="AH11" s="58">
        <f t="shared" si="12"/>
        <v>239.66352915012328</v>
      </c>
      <c r="AI11" s="58">
        <f t="shared" si="13"/>
        <v>18.799621134937468</v>
      </c>
      <c r="AJ11" s="83">
        <f t="shared" si="14"/>
        <v>0.15608435974241694</v>
      </c>
      <c r="AK11" s="58">
        <f t="shared" si="15"/>
        <v>-0.27724827176723865</v>
      </c>
      <c r="AL11" s="58">
        <f t="shared" si="16"/>
        <v>-2.2751728232761365E-2</v>
      </c>
      <c r="AM11" s="47">
        <f t="shared" si="17"/>
        <v>-0.36943807873164863</v>
      </c>
      <c r="AO11" s="75">
        <f t="shared" si="18"/>
        <v>-0.15</v>
      </c>
      <c r="AP11" s="58">
        <f t="shared" si="19"/>
        <v>0.12724827176723866</v>
      </c>
      <c r="AQ11" s="47">
        <f t="shared" si="20"/>
        <v>0.12724827176723863</v>
      </c>
      <c r="AS11" s="82" t="str">
        <f t="shared" si="50"/>
        <v/>
      </c>
      <c r="AT11" s="58" t="str">
        <f>IF(AND(Sufficient_data="Yes",Include_study="Yes",Subgroup&lt;&gt;""),IF(COUNTIFS(Input!K$2:K10,"="&amp;"Yes",Input!C$2:C10,"="&amp;"Yes",Input!M$2:M10,"="&amp;Subgroup)&gt;0,"",Subgroup),"")</f>
        <v/>
      </c>
      <c r="AU11" s="88" t="str">
        <f t="shared" si="21"/>
        <v/>
      </c>
      <c r="AV11" s="78" t="str">
        <f t="shared" si="22"/>
        <v/>
      </c>
      <c r="AW11" s="58" t="str">
        <f t="shared" si="23"/>
        <v/>
      </c>
      <c r="AX11" s="89" t="str">
        <f t="shared" si="24"/>
        <v/>
      </c>
      <c r="AY11" s="83" t="str">
        <f t="shared" si="51"/>
        <v/>
      </c>
      <c r="AZ11" s="58" t="str">
        <f t="shared" si="25"/>
        <v/>
      </c>
      <c r="BA11" s="58" t="str">
        <f t="shared" si="26"/>
        <v/>
      </c>
      <c r="BB11" s="58" t="str">
        <f t="shared" si="27"/>
        <v/>
      </c>
      <c r="BC11" s="58" t="str">
        <f t="shared" si="52"/>
        <v/>
      </c>
      <c r="BD11" s="58" t="str">
        <f t="shared" si="28"/>
        <v/>
      </c>
      <c r="BE11" s="88" t="str">
        <f t="shared" si="29"/>
        <v/>
      </c>
      <c r="BF11" s="58" t="str">
        <f t="shared" si="30"/>
        <v/>
      </c>
      <c r="BG11" s="58" t="str">
        <f t="shared" si="31"/>
        <v/>
      </c>
      <c r="BH11" s="58" t="str">
        <f t="shared" si="53"/>
        <v/>
      </c>
      <c r="BI11" s="58" t="str">
        <f t="shared" si="54"/>
        <v/>
      </c>
      <c r="BJ11" s="58" t="str">
        <f t="shared" si="32"/>
        <v/>
      </c>
      <c r="BK11" s="58" t="str">
        <f t="shared" si="33"/>
        <v/>
      </c>
      <c r="BL11" s="58" t="str">
        <f t="shared" si="55"/>
        <v/>
      </c>
      <c r="BM11" s="58" t="str">
        <f t="shared" si="56"/>
        <v/>
      </c>
      <c r="BN11" s="58" t="str">
        <f t="shared" si="57"/>
        <v/>
      </c>
      <c r="BO11" s="58" t="e">
        <f t="shared" si="34"/>
        <v>#N/A</v>
      </c>
      <c r="BP11" s="83" t="str">
        <f t="shared" si="58"/>
        <v/>
      </c>
      <c r="BQ11" s="58" t="str">
        <f t="shared" si="35"/>
        <v/>
      </c>
      <c r="BR11" s="58" t="str">
        <f t="shared" si="59"/>
        <v/>
      </c>
      <c r="BS11" s="58" t="str">
        <f t="shared" si="36"/>
        <v/>
      </c>
      <c r="BT11" s="47" t="str">
        <f t="shared" si="37"/>
        <v/>
      </c>
      <c r="BY11" s="167"/>
      <c r="BZ11" s="75" t="b">
        <f>IF(Moderator_Fisher_Transformation="On",AND(Include_study="Yes",Moderator&lt;&gt;"",Number_of_observations&lt;&gt;"",Number_of_predictors&lt;&gt;""),AND(Include_study="Yes",Sufficient_data="Yes",Moderator&lt;&gt;""))</f>
        <v>1</v>
      </c>
      <c r="CA11" s="58">
        <f>IF(Include_in_Moderator=TRUE,'Moderator Analysis'!E:E,NA())</f>
        <v>22</v>
      </c>
      <c r="CB11" s="58">
        <f>IF(Include_in_Moderator=TRUE,'Moderator Analysis'!F:F,NA())</f>
        <v>-0.15114043593646675</v>
      </c>
      <c r="CC11" s="58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>0.25734532801908838</v>
      </c>
      <c r="CD11" s="58">
        <f>IF(Include_in_Moderator=TRUE,1/CC:CC^2,"")</f>
        <v>15.0996688705415</v>
      </c>
      <c r="CE11" s="58">
        <f>IF(Include_in_Moderator=TRUE,'Moderator Analysis'!F:F-CO$2,"")</f>
        <v>-0.22152478253269969</v>
      </c>
      <c r="CF11" s="58">
        <f>IF(Include_in_Moderator=TRUE,'Moderator Analysis'!E:E-CO$3,"")</f>
        <v>4.0241743602534044</v>
      </c>
      <c r="CG11" s="47">
        <f>IF(Include_in_Moderator=TRUE,CD:CD*('Moderator Analysis'!F:F-CO$5-CO$4*'Moderator Analysis'!E:E)^2,"")</f>
        <v>1.8753264958744693E-2</v>
      </c>
      <c r="CI11" s="75">
        <f>IF(AND(Sufficient_data="Yes",Include_study="Yes",Include_in_Moderator=TRUE,Moderator&lt;&gt;""),1/(CC:CC^2+CO$7),"")</f>
        <v>15.0996688705415</v>
      </c>
      <c r="CJ11" s="58">
        <f>IF(AND(Sufficient_data="Yes",Include_study="Yes",CI11&lt;&gt;""),'Moderator Analysis'!F:F-'Moderator Analysis'!K$37,"")</f>
        <v>-0.22152478253269969</v>
      </c>
      <c r="CK11" s="58">
        <f>IF(AND(Sufficient_data="Yes",Include_study="Yes",CI11&lt;&gt;""),'Moderator Analysis'!E:E-SUMPRODUCT('Moderator Analysis'!E:E,CI:CI)/SUM(CI:CI),"")</f>
        <v>4.0241743602534044</v>
      </c>
      <c r="CL11" s="47">
        <f>IF(AND(Sufficient_data="Yes",Include_study="Yes",CI11&lt;&gt;""),CI:CI*(CB11-'Moderator Analysis'!K$29-'Moderator Analysis'!K$30*'Moderator Analysis'!E:E)^2,"")</f>
        <v>1.8753264958742803E-2</v>
      </c>
      <c r="CM11" s="26"/>
      <c r="CN11" s="20" t="s">
        <v>108</v>
      </c>
      <c r="CO11" s="20" t="s">
        <v>109</v>
      </c>
      <c r="CQ11" s="167"/>
      <c r="CR11" s="150" t="b">
        <f>IF(Additional_Fisher_transformation="On",AND(Include_study="Yes",Number_of_observations&lt;&gt;"",Number_of_predictors&lt;&gt;""),AND(Include_study="Yes",Sufficient_data="Yes"))</f>
        <v>1</v>
      </c>
      <c r="CS11" s="169"/>
      <c r="CT11" s="58">
        <f>IF(Include_in_Pub_Bias=TRUE,Partial_correlation,"")</f>
        <v>-0.15</v>
      </c>
      <c r="CU11" s="58" t="str">
        <f>IF(AND(Include_in_Pub_Bias=TRUE,Additional_Fisher_transformation="On"),FISHER(Partial_correlation),"")</f>
        <v/>
      </c>
      <c r="CV11" s="58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>6.4595018194485029E-2</v>
      </c>
      <c r="CW11" s="58">
        <f>IF(Include_in_Pub_Bias=TRUE,1/CV:CV^2,"")</f>
        <v>239.66352915012328</v>
      </c>
      <c r="CX11" s="58">
        <f>IF(Include_in_Pub_Bias=TRUE,1/(CV:CV^2+IF(Additional_model="Fixed effect",0,Calculations!DK$11)),"")</f>
        <v>239.66352915012328</v>
      </c>
      <c r="CY11" s="58">
        <f>IF(Include_in_Pub_Bias=TRUE,1/(CV:CV^2+IF(Additional_model="Fixed effect",0,'Publication Bias Analysis'!L$32)),"")</f>
        <v>239.66352915012328</v>
      </c>
      <c r="CZ11" s="58">
        <f>IF(Include_in_Pub_Bias=TRUE,'Publication Bias Analysis'!E:E-'Publication Bias Analysis'!I$37,"")</f>
        <v>-0.27894210287543397</v>
      </c>
      <c r="DA11" s="58">
        <f>IF(Include_in_Pub_Bias=TRUE,IF(Additional_model="Fixed effect",1/CV:CV,1/SQRT(CV:CV^2+DK$11)),"")</f>
        <v>15.481070026006705</v>
      </c>
      <c r="DB11" s="58">
        <f>IF(Include_in_Pub_Bias=TRUE,IF(Additional_model="Fixed effect",'Publication Bias Analysis'!E:E/CV:CV,'Publication Bias Analysis'!E:E/SQRT(CV:CV^2+DK$11)),"")</f>
        <v>-2.322160503901006</v>
      </c>
      <c r="DC11" s="78">
        <f>IF(Include_in_Pub_Bias=TRUE,RANK(DP:DP,DP:DP,1)*IF(DO:DO&gt;0,1,-1),"")</f>
        <v>-10</v>
      </c>
      <c r="DD11" s="78">
        <f>IF(Include_in_Pub_Bias=TRUE,DC:DC,"")</f>
        <v>-10</v>
      </c>
      <c r="DE11" s="78">
        <f>IF(Include_in_Pub_Bias=TRUE,RANK(DS:DS,DS:DS,1)*IF(DR:DR&lt;0,-1,1),"")</f>
        <v>-10</v>
      </c>
      <c r="DF11" s="78">
        <f>IF(Include_in_Pub_Bias=TRUE,RANK(DV:DV,DV:DV,1)*IF(DU:DU&lt;0,-1,1),"")</f>
        <v>-10</v>
      </c>
      <c r="DG11" s="58">
        <f>IF(Include_in_Pub_Bias=TRUE,'Publication Bias Analysis'!E:E,NA())</f>
        <v>-0.15</v>
      </c>
      <c r="DH11" s="47">
        <f>IF(Include_in_Pub_Bias=TRUE,CV:CV,NA())</f>
        <v>6.4595018194485029E-2</v>
      </c>
      <c r="DJ11" s="20" t="s">
        <v>25</v>
      </c>
      <c r="DK11" s="130">
        <f>MAX(0,(DK10-(k_-1))/(SUM(Calculations!CW:CW)-SUMPRODUCT(Calculations!CW:CW,Calculations!CW:CW)/SUM(Calculations!CW:CW)))</f>
        <v>4.4319062083279105E-2</v>
      </c>
      <c r="DN11" s="164"/>
      <c r="DO11" s="10">
        <f>IF(Include_in_Pub_Bias=TRUE,IF('Publication Bias Analysis'!L$37="Left",'Publication Bias Analysis'!E:E-'Publication Bias Analysis'!I$29,'Publication Bias Analysis'!I$29-'Publication Bias Analysis'!E:E),"")</f>
        <v>-0.27894210287543397</v>
      </c>
      <c r="DP11" s="10">
        <f>IF(Include_in_Pub_Bias=TRUE,ABS(DO11),"")</f>
        <v>0.27894210287543397</v>
      </c>
      <c r="DQ11" s="47">
        <f>IF(Include_in_Pub_Bias=TRUE,1/(CV:CV^2+IF(Additional_model="Fixed effect",0,$DZ$6)),"")</f>
        <v>239.66352915012328</v>
      </c>
      <c r="DR11" s="10">
        <f>IF(Include_in_Pub_Bias=TRUE,IF('Publication Bias Analysis'!L$37="Left",'Publication Bias Analysis'!E:E-DZ$3,DZ$3-'Publication Bias Analysis'!E:E),"")</f>
        <v>-0.27894210287543397</v>
      </c>
      <c r="DS11" s="10">
        <f t="shared" si="60"/>
        <v>0.27894210287543397</v>
      </c>
      <c r="DT11" s="47">
        <f>IF(AND(DR11&lt;&gt;"",DD11&lt;=MAX(DD:DD)-DZ$7),1/(CV:CV^2+IF(Additional_model="Fixed effect",0,$DZ$13)),"")</f>
        <v>239.66352915012328</v>
      </c>
      <c r="DU11" s="10">
        <f>IF(Include_in_Pub_Bias=TRUE,IF('Publication Bias Analysis'!L$37="Left",'Publication Bias Analysis'!E:E-DZ$10,DZ$10-'Publication Bias Analysis'!E:E),"")</f>
        <v>-0.27894210287543397</v>
      </c>
      <c r="DV11" s="10">
        <f t="shared" si="39"/>
        <v>0.27894210287543397</v>
      </c>
      <c r="DW11" s="47">
        <f>IF(AND(DU11&lt;&gt;"",DE11&lt;=MAX(DE:DE)-DZ$14),1/(CV:CV^2+IF(Additional_model="Fixed effect",0,$DZ$20)),"")</f>
        <v>239.66352915012328</v>
      </c>
      <c r="DY11" s="152" t="s">
        <v>4</v>
      </c>
      <c r="DZ11" s="152"/>
      <c r="EC11" s="72">
        <v>10</v>
      </c>
      <c r="ED11" s="78" t="str">
        <f>IF(Trim_and_fill="On",IF(DZ$21&gt;COUNT(ED$2:ED10),IF(COUNTIF(DD:DD,-1*(MAX(DD:DD)-EC11+1))=1,"",MAX(DD:DD)-EC11+1),""),"")</f>
        <v/>
      </c>
      <c r="EE11" s="58" t="str">
        <f t="shared" si="40"/>
        <v/>
      </c>
      <c r="EF11" s="58" t="str">
        <f t="shared" si="61"/>
        <v/>
      </c>
      <c r="EG11" s="58" t="str">
        <f t="shared" si="41"/>
        <v/>
      </c>
      <c r="EH11" s="58" t="str">
        <f t="shared" si="42"/>
        <v/>
      </c>
      <c r="EI11" s="47" t="str">
        <f>IF(ED11&lt;&gt;"",EE:EE-'Publication Bias Analysis'!I$37,"")</f>
        <v/>
      </c>
      <c r="EK11" s="72">
        <v>10</v>
      </c>
      <c r="EL11" s="58" t="e">
        <f t="shared" si="43"/>
        <v>#N/A</v>
      </c>
      <c r="EM11" s="47" t="e">
        <f t="shared" si="44"/>
        <v>#N/A</v>
      </c>
      <c r="EO11" s="164"/>
      <c r="EP11" s="58">
        <f>IF(Include_in_Pub_Bias=TRUE,Inverse_standard_error-AVERAGE(Inverse_standard_error),"")</f>
        <v>4.4277798679825153</v>
      </c>
      <c r="EQ11" s="47">
        <f>IF(Include_in_Pub_Bias=TRUE,Z_score-('Publication Bias Analysis'!P$3+'Publication Bias Analysis'!P$4*Inverse_standard_error),"")</f>
        <v>-4.6575135184632543</v>
      </c>
      <c r="ES11" s="164"/>
      <c r="ET11" s="58">
        <f>IF(Include_in_Pub_Bias=TRUE,('Publication Bias Analysis'!E:E-SUMPRODUCT('Publication Bias Analysis'!E:E,Calculations!CW:CW)/SUM(Calculations!CW:CW))/(SQRT(EU:EU)),"")</f>
        <v>-4.6858224724335145</v>
      </c>
      <c r="EU11" s="58">
        <f>IF(Include_in_Pub_Bias=TRUE,'Publication Bias Analysis'!F:F^2-1/(SUM(Calculations!CW:CW)),"")</f>
        <v>3.5436961728019939E-3</v>
      </c>
      <c r="EV11" s="78">
        <f>IF(Include_in_Pub_Bias=TRUE,RANK(ET:ET,ET:ET,1),"")</f>
        <v>1</v>
      </c>
      <c r="EW11" s="78">
        <f>IF(Include_in_Pub_Bias=TRUE,RANK(EU:EU,EU:EU,1),"")</f>
        <v>2</v>
      </c>
      <c r="EX11" s="78">
        <f>IF(Include_in_Pub_Bias=TRUE,COUNTIFS(EV12:EV210,"&lt;"&amp;EV11,EW12:EW210,"&lt;"&amp;EW11)+COUNTIFS(EV12:EV210,"&gt;"&amp;EV11,EW12:EW210,"&gt;"&amp;EW11),"")</f>
        <v>2</v>
      </c>
      <c r="EY11" s="94">
        <f>IF(Include_in_Pub_Bias=TRUE,COUNTIFS(EV12:EV210,"&lt;"&amp;EV11,EW12:EW210,"&gt;"&amp;EW11)+COUNTIFS(EV12:EV210,"&gt;"&amp;EV11,EW12:EW210,"&lt;"&amp;EW11),"")</f>
        <v>0</v>
      </c>
      <c r="FA11" s="164"/>
      <c r="FG11" s="164"/>
      <c r="FH11" s="58">
        <f>IF(Include_in_Pub_Bias=TRUE,Inverse_standard_error,NA())</f>
        <v>15.481070026006705</v>
      </c>
      <c r="FI11" s="58">
        <f>IF(Include_in_Pub_Bias=TRUE,Z_score,NA())</f>
        <v>-2.322160503901006</v>
      </c>
      <c r="FJ11" s="58">
        <f>IF(Include_in_Pub_Bias=TRUE,Inverse_standard_error-AVERAGE(Inverse_standard_error),"")</f>
        <v>4.4277798679825153</v>
      </c>
      <c r="FK11" s="47">
        <f>IF(Include_in_Pub_Bias=TRUE,Z_score-('Publication Bias Analysis'!AK$30+'Publication Bias Analysis'!AK$31*Inverse_standard_error),"")</f>
        <v>-4.3183222278161599</v>
      </c>
      <c r="FQ11" s="164"/>
      <c r="FR11" s="98">
        <f>IF(Z_score&lt;&gt;"",RANK('Publication Bias Analysis'!AT:AT,'Publication Bias Analysis'!AT:AT,1)+COUNTIF('Publication Bias Analysis'!AT$2:AT10,'Publication Bias Analysis'!AR11),"")</f>
        <v>1</v>
      </c>
      <c r="FS11" s="58">
        <f t="shared" si="64"/>
        <v>5.4054054054054057E-2</v>
      </c>
      <c r="FT11" s="58">
        <f>IF(Include_in_Pub_Bias=TRUE,'Publication Bias Analysis'!AS11,NA())</f>
        <v>-1.6067550689692427</v>
      </c>
      <c r="FU11" s="58">
        <f>IF('Publication Bias Analysis'!AS11&lt;&gt;"",'Publication Bias Analysis'!AT11,NA())</f>
        <v>-2.322160503901006</v>
      </c>
      <c r="FV11" s="58">
        <f>IF(Include_in_Pub_Bias=TRUE,'Publication Bias Analysis'!AS:AS-AVERAGE('Publication Bias Analysis'!AS:AS),"")</f>
        <v>-1.6067550689692425</v>
      </c>
      <c r="FW11" s="47">
        <f>IF(Include_in_Pub_Bias=TRUE,FU:FU-('Publication Bias Analysis'!AW$30+'Publication Bias Analysis'!AW$31*FT:FT),"")</f>
        <v>0.82164359679604582</v>
      </c>
      <c r="GC11" s="164"/>
      <c r="GD11" s="58">
        <f t="shared" si="47"/>
        <v>-2.322160503901006</v>
      </c>
      <c r="GE11" s="58">
        <f t="shared" si="48"/>
        <v>1.0112147400255678E-2</v>
      </c>
      <c r="GF11" s="47">
        <f t="shared" si="63"/>
        <v>-4.5940178649180847</v>
      </c>
    </row>
    <row r="12" spans="1:188" x14ac:dyDescent="0.2">
      <c r="A12" s="166"/>
      <c r="B12" s="72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>11</v>
      </c>
      <c r="C12" s="78">
        <f>IF(B12&lt;&gt;"",IF(B12=0,COUNTIF(B$2:B11,0)+1,COUNTIF(B$2:B11,B12)+B12+COUNTIF(B:B,0)),"")</f>
        <v>11</v>
      </c>
      <c r="D12" s="78">
        <f>IF(AND(Variance&lt;&gt;"",Entry_Number&lt;&gt;""),Entry_Number,"")</f>
        <v>11</v>
      </c>
      <c r="E12" s="120" t="str">
        <f>IF(Input!Study_name&lt;&gt;"",Input!Study_name,"")</f>
        <v>kkkk</v>
      </c>
      <c r="F12" s="58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>0.03</v>
      </c>
      <c r="G12" s="58">
        <f t="shared" si="0"/>
        <v>3.0009004863126475E-2</v>
      </c>
      <c r="H12" s="58">
        <f t="shared" si="1"/>
        <v>90</v>
      </c>
      <c r="I12" s="58">
        <f t="shared" si="2"/>
        <v>8</v>
      </c>
      <c r="J12" s="58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>1.2323466790123456E-2</v>
      </c>
      <c r="K12" s="58">
        <f>IF(AND(Include_study="Yes",Sufficient_data="Yes",Variance&lt;&gt;""),IF(Input!Standard_error_of_Partial_correlation&lt;&gt;"",Input!Standard_error_of_Partial_correlation,SQRT(J12)),"")</f>
        <v>0.1110111111111111</v>
      </c>
      <c r="L12" s="58">
        <f>IF(AND(Sufficient_data="Yes",Include_study="Yes",Variance&lt;&gt;""),1/Variance,"")</f>
        <v>81.145997066462016</v>
      </c>
      <c r="M12" s="58">
        <f>IF(AND(Sufficient_data="Yes",Include_study="Yes",Variance&lt;&gt;""),1/(Variance+T2_),"")</f>
        <v>17.654578986666088</v>
      </c>
      <c r="N12" s="58">
        <f t="shared" si="3"/>
        <v>-0.1905767131863027</v>
      </c>
      <c r="O12" s="58">
        <f t="shared" si="4"/>
        <v>0.2505767131863027</v>
      </c>
      <c r="P12" s="143">
        <f t="shared" si="5"/>
        <v>8.0008708310741264E-2</v>
      </c>
      <c r="Q12" s="146">
        <f>IF(AND(Include_study="Yes",Sufficient_data="Yes",Variance&lt;&gt;""),IF(Fisher_transformation="Off",Partial_correlation,Partial_correlation_z)-Combined_Effect_Size,"")</f>
        <v>-8.3205232537769389E-2</v>
      </c>
      <c r="S12" s="75">
        <f>IF(AND(Sufficient_data="Yes",Include_study="Yes",Variance&lt;&gt;""),Partial_correlation,NA())</f>
        <v>0.03</v>
      </c>
      <c r="T12" s="58">
        <f t="shared" si="6"/>
        <v>0.2205767131863027</v>
      </c>
      <c r="U12" s="47">
        <f t="shared" si="7"/>
        <v>0.2205767131863027</v>
      </c>
      <c r="V12" s="26"/>
      <c r="Z12" s="166"/>
      <c r="AA12" s="82">
        <f t="shared" si="8"/>
        <v>12</v>
      </c>
      <c r="AB12" s="88" t="b">
        <f t="shared" si="49"/>
        <v>1</v>
      </c>
      <c r="AC12" s="105" t="str">
        <f>IF(Include_in_subgroup=TRUE,Input!Study_name,"")</f>
        <v>kkkk</v>
      </c>
      <c r="AD12" s="58" t="str">
        <f t="shared" si="9"/>
        <v>BB</v>
      </c>
      <c r="AE12" s="58">
        <f t="shared" si="10"/>
        <v>0.03</v>
      </c>
      <c r="AF12" s="58" t="str">
        <f t="shared" si="11"/>
        <v/>
      </c>
      <c r="AG12" s="58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>0.1110111111111111</v>
      </c>
      <c r="AH12" s="58">
        <f t="shared" si="12"/>
        <v>81.14599706646203</v>
      </c>
      <c r="AI12" s="58">
        <f t="shared" si="13"/>
        <v>81.14599706646203</v>
      </c>
      <c r="AJ12" s="83">
        <f t="shared" si="14"/>
        <v>0.18778076326736642</v>
      </c>
      <c r="AK12" s="58">
        <f t="shared" si="15"/>
        <v>-0.1905767131863027</v>
      </c>
      <c r="AL12" s="58">
        <f t="shared" si="16"/>
        <v>0.2505767131863027</v>
      </c>
      <c r="AM12" s="47">
        <f t="shared" si="17"/>
        <v>7.4612336633207765E-2</v>
      </c>
      <c r="AO12" s="75">
        <f t="shared" si="18"/>
        <v>0.03</v>
      </c>
      <c r="AP12" s="58">
        <f t="shared" si="19"/>
        <v>0.2205767131863027</v>
      </c>
      <c r="AQ12" s="47">
        <f t="shared" si="20"/>
        <v>0.2205767131863027</v>
      </c>
      <c r="AS12" s="82" t="str">
        <f t="shared" si="50"/>
        <v/>
      </c>
      <c r="AT12" s="58" t="str">
        <f>IF(AND(Sufficient_data="Yes",Include_study="Yes",Subgroup&lt;&gt;""),IF(COUNTIFS(Input!K$2:K11,"="&amp;"Yes",Input!C$2:C11,"="&amp;"Yes",Input!M$2:M11,"="&amp;Subgroup)&gt;0,"",Subgroup),"")</f>
        <v/>
      </c>
      <c r="AU12" s="88" t="str">
        <f t="shared" si="21"/>
        <v/>
      </c>
      <c r="AV12" s="78" t="str">
        <f t="shared" si="22"/>
        <v/>
      </c>
      <c r="AW12" s="58" t="str">
        <f t="shared" si="23"/>
        <v/>
      </c>
      <c r="AX12" s="89" t="str">
        <f t="shared" si="24"/>
        <v/>
      </c>
      <c r="AY12" s="83" t="str">
        <f t="shared" si="51"/>
        <v/>
      </c>
      <c r="AZ12" s="58" t="str">
        <f t="shared" si="25"/>
        <v/>
      </c>
      <c r="BA12" s="58" t="str">
        <f t="shared" si="26"/>
        <v/>
      </c>
      <c r="BB12" s="58" t="str">
        <f t="shared" si="27"/>
        <v/>
      </c>
      <c r="BC12" s="58" t="str">
        <f t="shared" si="52"/>
        <v/>
      </c>
      <c r="BD12" s="58" t="str">
        <f t="shared" si="28"/>
        <v/>
      </c>
      <c r="BE12" s="88" t="str">
        <f t="shared" si="29"/>
        <v/>
      </c>
      <c r="BF12" s="58" t="str">
        <f t="shared" si="30"/>
        <v/>
      </c>
      <c r="BG12" s="58" t="str">
        <f t="shared" si="31"/>
        <v/>
      </c>
      <c r="BH12" s="58" t="str">
        <f t="shared" si="53"/>
        <v/>
      </c>
      <c r="BI12" s="58" t="str">
        <f t="shared" si="54"/>
        <v/>
      </c>
      <c r="BJ12" s="58" t="str">
        <f t="shared" si="32"/>
        <v/>
      </c>
      <c r="BK12" s="58" t="str">
        <f t="shared" si="33"/>
        <v/>
      </c>
      <c r="BL12" s="58" t="str">
        <f t="shared" si="55"/>
        <v/>
      </c>
      <c r="BM12" s="58" t="str">
        <f t="shared" si="56"/>
        <v/>
      </c>
      <c r="BN12" s="58" t="str">
        <f t="shared" si="57"/>
        <v/>
      </c>
      <c r="BO12" s="58" t="e">
        <f t="shared" si="34"/>
        <v>#N/A</v>
      </c>
      <c r="BP12" s="83" t="str">
        <f t="shared" si="58"/>
        <v/>
      </c>
      <c r="BQ12" s="58" t="str">
        <f t="shared" si="35"/>
        <v/>
      </c>
      <c r="BR12" s="58" t="str">
        <f t="shared" si="59"/>
        <v/>
      </c>
      <c r="BS12" s="58" t="str">
        <f t="shared" si="36"/>
        <v/>
      </c>
      <c r="BT12" s="47" t="str">
        <f t="shared" si="37"/>
        <v/>
      </c>
      <c r="BV12" s="11" t="s">
        <v>79</v>
      </c>
      <c r="BW12" s="11"/>
      <c r="BY12" s="167"/>
      <c r="BZ12" s="75" t="b">
        <f>IF(Moderator_Fisher_Transformation="On",AND(Include_study="Yes",Moderator&lt;&gt;"",Number_of_observations&lt;&gt;"",Number_of_predictors&lt;&gt;""),AND(Include_study="Yes",Sufficient_data="Yes",Moderator&lt;&gt;""))</f>
        <v>1</v>
      </c>
      <c r="CA12" s="58">
        <f>IF(Include_in_Moderator=TRUE,'Moderator Analysis'!E:E,NA())</f>
        <v>17</v>
      </c>
      <c r="CB12" s="58">
        <f>IF(Include_in_Moderator=TRUE,'Moderator Analysis'!F:F,NA())</f>
        <v>3.0009004863126475E-2</v>
      </c>
      <c r="CC12" s="58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>0.334370152488211</v>
      </c>
      <c r="CD12" s="58">
        <f>IF(Include_in_Moderator=TRUE,1/CC:CC^2,"")</f>
        <v>8.9442719099991592</v>
      </c>
      <c r="CE12" s="58">
        <f>IF(Include_in_Moderator=TRUE,'Moderator Analysis'!F:F-CO$2,"")</f>
        <v>-4.037534173310646E-2</v>
      </c>
      <c r="CF12" s="58">
        <f>IF(Include_in_Moderator=TRUE,'Moderator Analysis'!E:E-CO$3,"")</f>
        <v>-0.97582563974659564</v>
      </c>
      <c r="CG12" s="47">
        <f>IF(Include_in_Moderator=TRUE,CD:CD*('Moderator Analysis'!F:F-CO$5-CO$4*'Moderator Analysis'!E:E)^2,"")</f>
        <v>6.5457280761724052E-2</v>
      </c>
      <c r="CI12" s="75">
        <f>IF(AND(Sufficient_data="Yes",Include_study="Yes",Include_in_Moderator=TRUE,Moderator&lt;&gt;""),1/(CC:CC^2+CO$7),"")</f>
        <v>8.9442719099991592</v>
      </c>
      <c r="CJ12" s="58">
        <f>IF(AND(Sufficient_data="Yes",Include_study="Yes",CI12&lt;&gt;""),'Moderator Analysis'!F:F-'Moderator Analysis'!K$37,"")</f>
        <v>-4.037534173310646E-2</v>
      </c>
      <c r="CK12" s="58">
        <f>IF(AND(Sufficient_data="Yes",Include_study="Yes",CI12&lt;&gt;""),'Moderator Analysis'!E:E-SUMPRODUCT('Moderator Analysis'!E:E,CI:CI)/SUM(CI:CI),"")</f>
        <v>-0.97582563974659564</v>
      </c>
      <c r="CL12" s="47">
        <f>IF(AND(Sufficient_data="Yes",Include_study="Yes",CI12&lt;&gt;""),CI:CI*(CB12-'Moderator Analysis'!K$29-'Moderator Analysis'!K$30*'Moderator Analysis'!E:E)^2,"")</f>
        <v>6.5457280761724898E-2</v>
      </c>
      <c r="CM12" s="26"/>
      <c r="CN12" s="10">
        <f>IF(CO3&lt;&gt;"",MIN('Moderator Analysis'!E:E)*0.9,"")</f>
        <v>11.700000000000001</v>
      </c>
      <c r="CO12" s="10">
        <f>IF(CO3&lt;&gt;"",'Moderator Analysis'!K29+'Moderator Analysis'!K30*CN12,"")</f>
        <v>0.36089890162169169</v>
      </c>
      <c r="CQ12" s="167"/>
      <c r="CR12" s="150" t="b">
        <f>IF(Additional_Fisher_transformation="On",AND(Include_study="Yes",Number_of_observations&lt;&gt;"",Number_of_predictors&lt;&gt;""),AND(Include_study="Yes",Sufficient_data="Yes"))</f>
        <v>1</v>
      </c>
      <c r="CS12" s="169"/>
      <c r="CT12" s="58">
        <f>IF(Include_in_Pub_Bias=TRUE,Partial_correlation,"")</f>
        <v>0.03</v>
      </c>
      <c r="CU12" s="58" t="str">
        <f>IF(AND(Include_in_Pub_Bias=TRUE,Additional_Fisher_transformation="On"),FISHER(Partial_correlation),"")</f>
        <v/>
      </c>
      <c r="CV12" s="58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>0.1110111111111111</v>
      </c>
      <c r="CW12" s="58">
        <f>IF(Include_in_Pub_Bias=TRUE,1/CV:CV^2,"")</f>
        <v>81.14599706646203</v>
      </c>
      <c r="CX12" s="58">
        <f>IF(Include_in_Pub_Bias=TRUE,1/(CV:CV^2+IF(Additional_model="Fixed effect",0,Calculations!DK$11)),"")</f>
        <v>81.14599706646203</v>
      </c>
      <c r="CY12" s="58">
        <f>IF(Include_in_Pub_Bias=TRUE,1/(CV:CV^2+IF(Additional_model="Fixed effect",0,'Publication Bias Analysis'!L$32)),"")</f>
        <v>81.14599706646203</v>
      </c>
      <c r="CZ12" s="58">
        <f>IF(Include_in_Pub_Bias=TRUE,'Publication Bias Analysis'!E:E-'Publication Bias Analysis'!I$37,"")</f>
        <v>-9.8942102875433979E-2</v>
      </c>
      <c r="DA12" s="58">
        <f>IF(Include_in_Pub_Bias=TRUE,IF(Additional_model="Fixed effect",1/CV:CV,1/SQRT(CV:CV^2+DK$11)),"")</f>
        <v>9.0081072965669104</v>
      </c>
      <c r="DB12" s="58">
        <f>IF(Include_in_Pub_Bias=TRUE,IF(Additional_model="Fixed effect",'Publication Bias Analysis'!E:E/CV:CV,'Publication Bias Analysis'!E:E/SQRT(CV:CV^2+DK$11)),"")</f>
        <v>0.27024321889700731</v>
      </c>
      <c r="DC12" s="78">
        <f>IF(Include_in_Pub_Bias=TRUE,RANK(DP:DP,DP:DP,1)*IF(DO:DO&gt;0,1,-1),"")</f>
        <v>-3</v>
      </c>
      <c r="DD12" s="78">
        <f>IF(Include_in_Pub_Bias=TRUE,DC:DC,"")</f>
        <v>-3</v>
      </c>
      <c r="DE12" s="78">
        <f>IF(Include_in_Pub_Bias=TRUE,RANK(DS:DS,DS:DS,1)*IF(DR:DR&lt;0,-1,1),"")</f>
        <v>-3</v>
      </c>
      <c r="DF12" s="78">
        <f>IF(Include_in_Pub_Bias=TRUE,RANK(DV:DV,DV:DV,1)*IF(DU:DU&lt;0,-1,1),"")</f>
        <v>-3</v>
      </c>
      <c r="DG12" s="58">
        <f>IF(Include_in_Pub_Bias=TRUE,'Publication Bias Analysis'!E:E,NA())</f>
        <v>0.03</v>
      </c>
      <c r="DH12" s="47">
        <f>IF(Include_in_Pub_Bias=TRUE,CV:CV,NA())</f>
        <v>0.1110111111111111</v>
      </c>
      <c r="DN12" s="164"/>
      <c r="DO12" s="10">
        <f>IF(Include_in_Pub_Bias=TRUE,IF('Publication Bias Analysis'!L$37="Left",'Publication Bias Analysis'!E:E-'Publication Bias Analysis'!I$29,'Publication Bias Analysis'!I$29-'Publication Bias Analysis'!E:E),"")</f>
        <v>-9.8942102875433979E-2</v>
      </c>
      <c r="DP12" s="10">
        <f>IF(Include_in_Pub_Bias=TRUE,ABS(DO12),"")</f>
        <v>9.8942102875433979E-2</v>
      </c>
      <c r="DQ12" s="47">
        <f>IF(Include_in_Pub_Bias=TRUE,1/(CV:CV^2+IF(Additional_model="Fixed effect",0,$DZ$6)),"")</f>
        <v>81.14599706646203</v>
      </c>
      <c r="DR12" s="10">
        <f>IF(Include_in_Pub_Bias=TRUE,IF('Publication Bias Analysis'!L$37="Left",'Publication Bias Analysis'!E:E-DZ$3,DZ$3-'Publication Bias Analysis'!E:E),"")</f>
        <v>-9.8942102875433979E-2</v>
      </c>
      <c r="DS12" s="10">
        <f t="shared" si="60"/>
        <v>9.8942102875433979E-2</v>
      </c>
      <c r="DT12" s="47">
        <f>IF(AND(DR12&lt;&gt;"",DD12&lt;=MAX(DD:DD)-DZ$7),1/(CV:CV^2+IF(Additional_model="Fixed effect",0,$DZ$13)),"")</f>
        <v>81.14599706646203</v>
      </c>
      <c r="DU12" s="10">
        <f>IF(Include_in_Pub_Bias=TRUE,IF('Publication Bias Analysis'!L$37="Left",'Publication Bias Analysis'!E:E-DZ$10,DZ$10-'Publication Bias Analysis'!E:E),"")</f>
        <v>-9.8942102875433979E-2</v>
      </c>
      <c r="DV12" s="10">
        <f t="shared" si="39"/>
        <v>9.8942102875433979E-2</v>
      </c>
      <c r="DW12" s="47">
        <f>IF(AND(DU12&lt;&gt;"",DE12&lt;=MAX(DE:DE)-DZ$14),1/(CV:CV^2+IF(Additional_model="Fixed effect",0,$DZ$20)),"")</f>
        <v>81.14599706646203</v>
      </c>
      <c r="DY12" s="20" t="s">
        <v>3</v>
      </c>
      <c r="DZ12" s="10">
        <f>SUMPRODUCT(--(DE:DE&lt;=(MAX(DE:DE)-(DZ7+DZ14))),Calculations!CW:CW,'Publication Bias Analysis'!E:E,'Publication Bias Analysis'!E:E)-SUMPRODUCT(--(DE:DE&lt;=(MAX(DE:DE)-DZ14)),Calculations!CW:CW,'Publication Bias Analysis'!E:E)^2/SUMIF(DE:DE,"&lt;="&amp;(MAX(DE:DE)-DZ14),Calculations!CW:CW)</f>
        <v>73.721458686458405</v>
      </c>
      <c r="EC12" s="72">
        <v>11</v>
      </c>
      <c r="ED12" s="78" t="str">
        <f>IF(Trim_and_fill="On",IF(DZ$21&gt;COUNT(ED$2:ED11),IF(COUNTIF(DD:DD,-1*(MAX(DD:DD)-EC12+1))=1,"",MAX(DD:DD)-EC12+1),""),"")</f>
        <v/>
      </c>
      <c r="EE12" s="58" t="str">
        <f t="shared" si="40"/>
        <v/>
      </c>
      <c r="EF12" s="58" t="str">
        <f t="shared" si="61"/>
        <v/>
      </c>
      <c r="EG12" s="58" t="str">
        <f t="shared" si="41"/>
        <v/>
      </c>
      <c r="EH12" s="58" t="str">
        <f t="shared" si="42"/>
        <v/>
      </c>
      <c r="EI12" s="47" t="str">
        <f>IF(ED12&lt;&gt;"",EE:EE-'Publication Bias Analysis'!I$37,"")</f>
        <v/>
      </c>
      <c r="EK12" s="72">
        <v>11</v>
      </c>
      <c r="EL12" s="58" t="e">
        <f t="shared" si="43"/>
        <v>#N/A</v>
      </c>
      <c r="EM12" s="47" t="e">
        <f t="shared" si="44"/>
        <v>#N/A</v>
      </c>
      <c r="EO12" s="164"/>
      <c r="EP12" s="58">
        <f>IF(Include_in_Pub_Bias=TRUE,Inverse_standard_error-AVERAGE(Inverse_standard_error),"")</f>
        <v>-2.0451828614572793</v>
      </c>
      <c r="EQ12" s="47">
        <f>IF(Include_in_Pub_Bias=TRUE,Z_score-('Publication Bias Analysis'!P$3+'Publication Bias Analysis'!P$4*Inverse_standard_error),"")</f>
        <v>-0.60165322671547761</v>
      </c>
      <c r="ES12" s="164"/>
      <c r="ET12" s="58">
        <f>IF(Include_in_Pub_Bias=TRUE,('Publication Bias Analysis'!E:E-SUMPRODUCT('Publication Bias Analysis'!E:E,Calculations!CW:CW)/SUM(Calculations!CW:CW))/(SQRT(EU:EU)),"")</f>
        <v>-0.91492940462409422</v>
      </c>
      <c r="EU12" s="58">
        <f>IF(Include_in_Pub_Bias=TRUE,'Publication Bias Analysis'!F:F^2-1/(SUM(Calculations!CW:CW)),"")</f>
        <v>1.1694646587379596E-2</v>
      </c>
      <c r="EV12" s="78">
        <f>IF(Include_in_Pub_Bias=TRUE,RANK(ET:ET,ET:ET,1),"")</f>
        <v>5</v>
      </c>
      <c r="EW12" s="78">
        <f>IF(Include_in_Pub_Bias=TRUE,RANK(EU:EU,EU:EU,1),"")</f>
        <v>10</v>
      </c>
      <c r="EX12" s="78">
        <f>IF(Include_in_Pub_Bias=TRUE,COUNTIFS(EV13:EV211,"&lt;"&amp;EV12,EW13:EW211,"&lt;"&amp;EW12)+COUNTIFS(EV13:EV211,"&gt;"&amp;EV12,EW13:EW211,"&gt;"&amp;EW12),"")</f>
        <v>0</v>
      </c>
      <c r="EY12" s="94">
        <f>IF(Include_in_Pub_Bias=TRUE,COUNTIFS(EV13:EV211,"&lt;"&amp;EV12,EW13:EW211,"&gt;"&amp;EW12)+COUNTIFS(EV13:EV211,"&gt;"&amp;EV12,EW13:EW211,"&lt;"&amp;EW12),"")</f>
        <v>1</v>
      </c>
      <c r="FA12" s="164"/>
      <c r="FC12" s="11" t="s">
        <v>97</v>
      </c>
      <c r="FD12" s="11"/>
      <c r="FG12" s="164"/>
      <c r="FH12" s="58">
        <f>IF(Include_in_Pub_Bias=TRUE,Inverse_standard_error,NA())</f>
        <v>9.0081072965669104</v>
      </c>
      <c r="FI12" s="58">
        <f>IF(Include_in_Pub_Bias=TRUE,Z_score,NA())</f>
        <v>0.27024321889700731</v>
      </c>
      <c r="FJ12" s="58">
        <f>IF(Include_in_Pub_Bias=TRUE,Inverse_standard_error-AVERAGE(Inverse_standard_error),"")</f>
        <v>-2.0451828614572793</v>
      </c>
      <c r="FK12" s="47">
        <f>IF(Include_in_Pub_Bias=TRUE,Z_score-('Publication Bias Analysis'!AK$30+'Publication Bias Analysis'!AK$31*Inverse_standard_error),"")</f>
        <v>-0.89128107884987073</v>
      </c>
      <c r="FM12"/>
      <c r="FN12"/>
      <c r="FO12"/>
      <c r="FQ12" s="164"/>
      <c r="FR12" s="98">
        <f>IF(Z_score&lt;&gt;"",RANK('Publication Bias Analysis'!AT:AT,'Publication Bias Analysis'!AT:AT,1)+COUNTIF('Publication Bias Analysis'!AT$2:AT11,'Publication Bias Analysis'!AR12),"")</f>
        <v>6</v>
      </c>
      <c r="FS12" s="58">
        <f t="shared" si="64"/>
        <v>0.45945945945945948</v>
      </c>
      <c r="FT12" s="58">
        <f>IF(Include_in_Pub_Bias=TRUE,'Publication Bias Analysis'!AS12,NA())</f>
        <v>-0.10179559909470488</v>
      </c>
      <c r="FU12" s="58">
        <f>IF('Publication Bias Analysis'!AS12&lt;&gt;"",'Publication Bias Analysis'!AT12,NA())</f>
        <v>0.27024321889700731</v>
      </c>
      <c r="FV12" s="58">
        <f>IF(Include_in_Pub_Bias=TRUE,'Publication Bias Analysis'!AS:AS-AVERAGE('Publication Bias Analysis'!AS:AS),"")</f>
        <v>-0.10179559909470473</v>
      </c>
      <c r="FW12" s="47">
        <f>IF(Include_in_Pub_Bias=TRUE,FU:FU-('Publication Bias Analysis'!AW$30+'Publication Bias Analysis'!AW$31*FT:FT),"")</f>
        <v>-0.78033526894833793</v>
      </c>
      <c r="GC12" s="164"/>
      <c r="GD12" s="58">
        <f t="shared" si="47"/>
        <v>0.27024321889700731</v>
      </c>
      <c r="GE12" s="58">
        <f t="shared" si="48"/>
        <v>0.3934865726465242</v>
      </c>
      <c r="GF12" s="47">
        <f t="shared" si="63"/>
        <v>-0.93270833458737545</v>
      </c>
    </row>
    <row r="13" spans="1:188" ht="14.25" x14ac:dyDescent="0.2">
      <c r="A13" s="166"/>
      <c r="B13" s="72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>12</v>
      </c>
      <c r="C13" s="78">
        <f>IF(B13&lt;&gt;"",IF(B13=0,COUNTIF(B$2:B12,0)+1,COUNTIF(B$2:B12,B13)+B13+COUNTIF(B:B,0)),"")</f>
        <v>12</v>
      </c>
      <c r="D13" s="78">
        <f>IF(AND(Variance&lt;&gt;"",Entry_Number&lt;&gt;""),Entry_Number,"")</f>
        <v>12</v>
      </c>
      <c r="E13" s="120" t="str">
        <f>IF(Input!Study_name&lt;&gt;"",Input!Study_name,"")</f>
        <v>llll</v>
      </c>
      <c r="F13" s="58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>0.05</v>
      </c>
      <c r="G13" s="58">
        <f t="shared" si="0"/>
        <v>5.0041729278491313E-2</v>
      </c>
      <c r="H13" s="58">
        <f t="shared" si="1"/>
        <v>100</v>
      </c>
      <c r="I13" s="58">
        <f t="shared" si="2"/>
        <v>5</v>
      </c>
      <c r="J13" s="58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>1.0585172872340426E-2</v>
      </c>
      <c r="K13" s="58">
        <f>IF(AND(Include_study="Yes",Sufficient_data="Yes",Variance&lt;&gt;""),IF(Input!Standard_error_of_Partial_correlation&lt;&gt;"",Input!Standard_error_of_Partial_correlation,SQRT(J13)),"")</f>
        <v>0.10288426931431464</v>
      </c>
      <c r="L13" s="58">
        <f>IF(AND(Sufficient_data="Yes",Include_study="Yes",Variance&lt;&gt;""),1/Variance,"")</f>
        <v>94.471768393414607</v>
      </c>
      <c r="M13" s="58">
        <f>IF(AND(Sufficient_data="Yes",Include_study="Yes",Variance&lt;&gt;""),1/(Variance+T2_),"")</f>
        <v>18.213531266000246</v>
      </c>
      <c r="N13" s="58">
        <f t="shared" si="3"/>
        <v>-0.15414471122504531</v>
      </c>
      <c r="O13" s="58">
        <f t="shared" si="4"/>
        <v>0.25414471122504528</v>
      </c>
      <c r="P13" s="143">
        <f t="shared" si="5"/>
        <v>8.2541821669640775E-2</v>
      </c>
      <c r="Q13" s="146">
        <f>IF(AND(Include_study="Yes",Sufficient_data="Yes",Variance&lt;&gt;""),IF(Fisher_transformation="Off",Partial_correlation,Partial_correlation_z)-Combined_Effect_Size,"")</f>
        <v>-6.3205232537769385E-2</v>
      </c>
      <c r="S13" s="75">
        <f>IF(AND(Sufficient_data="Yes",Include_study="Yes",Variance&lt;&gt;""),Partial_correlation,NA())</f>
        <v>0.05</v>
      </c>
      <c r="T13" s="58">
        <f t="shared" si="6"/>
        <v>0.20414471122504529</v>
      </c>
      <c r="U13" s="47">
        <f t="shared" si="7"/>
        <v>0.20414471122504529</v>
      </c>
      <c r="V13" s="26"/>
      <c r="Z13" s="166"/>
      <c r="AA13" s="82">
        <f t="shared" si="8"/>
        <v>13</v>
      </c>
      <c r="AB13" s="88" t="b">
        <f t="shared" si="49"/>
        <v>1</v>
      </c>
      <c r="AC13" s="105" t="str">
        <f>IF(Include_in_subgroup=TRUE,Input!Study_name,"")</f>
        <v>llll</v>
      </c>
      <c r="AD13" s="58" t="str">
        <f t="shared" si="9"/>
        <v>BB</v>
      </c>
      <c r="AE13" s="58">
        <f t="shared" si="10"/>
        <v>0.05</v>
      </c>
      <c r="AF13" s="58" t="str">
        <f t="shared" si="11"/>
        <v/>
      </c>
      <c r="AG13" s="58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>0.10288426931431464</v>
      </c>
      <c r="AH13" s="58">
        <f t="shared" si="12"/>
        <v>94.471768393414607</v>
      </c>
      <c r="AI13" s="58">
        <f t="shared" si="13"/>
        <v>94.471768393414607</v>
      </c>
      <c r="AJ13" s="83">
        <f t="shared" si="14"/>
        <v>0.2186180639521067</v>
      </c>
      <c r="AK13" s="58">
        <f t="shared" si="15"/>
        <v>-0.15414471122504531</v>
      </c>
      <c r="AL13" s="58">
        <f t="shared" si="16"/>
        <v>0.25414471122504528</v>
      </c>
      <c r="AM13" s="47">
        <f t="shared" si="17"/>
        <v>9.4612336633207769E-2</v>
      </c>
      <c r="AO13" s="75">
        <f t="shared" si="18"/>
        <v>0.05</v>
      </c>
      <c r="AP13" s="58">
        <f t="shared" si="19"/>
        <v>0.20414471122504529</v>
      </c>
      <c r="AQ13" s="47">
        <f t="shared" si="20"/>
        <v>0.20414471122504529</v>
      </c>
      <c r="AS13" s="82" t="str">
        <f t="shared" si="50"/>
        <v/>
      </c>
      <c r="AT13" s="58" t="str">
        <f>IF(AND(Sufficient_data="Yes",Include_study="Yes",Subgroup&lt;&gt;""),IF(COUNTIFS(Input!K$2:K12,"="&amp;"Yes",Input!C$2:C12,"="&amp;"Yes",Input!M$2:M12,"="&amp;Subgroup)&gt;0,"",Subgroup),"")</f>
        <v/>
      </c>
      <c r="AU13" s="88" t="str">
        <f t="shared" si="21"/>
        <v/>
      </c>
      <c r="AV13" s="78" t="str">
        <f t="shared" si="22"/>
        <v/>
      </c>
      <c r="AW13" s="58" t="str">
        <f t="shared" si="23"/>
        <v/>
      </c>
      <c r="AX13" s="89" t="str">
        <f t="shared" si="24"/>
        <v/>
      </c>
      <c r="AY13" s="83" t="str">
        <f t="shared" si="51"/>
        <v/>
      </c>
      <c r="AZ13" s="58" t="str">
        <f t="shared" si="25"/>
        <v/>
      </c>
      <c r="BA13" s="58" t="str">
        <f t="shared" si="26"/>
        <v/>
      </c>
      <c r="BB13" s="58" t="str">
        <f t="shared" si="27"/>
        <v/>
      </c>
      <c r="BC13" s="58" t="str">
        <f t="shared" si="52"/>
        <v/>
      </c>
      <c r="BD13" s="58" t="str">
        <f t="shared" si="28"/>
        <v/>
      </c>
      <c r="BE13" s="88" t="str">
        <f t="shared" si="29"/>
        <v/>
      </c>
      <c r="BF13" s="58" t="str">
        <f t="shared" si="30"/>
        <v/>
      </c>
      <c r="BG13" s="58" t="str">
        <f t="shared" si="31"/>
        <v/>
      </c>
      <c r="BH13" s="58" t="str">
        <f t="shared" si="53"/>
        <v/>
      </c>
      <c r="BI13" s="58" t="str">
        <f t="shared" si="54"/>
        <v/>
      </c>
      <c r="BJ13" s="58" t="str">
        <f t="shared" si="32"/>
        <v/>
      </c>
      <c r="BK13" s="58" t="str">
        <f t="shared" si="33"/>
        <v/>
      </c>
      <c r="BL13" s="58" t="str">
        <f t="shared" si="55"/>
        <v/>
      </c>
      <c r="BM13" s="58" t="str">
        <f t="shared" si="56"/>
        <v/>
      </c>
      <c r="BN13" s="58" t="str">
        <f t="shared" si="57"/>
        <v/>
      </c>
      <c r="BO13" s="58" t="e">
        <f t="shared" si="34"/>
        <v>#N/A</v>
      </c>
      <c r="BP13" s="83" t="str">
        <f t="shared" si="58"/>
        <v/>
      </c>
      <c r="BQ13" s="58" t="str">
        <f t="shared" si="35"/>
        <v/>
      </c>
      <c r="BR13" s="58" t="str">
        <f t="shared" si="59"/>
        <v/>
      </c>
      <c r="BS13" s="58" t="str">
        <f t="shared" si="36"/>
        <v/>
      </c>
      <c r="BT13" s="47" t="str">
        <f t="shared" si="37"/>
        <v/>
      </c>
      <c r="BV13" s="20" t="s">
        <v>3</v>
      </c>
      <c r="BW13" s="10">
        <f>SUMPRODUCT(AH:AH,IF(Subgroup_Fisher_transformation="Off",AE:AE,AF:AF),IF(Subgroup_Fisher_transformation="Off",AE:AE,AF:AF))-SUMPRODUCT(AH:AH,IF(Subgroup_Fisher_transformation="Off",AE:AE,AF:AF))^2/SUM(AH:AH)</f>
        <v>73.721458686458405</v>
      </c>
      <c r="BY13" s="167"/>
      <c r="BZ13" s="75" t="b">
        <f>IF(Moderator_Fisher_Transformation="On",AND(Include_study="Yes",Moderator&lt;&gt;"",Number_of_observations&lt;&gt;"",Number_of_predictors&lt;&gt;""),AND(Include_study="Yes",Sufficient_data="Yes",Moderator&lt;&gt;""))</f>
        <v>1</v>
      </c>
      <c r="CA13" s="58">
        <f>IF(Include_in_Moderator=TRUE,'Moderator Analysis'!E:E,NA())</f>
        <v>18</v>
      </c>
      <c r="CB13" s="58">
        <f>IF(Include_in_Moderator=TRUE,'Moderator Analysis'!F:F,NA())</f>
        <v>5.0041729278491313E-2</v>
      </c>
      <c r="CC13" s="58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>0.32201734343516736</v>
      </c>
      <c r="CD13" s="58">
        <f>IF(Include_in_Moderator=TRUE,1/CC:CC^2,"")</f>
        <v>9.6436507609929549</v>
      </c>
      <c r="CE13" s="58">
        <f>IF(Include_in_Moderator=TRUE,'Moderator Analysis'!F:F-CO$2,"")</f>
        <v>-2.0342617317741625E-2</v>
      </c>
      <c r="CF13" s="58">
        <f>IF(Include_in_Moderator=TRUE,'Moderator Analysis'!E:E-CO$3,"")</f>
        <v>2.4174360253404359E-2</v>
      </c>
      <c r="CG13" s="47">
        <f>IF(Include_in_Moderator=TRUE,CD:CD*('Moderator Analysis'!F:F-CO$5-CO$4*'Moderator Analysis'!E:E)^2,"")</f>
        <v>3.563765719894048E-3</v>
      </c>
      <c r="CI13" s="75">
        <f>IF(AND(Sufficient_data="Yes",Include_study="Yes",Include_in_Moderator=TRUE,Moderator&lt;&gt;""),1/(CC:CC^2+CO$7),"")</f>
        <v>9.6436507609929549</v>
      </c>
      <c r="CJ13" s="58">
        <f>IF(AND(Sufficient_data="Yes",Include_study="Yes",CI13&lt;&gt;""),'Moderator Analysis'!F:F-'Moderator Analysis'!K$37,"")</f>
        <v>-2.0342617317741625E-2</v>
      </c>
      <c r="CK13" s="58">
        <f>IF(AND(Sufficient_data="Yes",Include_study="Yes",CI13&lt;&gt;""),'Moderator Analysis'!E:E-SUMPRODUCT('Moderator Analysis'!E:E,CI:CI)/SUM(CI:CI),"")</f>
        <v>2.4174360253404359E-2</v>
      </c>
      <c r="CL13" s="47">
        <f>IF(AND(Sufficient_data="Yes",Include_study="Yes",CI13&lt;&gt;""),CI:CI*(CB13-'Moderator Analysis'!K$29-'Moderator Analysis'!K$30*'Moderator Analysis'!E:E)^2,"")</f>
        <v>3.5637657198940888E-3</v>
      </c>
      <c r="CM13" s="26"/>
      <c r="CN13" s="10">
        <f>IF(CO3&lt;&gt;"",MAX('Moderator Analysis'!E:E)*1.1,"")</f>
        <v>24.200000000000003</v>
      </c>
      <c r="CO13" s="10">
        <f>IF(CO3&lt;&gt;"",'Moderator Analysis'!K29+'Moderator Analysis'!K30*CN13,"")</f>
        <v>-0.21773921649608075</v>
      </c>
      <c r="CQ13" s="167"/>
      <c r="CR13" s="150" t="b">
        <f>IF(Additional_Fisher_transformation="On",AND(Include_study="Yes",Number_of_observations&lt;&gt;"",Number_of_predictors&lt;&gt;""),AND(Include_study="Yes",Sufficient_data="Yes"))</f>
        <v>1</v>
      </c>
      <c r="CS13" s="169"/>
      <c r="CT13" s="58">
        <f>IF(Include_in_Pub_Bias=TRUE,Partial_correlation,"")</f>
        <v>0.05</v>
      </c>
      <c r="CU13" s="58" t="str">
        <f>IF(AND(Include_in_Pub_Bias=TRUE,Additional_Fisher_transformation="On"),FISHER(Partial_correlation),"")</f>
        <v/>
      </c>
      <c r="CV13" s="58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>0.10288426931431464</v>
      </c>
      <c r="CW13" s="58">
        <f>IF(Include_in_Pub_Bias=TRUE,1/CV:CV^2,"")</f>
        <v>94.471768393414607</v>
      </c>
      <c r="CX13" s="58">
        <f>IF(Include_in_Pub_Bias=TRUE,1/(CV:CV^2+IF(Additional_model="Fixed effect",0,Calculations!DK$11)),"")</f>
        <v>94.471768393414607</v>
      </c>
      <c r="CY13" s="58">
        <f>IF(Include_in_Pub_Bias=TRUE,1/(CV:CV^2+IF(Additional_model="Fixed effect",0,'Publication Bias Analysis'!L$32)),"")</f>
        <v>94.471768393414607</v>
      </c>
      <c r="CZ13" s="58">
        <f>IF(Include_in_Pub_Bias=TRUE,'Publication Bias Analysis'!E:E-'Publication Bias Analysis'!I$37,"")</f>
        <v>-7.8942102875433975E-2</v>
      </c>
      <c r="DA13" s="58">
        <f>IF(Include_in_Pub_Bias=TRUE,IF(Additional_model="Fixed effect",1/CV:CV,1/SQRT(CV:CV^2+DK$11)),"")</f>
        <v>9.719658861987627</v>
      </c>
      <c r="DB13" s="58">
        <f>IF(Include_in_Pub_Bias=TRUE,IF(Additional_model="Fixed effect",'Publication Bias Analysis'!E:E/CV:CV,'Publication Bias Analysis'!E:E/SQRT(CV:CV^2+DK$11)),"")</f>
        <v>0.48598294309938139</v>
      </c>
      <c r="DC13" s="78">
        <f>IF(Include_in_Pub_Bias=TRUE,RANK(DP:DP,DP:DP,1)*IF(DO:DO&gt;0,1,-1),"")</f>
        <v>-2</v>
      </c>
      <c r="DD13" s="78">
        <f>IF(Include_in_Pub_Bias=TRUE,DC:DC,"")</f>
        <v>-2</v>
      </c>
      <c r="DE13" s="78">
        <f>IF(Include_in_Pub_Bias=TRUE,RANK(DS:DS,DS:DS,1)*IF(DR:DR&lt;0,-1,1),"")</f>
        <v>-2</v>
      </c>
      <c r="DF13" s="78">
        <f>IF(Include_in_Pub_Bias=TRUE,RANK(DV:DV,DV:DV,1)*IF(DU:DU&lt;0,-1,1),"")</f>
        <v>-2</v>
      </c>
      <c r="DG13" s="58">
        <f>IF(Include_in_Pub_Bias=TRUE,'Publication Bias Analysis'!E:E,NA())</f>
        <v>0.05</v>
      </c>
      <c r="DH13" s="47">
        <f>IF(Include_in_Pub_Bias=TRUE,CV:CV,NA())</f>
        <v>0.10288426931431464</v>
      </c>
      <c r="DJ13" s="152" t="s">
        <v>167</v>
      </c>
      <c r="DK13" s="152"/>
      <c r="DN13" s="164"/>
      <c r="DO13" s="10">
        <f>IF(Include_in_Pub_Bias=TRUE,IF('Publication Bias Analysis'!L$37="Left",'Publication Bias Analysis'!E:E-'Publication Bias Analysis'!I$29,'Publication Bias Analysis'!I$29-'Publication Bias Analysis'!E:E),"")</f>
        <v>-7.8942102875433975E-2</v>
      </c>
      <c r="DP13" s="10">
        <f>IF(Include_in_Pub_Bias=TRUE,ABS(DO13),"")</f>
        <v>7.8942102875433975E-2</v>
      </c>
      <c r="DQ13" s="47">
        <f>IF(Include_in_Pub_Bias=TRUE,1/(CV:CV^2+IF(Additional_model="Fixed effect",0,$DZ$6)),"")</f>
        <v>94.471768393414607</v>
      </c>
      <c r="DR13" s="10">
        <f>IF(Include_in_Pub_Bias=TRUE,IF('Publication Bias Analysis'!L$37="Left",'Publication Bias Analysis'!E:E-DZ$3,DZ$3-'Publication Bias Analysis'!E:E),"")</f>
        <v>-7.8942102875433975E-2</v>
      </c>
      <c r="DS13" s="10">
        <f t="shared" si="60"/>
        <v>7.8942102875433975E-2</v>
      </c>
      <c r="DT13" s="47">
        <f>IF(AND(DR13&lt;&gt;"",DD13&lt;=MAX(DD:DD)-DZ$7),1/(CV:CV^2+IF(Additional_model="Fixed effect",0,$DZ$13)),"")</f>
        <v>94.471768393414607</v>
      </c>
      <c r="DU13" s="10">
        <f>IF(Include_in_Pub_Bias=TRUE,IF('Publication Bias Analysis'!L$37="Left",'Publication Bias Analysis'!E:E-DZ$10,DZ$10-'Publication Bias Analysis'!E:E),"")</f>
        <v>-7.8942102875433975E-2</v>
      </c>
      <c r="DV13" s="10">
        <f t="shared" si="39"/>
        <v>7.8942102875433975E-2</v>
      </c>
      <c r="DW13" s="47">
        <f>IF(AND(DU13&lt;&gt;"",DE13&lt;=MAX(DE:DE)-DZ$14),1/(CV:CV^2+IF(Additional_model="Fixed effect",0,$DZ$20)),"")</f>
        <v>94.471768393414607</v>
      </c>
      <c r="DY13" s="20" t="s">
        <v>25</v>
      </c>
      <c r="DZ13" s="10">
        <f>MAX(0,(DZ12-(COUNT(CW:CW)-(DZ7+DZ14)))/((SUMIF(DE:DE,"&lt;="&amp;(MAX(DE:DE)-(DZ7+DZ14)),Calculations!CW:CW))-((SUMPRODUCT(--(DE:DE&lt;=(MAX(DE:DE)-(DZ7+DZ14))),Calculations!CW:CW,Calculations!CW:CW))/(SUMIF(DE:DE,"&lt;="&amp;(MAX(DE:DE)-(DZ7+DZ14)),Calculations!CW:CW)))))</f>
        <v>4.3612460817756445E-2</v>
      </c>
      <c r="EC13" s="72">
        <v>12</v>
      </c>
      <c r="ED13" s="78" t="str">
        <f>IF(Trim_and_fill="On",IF(DZ$21&gt;COUNT(ED$2:ED12),IF(COUNTIF(DD:DD,-1*(MAX(DD:DD)-EC13+1))=1,"",MAX(DD:DD)-EC13+1),""),"")</f>
        <v/>
      </c>
      <c r="EE13" s="58" t="str">
        <f t="shared" si="40"/>
        <v/>
      </c>
      <c r="EF13" s="58" t="str">
        <f t="shared" si="61"/>
        <v/>
      </c>
      <c r="EG13" s="58" t="str">
        <f t="shared" si="41"/>
        <v/>
      </c>
      <c r="EH13" s="58" t="str">
        <f t="shared" si="42"/>
        <v/>
      </c>
      <c r="EI13" s="47" t="str">
        <f>IF(ED13&lt;&gt;"",EE:EE-'Publication Bias Analysis'!I$37,"")</f>
        <v/>
      </c>
      <c r="EK13" s="72">
        <v>12</v>
      </c>
      <c r="EL13" s="58" t="e">
        <f t="shared" si="43"/>
        <v>#N/A</v>
      </c>
      <c r="EM13" s="47" t="e">
        <f t="shared" si="44"/>
        <v>#N/A</v>
      </c>
      <c r="EO13" s="164"/>
      <c r="EP13" s="58">
        <f>IF(Include_in_Pub_Bias=TRUE,Inverse_standard_error-AVERAGE(Inverse_standard_error),"")</f>
        <v>-1.3336312960365628</v>
      </c>
      <c r="EQ13" s="47">
        <f>IF(Include_in_Pub_Bias=TRUE,Z_score-('Publication Bias Analysis'!P$3+'Publication Bias Analysis'!P$4*Inverse_standard_error),"")</f>
        <v>-0.54678648387994633</v>
      </c>
      <c r="ES13" s="164"/>
      <c r="ET13" s="58">
        <f>IF(Include_in_Pub_Bias=TRUE,('Publication Bias Analysis'!E:E-SUMPRODUCT('Publication Bias Analysis'!E:E,Calculations!CW:CW)/SUM(Calculations!CW:CW))/(SQRT(EU:EU)),"")</f>
        <v>-0.79114949506086607</v>
      </c>
      <c r="EU13" s="58">
        <f>IF(Include_in_Pub_Bias=TRUE,'Publication Bias Analysis'!F:F^2-1/(SUM(Calculations!CW:CW)),"")</f>
        <v>9.9563526695965673E-3</v>
      </c>
      <c r="EV13" s="78">
        <f>IF(Include_in_Pub_Bias=TRUE,RANK(ET:ET,ET:ET,1),"")</f>
        <v>6</v>
      </c>
      <c r="EW13" s="78">
        <f>IF(Include_in_Pub_Bias=TRUE,RANK(EU:EU,EU:EU,1),"")</f>
        <v>8</v>
      </c>
      <c r="EX13" s="78">
        <f>IF(Include_in_Pub_Bias=TRUE,COUNTIFS(EV14:EV212,"&lt;"&amp;EV13,EW14:EW212,"&lt;"&amp;EW13)+COUNTIFS(EV14:EV212,"&gt;"&amp;EV13,EW14:EW212,"&gt;"&amp;EW13),"")</f>
        <v>0</v>
      </c>
      <c r="EY13" s="94">
        <f>IF(Include_in_Pub_Bias=TRUE,COUNTIFS(EV14:EV212,"&lt;"&amp;EV13,EW14:EW212,"&gt;"&amp;EW13)+COUNTIFS(EV14:EV212,"&gt;"&amp;EV13,EW14:EW212,"&lt;"&amp;EW13),"")</f>
        <v>0</v>
      </c>
      <c r="FA13" s="164"/>
      <c r="FC13" s="20" t="s">
        <v>98</v>
      </c>
      <c r="FD13" s="10">
        <f>MAX(MAX(Standardized_residual),ABS(MIN(Standardized_residual)))</f>
        <v>4.6858224724335145</v>
      </c>
      <c r="FG13" s="164"/>
      <c r="FH13" s="58">
        <f>IF(Include_in_Pub_Bias=TRUE,Inverse_standard_error,NA())</f>
        <v>9.719658861987627</v>
      </c>
      <c r="FI13" s="58">
        <f>IF(Include_in_Pub_Bias=TRUE,Z_score,NA())</f>
        <v>0.48598294309938139</v>
      </c>
      <c r="FJ13" s="58">
        <f>IF(Include_in_Pub_Bias=TRUE,Inverse_standard_error-AVERAGE(Inverse_standard_error),"")</f>
        <v>-1.3336312960365628</v>
      </c>
      <c r="FK13" s="47">
        <f>IF(Include_in_Pub_Bias=TRUE,Z_score-('Publication Bias Analysis'!AK$30+'Publication Bias Analysis'!AK$31*Inverse_standard_error),"")</f>
        <v>-0.76729030979715085</v>
      </c>
      <c r="FM13"/>
      <c r="FN13"/>
      <c r="FO13"/>
      <c r="FQ13" s="164"/>
      <c r="FR13" s="98">
        <f>IF(Z_score&lt;&gt;"",RANK('Publication Bias Analysis'!AT:AT,'Publication Bias Analysis'!AT:AT,1)+COUNTIF('Publication Bias Analysis'!AT$2:AT12,'Publication Bias Analysis'!AR13),"")</f>
        <v>7</v>
      </c>
      <c r="FS13" s="58">
        <f t="shared" si="64"/>
        <v>0.54054054054054057</v>
      </c>
      <c r="FT13" s="58">
        <f>IF(Include_in_Pub_Bias=TRUE,'Publication Bias Analysis'!AS13,NA())</f>
        <v>0.10179559909470504</v>
      </c>
      <c r="FU13" s="58">
        <f>IF('Publication Bias Analysis'!AS13&lt;&gt;"",'Publication Bias Analysis'!AT13,NA())</f>
        <v>0.48598294309938139</v>
      </c>
      <c r="FV13" s="58">
        <f>IF(Include_in_Pub_Bias=TRUE,'Publication Bias Analysis'!AS:AS-AVERAGE('Publication Bias Analysis'!AS:AS),"")</f>
        <v>0.10179559909470519</v>
      </c>
      <c r="FW13" s="47">
        <f>IF(Include_in_Pub_Bias=TRUE,FU:FU-('Publication Bias Analysis'!AW$30+'Publication Bias Analysis'!AW$31*FT:FT),"")</f>
        <v>-1.132012404774317</v>
      </c>
      <c r="GC13" s="164"/>
      <c r="GD13" s="58">
        <f t="shared" si="47"/>
        <v>0.48598294309938139</v>
      </c>
      <c r="GE13" s="58">
        <f t="shared" si="48"/>
        <v>0.31348962973012984</v>
      </c>
      <c r="GF13" s="47">
        <f t="shared" si="63"/>
        <v>-1.1599889984670344</v>
      </c>
    </row>
    <row r="14" spans="1:188" ht="13.5" x14ac:dyDescent="0.25">
      <c r="A14" s="166"/>
      <c r="B14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4" s="78" t="str">
        <f>IF(B14&lt;&gt;"",IF(B14=0,COUNTIF(B$2:B13,0)+1,COUNTIF(B$2:B13,B14)+B14+COUNTIF(B:B,0)),"")</f>
        <v/>
      </c>
      <c r="D14" s="78" t="str">
        <f>IF(AND(Variance&lt;&gt;"",Entry_Number&lt;&gt;""),Entry_Number,"")</f>
        <v/>
      </c>
      <c r="E14" s="120" t="str">
        <f>IF(Input!Study_name&lt;&gt;"",Input!Study_name,"")</f>
        <v/>
      </c>
      <c r="F14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4" s="58" t="str">
        <f t="shared" si="0"/>
        <v/>
      </c>
      <c r="H14" s="58" t="str">
        <f t="shared" si="1"/>
        <v/>
      </c>
      <c r="I14" s="58" t="str">
        <f t="shared" si="2"/>
        <v/>
      </c>
      <c r="J14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4" s="58" t="str">
        <f>IF(AND(Include_study="Yes",Sufficient_data="Yes",Variance&lt;&gt;""),IF(Input!Standard_error_of_Partial_correlation&lt;&gt;"",Input!Standard_error_of_Partial_correlation,SQRT(J14)),"")</f>
        <v/>
      </c>
      <c r="L14" s="58" t="str">
        <f>IF(AND(Sufficient_data="Yes",Include_study="Yes",Variance&lt;&gt;""),1/Variance,"")</f>
        <v/>
      </c>
      <c r="M14" s="58" t="str">
        <f>IF(AND(Sufficient_data="Yes",Include_study="Yes",Variance&lt;&gt;""),1/(Variance+T2_),"")</f>
        <v/>
      </c>
      <c r="N14" s="58" t="str">
        <f t="shared" si="3"/>
        <v/>
      </c>
      <c r="O14" s="58" t="str">
        <f t="shared" si="4"/>
        <v/>
      </c>
      <c r="P14" s="143" t="str">
        <f t="shared" si="5"/>
        <v/>
      </c>
      <c r="Q14" s="146" t="str">
        <f>IF(AND(Include_study="Yes",Sufficient_data="Yes",Variance&lt;&gt;""),IF(Fisher_transformation="Off",Partial_correlation,Partial_correlation_z)-Combined_Effect_Size,"")</f>
        <v/>
      </c>
      <c r="S14" s="75" t="e">
        <f>IF(AND(Sufficient_data="Yes",Include_study="Yes",Variance&lt;&gt;""),Partial_correlation,NA())</f>
        <v>#N/A</v>
      </c>
      <c r="T14" s="58" t="e">
        <f t="shared" si="6"/>
        <v>#N/A</v>
      </c>
      <c r="U14" s="47" t="e">
        <f t="shared" si="7"/>
        <v>#N/A</v>
      </c>
      <c r="V14" s="26"/>
      <c r="Z14" s="166"/>
      <c r="AA14" s="82" t="str">
        <f t="shared" si="8"/>
        <v/>
      </c>
      <c r="AB14" s="88" t="b">
        <f t="shared" si="49"/>
        <v>0</v>
      </c>
      <c r="AC14" s="105" t="str">
        <f>IF(Include_in_subgroup=TRUE,Input!Study_name,"")</f>
        <v/>
      </c>
      <c r="AD14" s="58" t="str">
        <f t="shared" si="9"/>
        <v/>
      </c>
      <c r="AE14" s="58" t="str">
        <f t="shared" si="10"/>
        <v/>
      </c>
      <c r="AF14" s="58" t="str">
        <f t="shared" si="11"/>
        <v/>
      </c>
      <c r="AG14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4" s="58" t="str">
        <f t="shared" si="12"/>
        <v/>
      </c>
      <c r="AI14" s="58" t="str">
        <f t="shared" si="13"/>
        <v/>
      </c>
      <c r="AJ14" s="83" t="str">
        <f t="shared" si="14"/>
        <v/>
      </c>
      <c r="AK14" s="58" t="str">
        <f t="shared" si="15"/>
        <v/>
      </c>
      <c r="AL14" s="58" t="str">
        <f t="shared" si="16"/>
        <v/>
      </c>
      <c r="AM14" s="47" t="str">
        <f t="shared" si="17"/>
        <v/>
      </c>
      <c r="AO14" s="75" t="e">
        <f t="shared" si="18"/>
        <v>#N/A</v>
      </c>
      <c r="AP14" s="58" t="e">
        <f t="shared" si="19"/>
        <v>#N/A</v>
      </c>
      <c r="AQ14" s="47" t="e">
        <f t="shared" si="20"/>
        <v>#N/A</v>
      </c>
      <c r="AS14" s="82" t="str">
        <f t="shared" si="50"/>
        <v/>
      </c>
      <c r="AT14" s="58" t="str">
        <f>IF(AND(Sufficient_data="Yes",Include_study="Yes",Subgroup&lt;&gt;""),IF(COUNTIFS(Input!K$2:K13,"="&amp;"Yes",Input!C$2:C13,"="&amp;"Yes",Input!M$2:M13,"="&amp;Subgroup)&gt;0,"",Subgroup),"")</f>
        <v/>
      </c>
      <c r="AU14" s="88" t="str">
        <f t="shared" si="21"/>
        <v/>
      </c>
      <c r="AV14" s="78" t="str">
        <f t="shared" si="22"/>
        <v/>
      </c>
      <c r="AW14" s="58" t="str">
        <f t="shared" si="23"/>
        <v/>
      </c>
      <c r="AX14" s="89" t="str">
        <f t="shared" si="24"/>
        <v/>
      </c>
      <c r="AY14" s="83" t="str">
        <f t="shared" si="51"/>
        <v/>
      </c>
      <c r="AZ14" s="58" t="str">
        <f t="shared" si="25"/>
        <v/>
      </c>
      <c r="BA14" s="58" t="str">
        <f t="shared" si="26"/>
        <v/>
      </c>
      <c r="BB14" s="58" t="str">
        <f t="shared" si="27"/>
        <v/>
      </c>
      <c r="BC14" s="58" t="str">
        <f t="shared" si="52"/>
        <v/>
      </c>
      <c r="BD14" s="58" t="str">
        <f t="shared" si="28"/>
        <v/>
      </c>
      <c r="BE14" s="88" t="str">
        <f t="shared" si="29"/>
        <v/>
      </c>
      <c r="BF14" s="58" t="str">
        <f t="shared" si="30"/>
        <v/>
      </c>
      <c r="BG14" s="58" t="str">
        <f t="shared" si="31"/>
        <v/>
      </c>
      <c r="BH14" s="58" t="str">
        <f t="shared" si="53"/>
        <v/>
      </c>
      <c r="BI14" s="58" t="str">
        <f t="shared" si="54"/>
        <v/>
      </c>
      <c r="BJ14" s="58" t="str">
        <f t="shared" si="32"/>
        <v/>
      </c>
      <c r="BK14" s="58" t="str">
        <f t="shared" si="33"/>
        <v/>
      </c>
      <c r="BL14" s="58" t="str">
        <f t="shared" si="55"/>
        <v/>
      </c>
      <c r="BM14" s="58" t="str">
        <f t="shared" si="56"/>
        <v/>
      </c>
      <c r="BN14" s="58" t="str">
        <f t="shared" si="57"/>
        <v/>
      </c>
      <c r="BO14" s="58" t="e">
        <f t="shared" si="34"/>
        <v>#N/A</v>
      </c>
      <c r="BP14" s="83" t="str">
        <f t="shared" si="58"/>
        <v/>
      </c>
      <c r="BQ14" s="58" t="str">
        <f t="shared" si="35"/>
        <v/>
      </c>
      <c r="BR14" s="58" t="str">
        <f t="shared" si="59"/>
        <v/>
      </c>
      <c r="BS14" s="58" t="str">
        <f t="shared" si="36"/>
        <v/>
      </c>
      <c r="BT14" s="47" t="str">
        <f t="shared" si="37"/>
        <v/>
      </c>
      <c r="BV14" s="20" t="s">
        <v>26</v>
      </c>
      <c r="BW14" s="23">
        <f>CHIDIST(BW13,Subgroup_k-1)</f>
        <v>2.3827080186225602E-11</v>
      </c>
      <c r="BY14" s="167"/>
      <c r="BZ14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4" s="58" t="e">
        <f>IF(Include_in_Moderator=TRUE,'Moderator Analysis'!E:E,NA())</f>
        <v>#N/A</v>
      </c>
      <c r="CB14" s="58" t="e">
        <f>IF(Include_in_Moderator=TRUE,'Moderator Analysis'!F:F,NA())</f>
        <v>#N/A</v>
      </c>
      <c r="CC14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4" s="58" t="str">
        <f>IF(Include_in_Moderator=TRUE,1/CC:CC^2,"")</f>
        <v/>
      </c>
      <c r="CE14" s="58" t="str">
        <f>IF(Include_in_Moderator=TRUE,'Moderator Analysis'!F:F-CO$2,"")</f>
        <v/>
      </c>
      <c r="CF14" s="58" t="str">
        <f>IF(Include_in_Moderator=TRUE,'Moderator Analysis'!E:E-CO$3,"")</f>
        <v/>
      </c>
      <c r="CG14" s="47" t="str">
        <f>IF(Include_in_Moderator=TRUE,CD:CD*('Moderator Analysis'!F:F-CO$5-CO$4*'Moderator Analysis'!E:E)^2,"")</f>
        <v/>
      </c>
      <c r="CI14" s="75" t="str">
        <f>IF(AND(Sufficient_data="Yes",Include_study="Yes",Include_in_Moderator=TRUE,Moderator&lt;&gt;""),1/(CC:CC^2+CO$7),"")</f>
        <v/>
      </c>
      <c r="CJ14" s="58" t="str">
        <f>IF(AND(Sufficient_data="Yes",Include_study="Yes",CI14&lt;&gt;""),'Moderator Analysis'!F:F-'Moderator Analysis'!K$37,"")</f>
        <v/>
      </c>
      <c r="CK14" s="58" t="str">
        <f>IF(AND(Sufficient_data="Yes",Include_study="Yes",CI14&lt;&gt;""),'Moderator Analysis'!E:E-SUMPRODUCT('Moderator Analysis'!E:E,CI:CI)/SUM(CI:CI),"")</f>
        <v/>
      </c>
      <c r="CL14" s="47" t="str">
        <f>IF(AND(Sufficient_data="Yes",Include_study="Yes",CI14&lt;&gt;""),CI:CI*(CB14-'Moderator Analysis'!K$29-'Moderator Analysis'!K$30*'Moderator Analysis'!E:E)^2,"")</f>
        <v/>
      </c>
      <c r="CM14" s="26"/>
      <c r="CQ14" s="167"/>
      <c r="CR14" s="150" t="b">
        <f>IF(Additional_Fisher_transformation="On",AND(Include_study="Yes",Number_of_observations&lt;&gt;"",Number_of_predictors&lt;&gt;""),AND(Include_study="Yes",Sufficient_data="Yes"))</f>
        <v>0</v>
      </c>
      <c r="CS14" s="169"/>
      <c r="CT14" s="58" t="str">
        <f>IF(Include_in_Pub_Bias=TRUE,Partial_correlation,"")</f>
        <v/>
      </c>
      <c r="CU14" s="58" t="str">
        <f>IF(AND(Include_in_Pub_Bias=TRUE,Additional_Fisher_transformation="On"),FISHER(Partial_correlation),"")</f>
        <v/>
      </c>
      <c r="CV14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4" s="58" t="str">
        <f>IF(Include_in_Pub_Bias=TRUE,1/CV:CV^2,"")</f>
        <v/>
      </c>
      <c r="CX14" s="58" t="str">
        <f>IF(Include_in_Pub_Bias=TRUE,1/(CV:CV^2+IF(Additional_model="Fixed effect",0,Calculations!DK$11)),"")</f>
        <v/>
      </c>
      <c r="CY14" s="58" t="str">
        <f>IF(Include_in_Pub_Bias=TRUE,1/(CV:CV^2+IF(Additional_model="Fixed effect",0,'Publication Bias Analysis'!L$32)),"")</f>
        <v/>
      </c>
      <c r="CZ14" s="58" t="str">
        <f>IF(Include_in_Pub_Bias=TRUE,'Publication Bias Analysis'!E:E-'Publication Bias Analysis'!I$37,"")</f>
        <v/>
      </c>
      <c r="DA14" s="58" t="str">
        <f>IF(Include_in_Pub_Bias=TRUE,IF(Additional_model="Fixed effect",1/CV:CV,1/SQRT(CV:CV^2+DK$11)),"")</f>
        <v/>
      </c>
      <c r="DB14" s="58" t="str">
        <f>IF(Include_in_Pub_Bias=TRUE,IF(Additional_model="Fixed effect",'Publication Bias Analysis'!E:E/CV:CV,'Publication Bias Analysis'!E:E/SQRT(CV:CV^2+DK$11)),"")</f>
        <v/>
      </c>
      <c r="DC14" s="78" t="str">
        <f>IF(Include_in_Pub_Bias=TRUE,RANK(DP:DP,DP:DP,1)*IF(DO:DO&gt;0,1,-1),"")</f>
        <v/>
      </c>
      <c r="DD14" s="78" t="str">
        <f>IF(Include_in_Pub_Bias=TRUE,DC:DC,"")</f>
        <v/>
      </c>
      <c r="DE14" s="78" t="str">
        <f>IF(Include_in_Pub_Bias=TRUE,RANK(DS:DS,DS:DS,1)*IF(DR:DR&lt;0,-1,1),"")</f>
        <v/>
      </c>
      <c r="DF14" s="78" t="str">
        <f>IF(Include_in_Pub_Bias=TRUE,RANK(DV:DV,DV:DV,1)*IF(DU:DU&lt;0,-1,1),"")</f>
        <v/>
      </c>
      <c r="DG14" s="58" t="e">
        <f>IF(Include_in_Pub_Bias=TRUE,'Publication Bias Analysis'!E:E,NA())</f>
        <v>#N/A</v>
      </c>
      <c r="DH14" s="47" t="e">
        <f>IF(Include_in_Pub_Bias=TRUE,CV:CV,NA())</f>
        <v>#N/A</v>
      </c>
      <c r="DJ14" s="20" t="s">
        <v>166</v>
      </c>
      <c r="DK14" s="10">
        <f>'Publication Bias Analysis'!I29-'Publication Bias Analysis'!I31</f>
        <v>5.5192537007075035E-2</v>
      </c>
      <c r="DN14" s="164"/>
      <c r="DO14" s="10" t="str">
        <f>IF(Include_in_Pub_Bias=TRUE,IF('Publication Bias Analysis'!L$37="Left",'Publication Bias Analysis'!E:E-'Publication Bias Analysis'!I$29,'Publication Bias Analysis'!I$29-'Publication Bias Analysis'!E:E),"")</f>
        <v/>
      </c>
      <c r="DP14" s="10" t="str">
        <f>IF(Include_in_Pub_Bias=TRUE,ABS(DO14),"")</f>
        <v/>
      </c>
      <c r="DQ14" s="47" t="str">
        <f>IF(Include_in_Pub_Bias=TRUE,1/(CV:CV^2+IF(Additional_model="Fixed effect",0,$DZ$6)),"")</f>
        <v/>
      </c>
      <c r="DR14" s="10" t="str">
        <f>IF(Include_in_Pub_Bias=TRUE,IF('Publication Bias Analysis'!L$37="Left",'Publication Bias Analysis'!E:E-DZ$3,DZ$3-'Publication Bias Analysis'!E:E),"")</f>
        <v/>
      </c>
      <c r="DS14" s="10" t="str">
        <f t="shared" si="60"/>
        <v/>
      </c>
      <c r="DT14" s="47" t="str">
        <f>IF(AND(DR14&lt;&gt;"",DD14&lt;=MAX(DD:DD)-DZ$7),1/(CV:CV^2+IF(Additional_model="Fixed effect",0,$DZ$13)),"")</f>
        <v/>
      </c>
      <c r="DU14" s="10" t="str">
        <f>IF(Include_in_Pub_Bias=TRUE,IF('Publication Bias Analysis'!L$37="Left",'Publication Bias Analysis'!E:E-DZ$10,DZ$10-'Publication Bias Analysis'!E:E),"")</f>
        <v/>
      </c>
      <c r="DV14" s="10" t="str">
        <f t="shared" si="39"/>
        <v/>
      </c>
      <c r="DW14" s="47" t="str">
        <f>IF(AND(DU14&lt;&gt;"",DE14&lt;=MAX(DE:DE)-DZ$14),1/(CV:CV^2+IF(Additional_model="Fixed effect",0,$DZ$20)),"")</f>
        <v/>
      </c>
      <c r="DY14" s="49" t="s">
        <v>156</v>
      </c>
      <c r="DZ14" s="50">
        <f>IF('Publication Bias Analysis'!L36="Leftmost/Rightmost Run",MAX(COUNTIF(DE:DE,"&gt;"&amp;ABS(MIN(DE:DE)))-1,0),ROUND(MAX(0,((4*SUMIF(DR:DR,"&gt;"&amp;0,DE:DE)-(COUNT(CT:CT))*(COUNT(CT:CT)+1))/(2*(COUNT(CT:CT))-1))),0))</f>
        <v>0</v>
      </c>
      <c r="EC14" s="72">
        <v>13</v>
      </c>
      <c r="ED14" s="78" t="str">
        <f>IF(Trim_and_fill="On",IF(DZ$21&gt;COUNT(ED$2:ED13),IF(COUNTIF(DD:DD,-1*(MAX(DD:DD)-EC14+1))=1,"",MAX(DD:DD)-EC14+1),""),"")</f>
        <v/>
      </c>
      <c r="EE14" s="58" t="str">
        <f t="shared" si="40"/>
        <v/>
      </c>
      <c r="EF14" s="58" t="str">
        <f t="shared" si="61"/>
        <v/>
      </c>
      <c r="EG14" s="58" t="str">
        <f t="shared" si="41"/>
        <v/>
      </c>
      <c r="EH14" s="58" t="str">
        <f t="shared" si="42"/>
        <v/>
      </c>
      <c r="EI14" s="47" t="str">
        <f>IF(ED14&lt;&gt;"",EE:EE-'Publication Bias Analysis'!I$37,"")</f>
        <v/>
      </c>
      <c r="EK14" s="72">
        <v>13</v>
      </c>
      <c r="EL14" s="58" t="e">
        <f t="shared" si="43"/>
        <v>#N/A</v>
      </c>
      <c r="EM14" s="47" t="e">
        <f t="shared" si="44"/>
        <v>#N/A</v>
      </c>
      <c r="EO14" s="164"/>
      <c r="EP14" s="58" t="str">
        <f>IF(Include_in_Pub_Bias=TRUE,Inverse_standard_error-AVERAGE(Inverse_standard_error),"")</f>
        <v/>
      </c>
      <c r="EQ14" s="47" t="str">
        <f>IF(Include_in_Pub_Bias=TRUE,Z_score-('Publication Bias Analysis'!P$3+'Publication Bias Analysis'!P$4*Inverse_standard_error),"")</f>
        <v/>
      </c>
      <c r="ES14" s="164"/>
      <c r="ET14" s="58" t="str">
        <f>IF(Include_in_Pub_Bias=TRUE,('Publication Bias Analysis'!E:E-SUMPRODUCT('Publication Bias Analysis'!E:E,Calculations!CW:CW)/SUM(Calculations!CW:CW))/(SQRT(EU:EU)),"")</f>
        <v/>
      </c>
      <c r="EU14" s="58" t="str">
        <f>IF(Include_in_Pub_Bias=TRUE,'Publication Bias Analysis'!F:F^2-1/(SUM(Calculations!CW:CW)),"")</f>
        <v/>
      </c>
      <c r="EV14" s="78" t="str">
        <f>IF(Include_in_Pub_Bias=TRUE,RANK(ET:ET,ET:ET,1),"")</f>
        <v/>
      </c>
      <c r="EW14" s="78" t="str">
        <f>IF(Include_in_Pub_Bias=TRUE,RANK(EU:EU,EU:EU,1),"")</f>
        <v/>
      </c>
      <c r="EX14" s="78" t="str">
        <f>IF(Include_in_Pub_Bias=TRUE,COUNTIFS(EV15:EV213,"&lt;"&amp;EV14,EW15:EW213,"&lt;"&amp;EW14)+COUNTIFS(EV15:EV213,"&gt;"&amp;EV14,EW15:EW213,"&gt;"&amp;EW14),"")</f>
        <v/>
      </c>
      <c r="EY14" s="94" t="str">
        <f>IF(Include_in_Pub_Bias=TRUE,COUNTIFS(EV15:EV213,"&lt;"&amp;EV14,EW15:EW213,"&gt;"&amp;EW14)+COUNTIFS(EV15:EV213,"&gt;"&amp;EV14,EW15:EW213,"&lt;"&amp;EW14),"")</f>
        <v/>
      </c>
      <c r="FA14" s="164"/>
      <c r="FC14" s="20" t="s">
        <v>97</v>
      </c>
      <c r="FD14" s="10">
        <f>ROUND(FD13/4,1)</f>
        <v>1.2</v>
      </c>
      <c r="FG14" s="164"/>
      <c r="FH14" s="58" t="e">
        <f>IF(Include_in_Pub_Bias=TRUE,Inverse_standard_error,NA())</f>
        <v>#N/A</v>
      </c>
      <c r="FI14" s="58" t="e">
        <f>IF(Include_in_Pub_Bias=TRUE,Z_score,NA())</f>
        <v>#N/A</v>
      </c>
      <c r="FJ14" s="58" t="str">
        <f>IF(Include_in_Pub_Bias=TRUE,Inverse_standard_error-AVERAGE(Inverse_standard_error),"")</f>
        <v/>
      </c>
      <c r="FK14" s="47" t="str">
        <f>IF(Include_in_Pub_Bias=TRUE,Z_score-('Publication Bias Analysis'!AK$30+'Publication Bias Analysis'!AK$31*Inverse_standard_error),"")</f>
        <v/>
      </c>
      <c r="FQ14" s="164"/>
      <c r="FR14" s="98" t="str">
        <f>IF(Z_score&lt;&gt;"",RANK('Publication Bias Analysis'!AT:AT,'Publication Bias Analysis'!AT:AT,1)+COUNTIF('Publication Bias Analysis'!AT$2:AT13,'Publication Bias Analysis'!AR14),"")</f>
        <v/>
      </c>
      <c r="FS14" s="58" t="str">
        <f t="shared" si="64"/>
        <v/>
      </c>
      <c r="FT14" s="58" t="e">
        <f>IF(Include_in_Pub_Bias=TRUE,'Publication Bias Analysis'!AS14,NA())</f>
        <v>#N/A</v>
      </c>
      <c r="FU14" s="58" t="e">
        <f>IF('Publication Bias Analysis'!AS14&lt;&gt;"",'Publication Bias Analysis'!AT14,NA())</f>
        <v>#N/A</v>
      </c>
      <c r="FV14" s="58" t="str">
        <f>IF(Include_in_Pub_Bias=TRUE,'Publication Bias Analysis'!AS:AS-AVERAGE('Publication Bias Analysis'!AS:AS),"")</f>
        <v/>
      </c>
      <c r="FW14" s="47" t="str">
        <f>IF(Include_in_Pub_Bias=TRUE,FU:FU-('Publication Bias Analysis'!AW$30+'Publication Bias Analysis'!AW$31*FT:FT),"")</f>
        <v/>
      </c>
      <c r="GC14" s="164"/>
      <c r="GD14" s="58" t="str">
        <f t="shared" si="47"/>
        <v/>
      </c>
      <c r="GE14" s="58" t="str">
        <f t="shared" si="48"/>
        <v/>
      </c>
      <c r="GF14" s="47" t="str">
        <f t="shared" si="63"/>
        <v/>
      </c>
    </row>
    <row r="15" spans="1:188" ht="14.25" customHeight="1" x14ac:dyDescent="0.2">
      <c r="A15" s="166"/>
      <c r="B15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5" s="78" t="str">
        <f>IF(B15&lt;&gt;"",IF(B15=0,COUNTIF(B$2:B14,0)+1,COUNTIF(B$2:B14,B15)+B15+COUNTIF(B:B,0)),"")</f>
        <v/>
      </c>
      <c r="D15" s="78" t="str">
        <f>IF(AND(Variance&lt;&gt;"",Entry_Number&lt;&gt;""),Entry_Number,"")</f>
        <v/>
      </c>
      <c r="E15" s="120" t="str">
        <f>IF(Input!Study_name&lt;&gt;"",Input!Study_name,"")</f>
        <v/>
      </c>
      <c r="F15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5" s="58" t="str">
        <f t="shared" si="0"/>
        <v/>
      </c>
      <c r="H15" s="58" t="str">
        <f t="shared" si="1"/>
        <v/>
      </c>
      <c r="I15" s="58" t="str">
        <f t="shared" si="2"/>
        <v/>
      </c>
      <c r="J15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5" s="58" t="str">
        <f>IF(AND(Include_study="Yes",Sufficient_data="Yes",Variance&lt;&gt;""),IF(Input!Standard_error_of_Partial_correlation&lt;&gt;"",Input!Standard_error_of_Partial_correlation,SQRT(J15)),"")</f>
        <v/>
      </c>
      <c r="L15" s="58" t="str">
        <f>IF(AND(Sufficient_data="Yes",Include_study="Yes",Variance&lt;&gt;""),1/Variance,"")</f>
        <v/>
      </c>
      <c r="M15" s="58" t="str">
        <f>IF(AND(Sufficient_data="Yes",Include_study="Yes",Variance&lt;&gt;""),1/(Variance+T2_),"")</f>
        <v/>
      </c>
      <c r="N15" s="58" t="str">
        <f t="shared" si="3"/>
        <v/>
      </c>
      <c r="O15" s="58" t="str">
        <f t="shared" si="4"/>
        <v/>
      </c>
      <c r="P15" s="143" t="str">
        <f t="shared" si="5"/>
        <v/>
      </c>
      <c r="Q15" s="146" t="str">
        <f>IF(AND(Include_study="Yes",Sufficient_data="Yes",Variance&lt;&gt;""),IF(Fisher_transformation="Off",Partial_correlation,Partial_correlation_z)-Combined_Effect_Size,"")</f>
        <v/>
      </c>
      <c r="S15" s="75" t="e">
        <f>IF(AND(Sufficient_data="Yes",Include_study="Yes",Variance&lt;&gt;""),Partial_correlation,NA())</f>
        <v>#N/A</v>
      </c>
      <c r="T15" s="58" t="e">
        <f t="shared" si="6"/>
        <v>#N/A</v>
      </c>
      <c r="U15" s="47" t="e">
        <f t="shared" si="7"/>
        <v>#N/A</v>
      </c>
      <c r="V15" s="26"/>
      <c r="Z15" s="166"/>
      <c r="AA15" s="82" t="str">
        <f t="shared" si="8"/>
        <v/>
      </c>
      <c r="AB15" s="88" t="b">
        <f t="shared" si="49"/>
        <v>0</v>
      </c>
      <c r="AC15" s="105" t="str">
        <f>IF(Include_in_subgroup=TRUE,Input!Study_name,"")</f>
        <v/>
      </c>
      <c r="AD15" s="58" t="str">
        <f t="shared" si="9"/>
        <v/>
      </c>
      <c r="AE15" s="58" t="str">
        <f t="shared" si="10"/>
        <v/>
      </c>
      <c r="AF15" s="58" t="str">
        <f t="shared" si="11"/>
        <v/>
      </c>
      <c r="AG15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5" s="58" t="str">
        <f t="shared" si="12"/>
        <v/>
      </c>
      <c r="AI15" s="58" t="str">
        <f t="shared" si="13"/>
        <v/>
      </c>
      <c r="AJ15" s="83" t="str">
        <f t="shared" si="14"/>
        <v/>
      </c>
      <c r="AK15" s="58" t="str">
        <f t="shared" si="15"/>
        <v/>
      </c>
      <c r="AL15" s="58" t="str">
        <f t="shared" si="16"/>
        <v/>
      </c>
      <c r="AM15" s="47" t="str">
        <f t="shared" si="17"/>
        <v/>
      </c>
      <c r="AO15" s="75" t="e">
        <f t="shared" si="18"/>
        <v>#N/A</v>
      </c>
      <c r="AP15" s="58" t="e">
        <f t="shared" si="19"/>
        <v>#N/A</v>
      </c>
      <c r="AQ15" s="47" t="e">
        <f t="shared" si="20"/>
        <v>#N/A</v>
      </c>
      <c r="AS15" s="82" t="str">
        <f t="shared" si="50"/>
        <v/>
      </c>
      <c r="AT15" s="58" t="str">
        <f>IF(AND(Sufficient_data="Yes",Include_study="Yes",Subgroup&lt;&gt;""),IF(COUNTIFS(Input!K$2:K14,"="&amp;"Yes",Input!C$2:C14,"="&amp;"Yes",Input!M$2:M14,"="&amp;Subgroup)&gt;0,"",Subgroup),"")</f>
        <v/>
      </c>
      <c r="AU15" s="88" t="str">
        <f t="shared" si="21"/>
        <v/>
      </c>
      <c r="AV15" s="78" t="str">
        <f t="shared" si="22"/>
        <v/>
      </c>
      <c r="AW15" s="58" t="str">
        <f t="shared" si="23"/>
        <v/>
      </c>
      <c r="AX15" s="89" t="str">
        <f t="shared" si="24"/>
        <v/>
      </c>
      <c r="AY15" s="83" t="str">
        <f t="shared" si="51"/>
        <v/>
      </c>
      <c r="AZ15" s="58" t="str">
        <f t="shared" si="25"/>
        <v/>
      </c>
      <c r="BA15" s="58" t="str">
        <f t="shared" si="26"/>
        <v/>
      </c>
      <c r="BB15" s="58" t="str">
        <f t="shared" si="27"/>
        <v/>
      </c>
      <c r="BC15" s="58" t="str">
        <f t="shared" si="52"/>
        <v/>
      </c>
      <c r="BD15" s="58" t="str">
        <f t="shared" si="28"/>
        <v/>
      </c>
      <c r="BE15" s="88" t="str">
        <f t="shared" si="29"/>
        <v/>
      </c>
      <c r="BF15" s="58" t="str">
        <f t="shared" si="30"/>
        <v/>
      </c>
      <c r="BG15" s="58" t="str">
        <f t="shared" si="31"/>
        <v/>
      </c>
      <c r="BH15" s="58" t="str">
        <f t="shared" si="53"/>
        <v/>
      </c>
      <c r="BI15" s="58" t="str">
        <f t="shared" si="54"/>
        <v/>
      </c>
      <c r="BJ15" s="58" t="str">
        <f t="shared" si="32"/>
        <v/>
      </c>
      <c r="BK15" s="58" t="str">
        <f t="shared" si="33"/>
        <v/>
      </c>
      <c r="BL15" s="58" t="str">
        <f t="shared" si="55"/>
        <v/>
      </c>
      <c r="BM15" s="58" t="str">
        <f t="shared" si="56"/>
        <v/>
      </c>
      <c r="BN15" s="58" t="str">
        <f t="shared" si="57"/>
        <v/>
      </c>
      <c r="BO15" s="58" t="e">
        <f t="shared" si="34"/>
        <v>#N/A</v>
      </c>
      <c r="BP15" s="83" t="str">
        <f t="shared" si="58"/>
        <v/>
      </c>
      <c r="BQ15" s="58" t="str">
        <f t="shared" si="35"/>
        <v/>
      </c>
      <c r="BR15" s="58" t="str">
        <f t="shared" si="59"/>
        <v/>
      </c>
      <c r="BS15" s="58" t="str">
        <f t="shared" si="36"/>
        <v/>
      </c>
      <c r="BT15" s="47" t="str">
        <f t="shared" si="37"/>
        <v/>
      </c>
      <c r="BV15" s="20" t="s">
        <v>24</v>
      </c>
      <c r="BW15" s="14">
        <f>MAX(0,(BW13-(Subgroup_k-1))/BW13)</f>
        <v>0.85078971311753837</v>
      </c>
      <c r="BY15" s="167"/>
      <c r="BZ15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5" s="58" t="e">
        <f>IF(Include_in_Moderator=TRUE,'Moderator Analysis'!E:E,NA())</f>
        <v>#N/A</v>
      </c>
      <c r="CB15" s="58" t="e">
        <f>IF(Include_in_Moderator=TRUE,'Moderator Analysis'!F:F,NA())</f>
        <v>#N/A</v>
      </c>
      <c r="CC15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5" s="58" t="str">
        <f>IF(Include_in_Moderator=TRUE,1/CC:CC^2,"")</f>
        <v/>
      </c>
      <c r="CE15" s="58" t="str">
        <f>IF(Include_in_Moderator=TRUE,'Moderator Analysis'!F:F-CO$2,"")</f>
        <v/>
      </c>
      <c r="CF15" s="58" t="str">
        <f>IF(Include_in_Moderator=TRUE,'Moderator Analysis'!E:E-CO$3,"")</f>
        <v/>
      </c>
      <c r="CG15" s="47" t="str">
        <f>IF(Include_in_Moderator=TRUE,CD:CD*('Moderator Analysis'!F:F-CO$5-CO$4*'Moderator Analysis'!E:E)^2,"")</f>
        <v/>
      </c>
      <c r="CI15" s="75" t="str">
        <f>IF(AND(Sufficient_data="Yes",Include_study="Yes",Include_in_Moderator=TRUE,Moderator&lt;&gt;""),1/(CC:CC^2+CO$7),"")</f>
        <v/>
      </c>
      <c r="CJ15" s="58" t="str">
        <f>IF(AND(Sufficient_data="Yes",Include_study="Yes",CI15&lt;&gt;""),'Moderator Analysis'!F:F-'Moderator Analysis'!K$37,"")</f>
        <v/>
      </c>
      <c r="CK15" s="58" t="str">
        <f>IF(AND(Sufficient_data="Yes",Include_study="Yes",CI15&lt;&gt;""),'Moderator Analysis'!E:E-SUMPRODUCT('Moderator Analysis'!E:E,CI:CI)/SUM(CI:CI),"")</f>
        <v/>
      </c>
      <c r="CL15" s="47" t="str">
        <f>IF(AND(Sufficient_data="Yes",Include_study="Yes",CI15&lt;&gt;""),CI:CI*(CB15-'Moderator Analysis'!K$29-'Moderator Analysis'!K$30*'Moderator Analysis'!E:E)^2,"")</f>
        <v/>
      </c>
      <c r="CM15" s="26"/>
      <c r="CQ15" s="167"/>
      <c r="CR15" s="150" t="b">
        <f>IF(Additional_Fisher_transformation="On",AND(Include_study="Yes",Number_of_observations&lt;&gt;"",Number_of_predictors&lt;&gt;""),AND(Include_study="Yes",Sufficient_data="Yes"))</f>
        <v>0</v>
      </c>
      <c r="CS15" s="169"/>
      <c r="CT15" s="58" t="str">
        <f>IF(Include_in_Pub_Bias=TRUE,Partial_correlation,"")</f>
        <v/>
      </c>
      <c r="CU15" s="58" t="str">
        <f>IF(AND(Include_in_Pub_Bias=TRUE,Additional_Fisher_transformation="On"),FISHER(Partial_correlation),"")</f>
        <v/>
      </c>
      <c r="CV15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5" s="58" t="str">
        <f>IF(Include_in_Pub_Bias=TRUE,1/CV:CV^2,"")</f>
        <v/>
      </c>
      <c r="CX15" s="58" t="str">
        <f>IF(Include_in_Pub_Bias=TRUE,1/(CV:CV^2+IF(Additional_model="Fixed effect",0,Calculations!DK$11)),"")</f>
        <v/>
      </c>
      <c r="CY15" s="58" t="str">
        <f>IF(Include_in_Pub_Bias=TRUE,1/(CV:CV^2+IF(Additional_model="Fixed effect",0,'Publication Bias Analysis'!L$32)),"")</f>
        <v/>
      </c>
      <c r="CZ15" s="58" t="str">
        <f>IF(Include_in_Pub_Bias=TRUE,'Publication Bias Analysis'!E:E-'Publication Bias Analysis'!I$37,"")</f>
        <v/>
      </c>
      <c r="DA15" s="58" t="str">
        <f>IF(Include_in_Pub_Bias=TRUE,IF(Additional_model="Fixed effect",1/CV:CV,1/SQRT(CV:CV^2+DK$11)),"")</f>
        <v/>
      </c>
      <c r="DB15" s="58" t="str">
        <f>IF(Include_in_Pub_Bias=TRUE,IF(Additional_model="Fixed effect",'Publication Bias Analysis'!E:E/CV:CV,'Publication Bias Analysis'!E:E/SQRT(CV:CV^2+DK$11)),"")</f>
        <v/>
      </c>
      <c r="DC15" s="78" t="str">
        <f>IF(Include_in_Pub_Bias=TRUE,RANK(DP:DP,DP:DP,1)*IF(DO:DO&gt;0,1,-1),"")</f>
        <v/>
      </c>
      <c r="DD15" s="78" t="str">
        <f>IF(Include_in_Pub_Bias=TRUE,DC:DC,"")</f>
        <v/>
      </c>
      <c r="DE15" s="78" t="str">
        <f>IF(Include_in_Pub_Bias=TRUE,RANK(DS:DS,DS:DS,1)*IF(DR:DR&lt;0,-1,1),"")</f>
        <v/>
      </c>
      <c r="DF15" s="78" t="str">
        <f>IF(Include_in_Pub_Bias=TRUE,RANK(DV:DV,DV:DV,1)*IF(DU:DU&lt;0,-1,1),"")</f>
        <v/>
      </c>
      <c r="DG15" s="58" t="e">
        <f>IF(Include_in_Pub_Bias=TRUE,'Publication Bias Analysis'!E:E,NA())</f>
        <v>#N/A</v>
      </c>
      <c r="DH15" s="47" t="e">
        <f>IF(Include_in_Pub_Bias=TRUE,CV:CV,NA())</f>
        <v>#N/A</v>
      </c>
      <c r="DJ15" s="20" t="s">
        <v>163</v>
      </c>
      <c r="DK15" s="10">
        <f>'Publication Bias Analysis'!I29-'Publication Bias Analysis'!I33</f>
        <v>0.46662900646160776</v>
      </c>
      <c r="DN15" s="164"/>
      <c r="DO15" s="10" t="str">
        <f>IF(Include_in_Pub_Bias=TRUE,IF('Publication Bias Analysis'!L$37="Left",'Publication Bias Analysis'!E:E-'Publication Bias Analysis'!I$29,'Publication Bias Analysis'!I$29-'Publication Bias Analysis'!E:E),"")</f>
        <v/>
      </c>
      <c r="DP15" s="10" t="str">
        <f>IF(Include_in_Pub_Bias=TRUE,ABS(DO15),"")</f>
        <v/>
      </c>
      <c r="DQ15" s="47" t="str">
        <f>IF(Include_in_Pub_Bias=TRUE,1/(CV:CV^2+IF(Additional_model="Fixed effect",0,$DZ$6)),"")</f>
        <v/>
      </c>
      <c r="DR15" s="10" t="str">
        <f>IF(Include_in_Pub_Bias=TRUE,IF('Publication Bias Analysis'!L$37="Left",'Publication Bias Analysis'!E:E-DZ$3,DZ$3-'Publication Bias Analysis'!E:E),"")</f>
        <v/>
      </c>
      <c r="DS15" s="10" t="str">
        <f t="shared" si="60"/>
        <v/>
      </c>
      <c r="DT15" s="47" t="str">
        <f>IF(AND(DR15&lt;&gt;"",DD15&lt;=MAX(DD:DD)-DZ$7),1/(CV:CV^2+IF(Additional_model="Fixed effect",0,$DZ$13)),"")</f>
        <v/>
      </c>
      <c r="DU15" s="10" t="str">
        <f>IF(Include_in_Pub_Bias=TRUE,IF('Publication Bias Analysis'!L$37="Left",'Publication Bias Analysis'!E:E-DZ$10,DZ$10-'Publication Bias Analysis'!E:E),"")</f>
        <v/>
      </c>
      <c r="DV15" s="10" t="str">
        <f t="shared" si="39"/>
        <v/>
      </c>
      <c r="DW15" s="47" t="str">
        <f>IF(AND(DU15&lt;&gt;"",DE15&lt;=MAX(DE:DE)-DZ$14),1/(CV:CV^2+IF(Additional_model="Fixed effect",0,$DZ$20)),"")</f>
        <v/>
      </c>
      <c r="EC15" s="72">
        <v>14</v>
      </c>
      <c r="ED15" s="78" t="str">
        <f>IF(Trim_and_fill="On",IF(DZ$21&gt;COUNT(ED$2:ED14),IF(COUNTIF(DD:DD,-1*(MAX(DD:DD)-EC15+1))=1,"",MAX(DD:DD)-EC15+1),""),"")</f>
        <v/>
      </c>
      <c r="EE15" s="58" t="str">
        <f t="shared" si="40"/>
        <v/>
      </c>
      <c r="EF15" s="58" t="str">
        <f t="shared" si="61"/>
        <v/>
      </c>
      <c r="EG15" s="58" t="str">
        <f t="shared" si="41"/>
        <v/>
      </c>
      <c r="EH15" s="58" t="str">
        <f t="shared" si="42"/>
        <v/>
      </c>
      <c r="EI15" s="47" t="str">
        <f>IF(ED15&lt;&gt;"",EE:EE-'Publication Bias Analysis'!I$37,"")</f>
        <v/>
      </c>
      <c r="EK15" s="72">
        <v>14</v>
      </c>
      <c r="EL15" s="58" t="e">
        <f t="shared" si="43"/>
        <v>#N/A</v>
      </c>
      <c r="EM15" s="47" t="e">
        <f t="shared" si="44"/>
        <v>#N/A</v>
      </c>
      <c r="EO15" s="164"/>
      <c r="EP15" s="58" t="str">
        <f>IF(Include_in_Pub_Bias=TRUE,Inverse_standard_error-AVERAGE(Inverse_standard_error),"")</f>
        <v/>
      </c>
      <c r="EQ15" s="47" t="str">
        <f>IF(Include_in_Pub_Bias=TRUE,Z_score-('Publication Bias Analysis'!P$3+'Publication Bias Analysis'!P$4*Inverse_standard_error),"")</f>
        <v/>
      </c>
      <c r="ES15" s="164"/>
      <c r="ET15" s="58" t="str">
        <f>IF(Include_in_Pub_Bias=TRUE,('Publication Bias Analysis'!E:E-SUMPRODUCT('Publication Bias Analysis'!E:E,Calculations!CW:CW)/SUM(Calculations!CW:CW))/(SQRT(EU:EU)),"")</f>
        <v/>
      </c>
      <c r="EU15" s="58" t="str">
        <f>IF(Include_in_Pub_Bias=TRUE,'Publication Bias Analysis'!F:F^2-1/(SUM(Calculations!CW:CW)),"")</f>
        <v/>
      </c>
      <c r="EV15" s="78" t="str">
        <f>IF(Include_in_Pub_Bias=TRUE,RANK(ET:ET,ET:ET,1),"")</f>
        <v/>
      </c>
      <c r="EW15" s="78" t="str">
        <f>IF(Include_in_Pub_Bias=TRUE,RANK(EU:EU,EU:EU,1),"")</f>
        <v/>
      </c>
      <c r="EX15" s="78" t="str">
        <f>IF(Include_in_Pub_Bias=TRUE,COUNTIFS(EV16:EV214,"&lt;"&amp;EV15,EW16:EW214,"&lt;"&amp;EW15)+COUNTIFS(EV16:EV214,"&gt;"&amp;EV15,EW16:EW214,"&gt;"&amp;EW15),"")</f>
        <v/>
      </c>
      <c r="EY15" s="94" t="str">
        <f>IF(Include_in_Pub_Bias=TRUE,COUNTIFS(EV16:EV214,"&lt;"&amp;EV15,EW16:EW214,"&gt;"&amp;EW15)+COUNTIFS(EV16:EV214,"&gt;"&amp;EV15,EW16:EW214,"&lt;"&amp;EW15),"")</f>
        <v/>
      </c>
      <c r="FA15" s="164"/>
      <c r="FG15" s="164"/>
      <c r="FH15" s="58" t="e">
        <f>IF(Include_in_Pub_Bias=TRUE,Inverse_standard_error,NA())</f>
        <v>#N/A</v>
      </c>
      <c r="FI15" s="58" t="e">
        <f>IF(Include_in_Pub_Bias=TRUE,Z_score,NA())</f>
        <v>#N/A</v>
      </c>
      <c r="FJ15" s="58" t="str">
        <f>IF(Include_in_Pub_Bias=TRUE,Inverse_standard_error-AVERAGE(Inverse_standard_error),"")</f>
        <v/>
      </c>
      <c r="FK15" s="47" t="str">
        <f>IF(Include_in_Pub_Bias=TRUE,Z_score-('Publication Bias Analysis'!AK$30+'Publication Bias Analysis'!AK$31*Inverse_standard_error),"")</f>
        <v/>
      </c>
      <c r="FQ15" s="164"/>
      <c r="FR15" s="98" t="str">
        <f>IF(Z_score&lt;&gt;"",RANK('Publication Bias Analysis'!AT:AT,'Publication Bias Analysis'!AT:AT,1)+COUNTIF('Publication Bias Analysis'!AT$2:AT14,'Publication Bias Analysis'!AR15),"")</f>
        <v/>
      </c>
      <c r="FS15" s="58" t="str">
        <f t="shared" si="64"/>
        <v/>
      </c>
      <c r="FT15" s="58" t="e">
        <f>IF(Include_in_Pub_Bias=TRUE,'Publication Bias Analysis'!AS15,NA())</f>
        <v>#N/A</v>
      </c>
      <c r="FU15" s="58" t="e">
        <f>IF('Publication Bias Analysis'!AS15&lt;&gt;"",'Publication Bias Analysis'!AT15,NA())</f>
        <v>#N/A</v>
      </c>
      <c r="FV15" s="58" t="str">
        <f>IF(Include_in_Pub_Bias=TRUE,'Publication Bias Analysis'!AS:AS-AVERAGE('Publication Bias Analysis'!AS:AS),"")</f>
        <v/>
      </c>
      <c r="FW15" s="47" t="str">
        <f>IF(Include_in_Pub_Bias=TRUE,FU:FU-('Publication Bias Analysis'!AW$30+'Publication Bias Analysis'!AW$31*FT:FT),"")</f>
        <v/>
      </c>
      <c r="GC15" s="164"/>
      <c r="GD15" s="58" t="str">
        <f t="shared" si="47"/>
        <v/>
      </c>
      <c r="GE15" s="58" t="str">
        <f t="shared" si="48"/>
        <v/>
      </c>
      <c r="GF15" s="47" t="str">
        <f t="shared" si="63"/>
        <v/>
      </c>
    </row>
    <row r="16" spans="1:188" ht="14.25" x14ac:dyDescent="0.2">
      <c r="A16" s="166"/>
      <c r="B16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6" s="78" t="str">
        <f>IF(B16&lt;&gt;"",IF(B16=0,COUNTIF(B$2:B15,0)+1,COUNTIF(B$2:B15,B16)+B16+COUNTIF(B:B,0)),"")</f>
        <v/>
      </c>
      <c r="D16" s="78" t="str">
        <f>IF(AND(Variance&lt;&gt;"",Entry_Number&lt;&gt;""),Entry_Number,"")</f>
        <v/>
      </c>
      <c r="E16" s="120" t="str">
        <f>IF(Input!Study_name&lt;&gt;"",Input!Study_name,"")</f>
        <v/>
      </c>
      <c r="F16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6" s="58" t="str">
        <f t="shared" si="0"/>
        <v/>
      </c>
      <c r="H16" s="58" t="str">
        <f t="shared" si="1"/>
        <v/>
      </c>
      <c r="I16" s="58" t="str">
        <f t="shared" si="2"/>
        <v/>
      </c>
      <c r="J16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6" s="58" t="str">
        <f>IF(AND(Include_study="Yes",Sufficient_data="Yes",Variance&lt;&gt;""),IF(Input!Standard_error_of_Partial_correlation&lt;&gt;"",Input!Standard_error_of_Partial_correlation,SQRT(J16)),"")</f>
        <v/>
      </c>
      <c r="L16" s="58" t="str">
        <f>IF(AND(Sufficient_data="Yes",Include_study="Yes",Variance&lt;&gt;""),1/Variance,"")</f>
        <v/>
      </c>
      <c r="M16" s="58" t="str">
        <f>IF(AND(Sufficient_data="Yes",Include_study="Yes",Variance&lt;&gt;""),1/(Variance+T2_),"")</f>
        <v/>
      </c>
      <c r="N16" s="58" t="str">
        <f t="shared" si="3"/>
        <v/>
      </c>
      <c r="O16" s="58" t="str">
        <f t="shared" si="4"/>
        <v/>
      </c>
      <c r="P16" s="143" t="str">
        <f t="shared" si="5"/>
        <v/>
      </c>
      <c r="Q16" s="146" t="str">
        <f>IF(AND(Include_study="Yes",Sufficient_data="Yes",Variance&lt;&gt;""),IF(Fisher_transformation="Off",Partial_correlation,Partial_correlation_z)-Combined_Effect_Size,"")</f>
        <v/>
      </c>
      <c r="S16" s="75" t="e">
        <f>IF(AND(Sufficient_data="Yes",Include_study="Yes",Variance&lt;&gt;""),Partial_correlation,NA())</f>
        <v>#N/A</v>
      </c>
      <c r="T16" s="58" t="e">
        <f t="shared" si="6"/>
        <v>#N/A</v>
      </c>
      <c r="U16" s="47" t="e">
        <f t="shared" si="7"/>
        <v>#N/A</v>
      </c>
      <c r="V16" s="26"/>
      <c r="Z16" s="166"/>
      <c r="AA16" s="82" t="str">
        <f t="shared" si="8"/>
        <v/>
      </c>
      <c r="AB16" s="88" t="b">
        <f t="shared" si="49"/>
        <v>0</v>
      </c>
      <c r="AC16" s="105" t="str">
        <f>IF(Include_in_subgroup=TRUE,Input!Study_name,"")</f>
        <v/>
      </c>
      <c r="AD16" s="58" t="str">
        <f t="shared" si="9"/>
        <v/>
      </c>
      <c r="AE16" s="58" t="str">
        <f t="shared" si="10"/>
        <v/>
      </c>
      <c r="AF16" s="58" t="str">
        <f t="shared" si="11"/>
        <v/>
      </c>
      <c r="AG16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6" s="58" t="str">
        <f t="shared" si="12"/>
        <v/>
      </c>
      <c r="AI16" s="58" t="str">
        <f t="shared" si="13"/>
        <v/>
      </c>
      <c r="AJ16" s="83" t="str">
        <f t="shared" si="14"/>
        <v/>
      </c>
      <c r="AK16" s="58" t="str">
        <f t="shared" si="15"/>
        <v/>
      </c>
      <c r="AL16" s="58" t="str">
        <f t="shared" si="16"/>
        <v/>
      </c>
      <c r="AM16" s="47" t="str">
        <f t="shared" si="17"/>
        <v/>
      </c>
      <c r="AO16" s="75" t="e">
        <f t="shared" si="18"/>
        <v>#N/A</v>
      </c>
      <c r="AP16" s="58" t="e">
        <f t="shared" si="19"/>
        <v>#N/A</v>
      </c>
      <c r="AQ16" s="47" t="e">
        <f t="shared" si="20"/>
        <v>#N/A</v>
      </c>
      <c r="AS16" s="82" t="str">
        <f t="shared" si="50"/>
        <v/>
      </c>
      <c r="AT16" s="58" t="str">
        <f>IF(AND(Sufficient_data="Yes",Include_study="Yes",Subgroup&lt;&gt;""),IF(COUNTIFS(Input!K$2:K15,"="&amp;"Yes",Input!C$2:C15,"="&amp;"Yes",Input!M$2:M15,"="&amp;Subgroup)&gt;0,"",Subgroup),"")</f>
        <v/>
      </c>
      <c r="AU16" s="88" t="str">
        <f t="shared" si="21"/>
        <v/>
      </c>
      <c r="AV16" s="78" t="str">
        <f t="shared" si="22"/>
        <v/>
      </c>
      <c r="AW16" s="58" t="str">
        <f t="shared" si="23"/>
        <v/>
      </c>
      <c r="AX16" s="89" t="str">
        <f t="shared" si="24"/>
        <v/>
      </c>
      <c r="AY16" s="83" t="str">
        <f t="shared" si="51"/>
        <v/>
      </c>
      <c r="AZ16" s="58" t="str">
        <f t="shared" si="25"/>
        <v/>
      </c>
      <c r="BA16" s="58" t="str">
        <f t="shared" si="26"/>
        <v/>
      </c>
      <c r="BB16" s="58" t="str">
        <f t="shared" si="27"/>
        <v/>
      </c>
      <c r="BC16" s="58" t="str">
        <f t="shared" si="52"/>
        <v/>
      </c>
      <c r="BD16" s="58" t="str">
        <f t="shared" si="28"/>
        <v/>
      </c>
      <c r="BE16" s="88" t="str">
        <f t="shared" si="29"/>
        <v/>
      </c>
      <c r="BF16" s="58" t="str">
        <f t="shared" si="30"/>
        <v/>
      </c>
      <c r="BG16" s="58" t="str">
        <f t="shared" si="31"/>
        <v/>
      </c>
      <c r="BH16" s="58" t="str">
        <f t="shared" si="53"/>
        <v/>
      </c>
      <c r="BI16" s="58" t="str">
        <f t="shared" si="54"/>
        <v/>
      </c>
      <c r="BJ16" s="58" t="str">
        <f t="shared" si="32"/>
        <v/>
      </c>
      <c r="BK16" s="58" t="str">
        <f t="shared" si="33"/>
        <v/>
      </c>
      <c r="BL16" s="58" t="str">
        <f t="shared" si="55"/>
        <v/>
      </c>
      <c r="BM16" s="58" t="str">
        <f t="shared" si="56"/>
        <v/>
      </c>
      <c r="BN16" s="58" t="str">
        <f t="shared" si="57"/>
        <v/>
      </c>
      <c r="BO16" s="58" t="e">
        <f t="shared" si="34"/>
        <v>#N/A</v>
      </c>
      <c r="BP16" s="83" t="str">
        <f t="shared" si="58"/>
        <v/>
      </c>
      <c r="BQ16" s="58" t="str">
        <f t="shared" si="35"/>
        <v/>
      </c>
      <c r="BR16" s="58" t="str">
        <f t="shared" si="59"/>
        <v/>
      </c>
      <c r="BS16" s="58" t="str">
        <f t="shared" si="36"/>
        <v/>
      </c>
      <c r="BT16" s="47" t="str">
        <f t="shared" si="37"/>
        <v/>
      </c>
      <c r="BV16" s="20" t="s">
        <v>25</v>
      </c>
      <c r="BW16" s="10">
        <f>MAX(0,(BW13-(Subgroup_k-1))/(SUM(AH:AH)-(SUMPRODUCT(AH:AH,AH:AH)/SUM(AH:AH))))</f>
        <v>4.4319062083279105E-2</v>
      </c>
      <c r="BY16" s="167"/>
      <c r="BZ16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6" s="58" t="e">
        <f>IF(Include_in_Moderator=TRUE,'Moderator Analysis'!E:E,NA())</f>
        <v>#N/A</v>
      </c>
      <c r="CB16" s="58" t="e">
        <f>IF(Include_in_Moderator=TRUE,'Moderator Analysis'!F:F,NA())</f>
        <v>#N/A</v>
      </c>
      <c r="CC16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6" s="58" t="str">
        <f>IF(Include_in_Moderator=TRUE,1/CC:CC^2,"")</f>
        <v/>
      </c>
      <c r="CE16" s="58" t="str">
        <f>IF(Include_in_Moderator=TRUE,'Moderator Analysis'!F:F-CO$2,"")</f>
        <v/>
      </c>
      <c r="CF16" s="58" t="str">
        <f>IF(Include_in_Moderator=TRUE,'Moderator Analysis'!E:E-CO$3,"")</f>
        <v/>
      </c>
      <c r="CG16" s="47" t="str">
        <f>IF(Include_in_Moderator=TRUE,CD:CD*('Moderator Analysis'!F:F-CO$5-CO$4*'Moderator Analysis'!E:E)^2,"")</f>
        <v/>
      </c>
      <c r="CI16" s="75" t="str">
        <f>IF(AND(Sufficient_data="Yes",Include_study="Yes",Include_in_Moderator=TRUE,Moderator&lt;&gt;""),1/(CC:CC^2+CO$7),"")</f>
        <v/>
      </c>
      <c r="CJ16" s="58" t="str">
        <f>IF(AND(Sufficient_data="Yes",Include_study="Yes",CI16&lt;&gt;""),'Moderator Analysis'!F:F-'Moderator Analysis'!K$37,"")</f>
        <v/>
      </c>
      <c r="CK16" s="58" t="str">
        <f>IF(AND(Sufficient_data="Yes",Include_study="Yes",CI16&lt;&gt;""),'Moderator Analysis'!E:E-SUMPRODUCT('Moderator Analysis'!E:E,CI:CI)/SUM(CI:CI),"")</f>
        <v/>
      </c>
      <c r="CL16" s="47" t="str">
        <f>IF(AND(Sufficient_data="Yes",Include_study="Yes",CI16&lt;&gt;""),CI:CI*(CB16-'Moderator Analysis'!K$29-'Moderator Analysis'!K$30*'Moderator Analysis'!E:E)^2,"")</f>
        <v/>
      </c>
      <c r="CM16" s="26"/>
      <c r="CQ16" s="167"/>
      <c r="CR16" s="150" t="b">
        <f>IF(Additional_Fisher_transformation="On",AND(Include_study="Yes",Number_of_observations&lt;&gt;"",Number_of_predictors&lt;&gt;""),AND(Include_study="Yes",Sufficient_data="Yes"))</f>
        <v>0</v>
      </c>
      <c r="CS16" s="169"/>
      <c r="CT16" s="58" t="str">
        <f>IF(Include_in_Pub_Bias=TRUE,Partial_correlation,"")</f>
        <v/>
      </c>
      <c r="CU16" s="58" t="str">
        <f>IF(AND(Include_in_Pub_Bias=TRUE,Additional_Fisher_transformation="On"),FISHER(Partial_correlation),"")</f>
        <v/>
      </c>
      <c r="CV16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6" s="58" t="str">
        <f>IF(Include_in_Pub_Bias=TRUE,1/CV:CV^2,"")</f>
        <v/>
      </c>
      <c r="CX16" s="58" t="str">
        <f>IF(Include_in_Pub_Bias=TRUE,1/(CV:CV^2+IF(Additional_model="Fixed effect",0,Calculations!DK$11)),"")</f>
        <v/>
      </c>
      <c r="CY16" s="58" t="str">
        <f>IF(Include_in_Pub_Bias=TRUE,1/(CV:CV^2+IF(Additional_model="Fixed effect",0,'Publication Bias Analysis'!L$32)),"")</f>
        <v/>
      </c>
      <c r="CZ16" s="58" t="str">
        <f>IF(Include_in_Pub_Bias=TRUE,'Publication Bias Analysis'!E:E-'Publication Bias Analysis'!I$37,"")</f>
        <v/>
      </c>
      <c r="DA16" s="58" t="str">
        <f>IF(Include_in_Pub_Bias=TRUE,IF(Additional_model="Fixed effect",1/CV:CV,1/SQRT(CV:CV^2+DK$11)),"")</f>
        <v/>
      </c>
      <c r="DB16" s="58" t="str">
        <f>IF(Include_in_Pub_Bias=TRUE,IF(Additional_model="Fixed effect",'Publication Bias Analysis'!E:E/CV:CV,'Publication Bias Analysis'!E:E/SQRT(CV:CV^2+DK$11)),"")</f>
        <v/>
      </c>
      <c r="DC16" s="78" t="str">
        <f>IF(Include_in_Pub_Bias=TRUE,RANK(DP:DP,DP:DP,1)*IF(DO:DO&gt;0,1,-1),"")</f>
        <v/>
      </c>
      <c r="DD16" s="78" t="str">
        <f>IF(Include_in_Pub_Bias=TRUE,DC:DC,"")</f>
        <v/>
      </c>
      <c r="DE16" s="78" t="str">
        <f>IF(Include_in_Pub_Bias=TRUE,RANK(DS:DS,DS:DS,1)*IF(DR:DR&lt;0,-1,1),"")</f>
        <v/>
      </c>
      <c r="DF16" s="78" t="str">
        <f>IF(Include_in_Pub_Bias=TRUE,RANK(DV:DV,DV:DV,1)*IF(DU:DU&lt;0,-1,1),"")</f>
        <v/>
      </c>
      <c r="DG16" s="58" t="e">
        <f>IF(Include_in_Pub_Bias=TRUE,'Publication Bias Analysis'!E:E,NA())</f>
        <v>#N/A</v>
      </c>
      <c r="DH16" s="47" t="e">
        <f>IF(Include_in_Pub_Bias=TRUE,CV:CV,NA())</f>
        <v>#N/A</v>
      </c>
      <c r="DJ16" s="20" t="s">
        <v>160</v>
      </c>
      <c r="DK16" s="10">
        <f>MAX('Publication Bias Analysis'!$F:$F)*1.1</f>
        <v>0.22000000000000003</v>
      </c>
      <c r="DN16" s="164"/>
      <c r="DO16" s="10" t="str">
        <f>IF(Include_in_Pub_Bias=TRUE,IF('Publication Bias Analysis'!L$37="Left",'Publication Bias Analysis'!E:E-'Publication Bias Analysis'!I$29,'Publication Bias Analysis'!I$29-'Publication Bias Analysis'!E:E),"")</f>
        <v/>
      </c>
      <c r="DP16" s="10" t="str">
        <f>IF(Include_in_Pub_Bias=TRUE,ABS(DO16),"")</f>
        <v/>
      </c>
      <c r="DQ16" s="47" t="str">
        <f>IF(Include_in_Pub_Bias=TRUE,1/(CV:CV^2+IF(Additional_model="Fixed effect",0,$DZ$6)),"")</f>
        <v/>
      </c>
      <c r="DR16" s="10" t="str">
        <f>IF(Include_in_Pub_Bias=TRUE,IF('Publication Bias Analysis'!L$37="Left",'Publication Bias Analysis'!E:E-DZ$3,DZ$3-'Publication Bias Analysis'!E:E),"")</f>
        <v/>
      </c>
      <c r="DS16" s="10" t="str">
        <f t="shared" si="60"/>
        <v/>
      </c>
      <c r="DT16" s="47" t="str">
        <f>IF(AND(DR16&lt;&gt;"",DD16&lt;=MAX(DD:DD)-DZ$7),1/(CV:CV^2+IF(Additional_model="Fixed effect",0,$DZ$13)),"")</f>
        <v/>
      </c>
      <c r="DU16" s="10" t="str">
        <f>IF(Include_in_Pub_Bias=TRUE,IF('Publication Bias Analysis'!L$37="Left",'Publication Bias Analysis'!E:E-DZ$10,DZ$10-'Publication Bias Analysis'!E:E),"")</f>
        <v/>
      </c>
      <c r="DV16" s="10" t="str">
        <f t="shared" si="39"/>
        <v/>
      </c>
      <c r="DW16" s="47" t="str">
        <f>IF(AND(DU16&lt;&gt;"",DE16&lt;=MAX(DE:DE)-DZ$14),1/(CV:CV^2+IF(Additional_model="Fixed effect",0,$DZ$20)),"")</f>
        <v/>
      </c>
      <c r="DY16" s="152" t="s">
        <v>158</v>
      </c>
      <c r="DZ16" s="152"/>
      <c r="EC16" s="72">
        <v>15</v>
      </c>
      <c r="ED16" s="78" t="str">
        <f>IF(Trim_and_fill="On",IF(DZ$21&gt;COUNT(ED$2:ED15),IF(COUNTIF(DD:DD,-1*(MAX(DD:DD)-EC16+1))=1,"",MAX(DD:DD)-EC16+1),""),"")</f>
        <v/>
      </c>
      <c r="EE16" s="58" t="str">
        <f t="shared" si="40"/>
        <v/>
      </c>
      <c r="EF16" s="58" t="str">
        <f t="shared" si="61"/>
        <v/>
      </c>
      <c r="EG16" s="58" t="str">
        <f t="shared" si="41"/>
        <v/>
      </c>
      <c r="EH16" s="58" t="str">
        <f t="shared" si="42"/>
        <v/>
      </c>
      <c r="EI16" s="47" t="str">
        <f>IF(ED16&lt;&gt;"",EE:EE-'Publication Bias Analysis'!I$37,"")</f>
        <v/>
      </c>
      <c r="EK16" s="72">
        <v>15</v>
      </c>
      <c r="EL16" s="58" t="e">
        <f t="shared" si="43"/>
        <v>#N/A</v>
      </c>
      <c r="EM16" s="47" t="e">
        <f t="shared" si="44"/>
        <v>#N/A</v>
      </c>
      <c r="EO16" s="164"/>
      <c r="EP16" s="58" t="str">
        <f>IF(Include_in_Pub_Bias=TRUE,Inverse_standard_error-AVERAGE(Inverse_standard_error),"")</f>
        <v/>
      </c>
      <c r="EQ16" s="47" t="str">
        <f>IF(Include_in_Pub_Bias=TRUE,Z_score-('Publication Bias Analysis'!P$3+'Publication Bias Analysis'!P$4*Inverse_standard_error),"")</f>
        <v/>
      </c>
      <c r="ES16" s="164"/>
      <c r="ET16" s="58" t="str">
        <f>IF(Include_in_Pub_Bias=TRUE,('Publication Bias Analysis'!E:E-SUMPRODUCT('Publication Bias Analysis'!E:E,Calculations!CW:CW)/SUM(Calculations!CW:CW))/(SQRT(EU:EU)),"")</f>
        <v/>
      </c>
      <c r="EU16" s="58" t="str">
        <f>IF(Include_in_Pub_Bias=TRUE,'Publication Bias Analysis'!F:F^2-1/(SUM(Calculations!CW:CW)),"")</f>
        <v/>
      </c>
      <c r="EV16" s="78" t="str">
        <f>IF(Include_in_Pub_Bias=TRUE,RANK(ET:ET,ET:ET,1),"")</f>
        <v/>
      </c>
      <c r="EW16" s="78" t="str">
        <f>IF(Include_in_Pub_Bias=TRUE,RANK(EU:EU,EU:EU,1),"")</f>
        <v/>
      </c>
      <c r="EX16" s="78" t="str">
        <f>IF(Include_in_Pub_Bias=TRUE,COUNTIFS(EV17:EV215,"&lt;"&amp;EV16,EW17:EW215,"&lt;"&amp;EW16)+COUNTIFS(EV17:EV215,"&gt;"&amp;EV16,EW17:EW215,"&gt;"&amp;EW16),"")</f>
        <v/>
      </c>
      <c r="EY16" s="94" t="str">
        <f>IF(Include_in_Pub_Bias=TRUE,COUNTIFS(EV17:EV215,"&lt;"&amp;EV16,EW17:EW215,"&gt;"&amp;EW16)+COUNTIFS(EV17:EV215,"&gt;"&amp;EV16,EW17:EW215,"&lt;"&amp;EW16),"")</f>
        <v/>
      </c>
      <c r="FA16" s="164"/>
      <c r="FG16" s="164"/>
      <c r="FH16" s="58" t="e">
        <f>IF(Include_in_Pub_Bias=TRUE,Inverse_standard_error,NA())</f>
        <v>#N/A</v>
      </c>
      <c r="FI16" s="58" t="e">
        <f>IF(Include_in_Pub_Bias=TRUE,Z_score,NA())</f>
        <v>#N/A</v>
      </c>
      <c r="FJ16" s="58" t="str">
        <f>IF(Include_in_Pub_Bias=TRUE,Inverse_standard_error-AVERAGE(Inverse_standard_error),"")</f>
        <v/>
      </c>
      <c r="FK16" s="47" t="str">
        <f>IF(Include_in_Pub_Bias=TRUE,Z_score-('Publication Bias Analysis'!AK$30+'Publication Bias Analysis'!AK$31*Inverse_standard_error),"")</f>
        <v/>
      </c>
      <c r="FQ16" s="164"/>
      <c r="FR16" s="98" t="str">
        <f>IF(Z_score&lt;&gt;"",RANK('Publication Bias Analysis'!AT:AT,'Publication Bias Analysis'!AT:AT,1)+COUNTIF('Publication Bias Analysis'!AT$2:AT15,'Publication Bias Analysis'!AR16),"")</f>
        <v/>
      </c>
      <c r="FS16" s="58" t="str">
        <f t="shared" si="64"/>
        <v/>
      </c>
      <c r="FT16" s="58" t="e">
        <f>IF(Include_in_Pub_Bias=TRUE,'Publication Bias Analysis'!AS16,NA())</f>
        <v>#N/A</v>
      </c>
      <c r="FU16" s="58" t="e">
        <f>IF('Publication Bias Analysis'!AS16&lt;&gt;"",'Publication Bias Analysis'!AT16,NA())</f>
        <v>#N/A</v>
      </c>
      <c r="FV16" s="58" t="str">
        <f>IF(Include_in_Pub_Bias=TRUE,'Publication Bias Analysis'!AS:AS-AVERAGE('Publication Bias Analysis'!AS:AS),"")</f>
        <v/>
      </c>
      <c r="FW16" s="47" t="str">
        <f>IF(Include_in_Pub_Bias=TRUE,FU:FU-('Publication Bias Analysis'!AW$30+'Publication Bias Analysis'!AW$31*FT:FT),"")</f>
        <v/>
      </c>
      <c r="GC16" s="164"/>
      <c r="GD16" s="58" t="str">
        <f t="shared" si="47"/>
        <v/>
      </c>
      <c r="GE16" s="58" t="str">
        <f t="shared" si="48"/>
        <v/>
      </c>
      <c r="GF16" s="47" t="str">
        <f t="shared" si="63"/>
        <v/>
      </c>
    </row>
    <row r="17" spans="1:188" x14ac:dyDescent="0.2">
      <c r="A17" s="166"/>
      <c r="B17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7" s="78" t="str">
        <f>IF(B17&lt;&gt;"",IF(B17=0,COUNTIF(B$2:B16,0)+1,COUNTIF(B$2:B16,B17)+B17+COUNTIF(B:B,0)),"")</f>
        <v/>
      </c>
      <c r="D17" s="78" t="str">
        <f>IF(AND(Variance&lt;&gt;"",Entry_Number&lt;&gt;""),Entry_Number,"")</f>
        <v/>
      </c>
      <c r="E17" s="120" t="str">
        <f>IF(Input!Study_name&lt;&gt;"",Input!Study_name,"")</f>
        <v/>
      </c>
      <c r="F17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7" s="58" t="str">
        <f t="shared" si="0"/>
        <v/>
      </c>
      <c r="H17" s="58" t="str">
        <f t="shared" si="1"/>
        <v/>
      </c>
      <c r="I17" s="58" t="str">
        <f t="shared" si="2"/>
        <v/>
      </c>
      <c r="J17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7" s="58" t="str">
        <f>IF(AND(Include_study="Yes",Sufficient_data="Yes",Variance&lt;&gt;""),IF(Input!Standard_error_of_Partial_correlation&lt;&gt;"",Input!Standard_error_of_Partial_correlation,SQRT(J17)),"")</f>
        <v/>
      </c>
      <c r="L17" s="58" t="str">
        <f>IF(AND(Sufficient_data="Yes",Include_study="Yes",Variance&lt;&gt;""),1/Variance,"")</f>
        <v/>
      </c>
      <c r="M17" s="58" t="str">
        <f>IF(AND(Sufficient_data="Yes",Include_study="Yes",Variance&lt;&gt;""),1/(Variance+T2_),"")</f>
        <v/>
      </c>
      <c r="N17" s="58" t="str">
        <f t="shared" si="3"/>
        <v/>
      </c>
      <c r="O17" s="58" t="str">
        <f t="shared" si="4"/>
        <v/>
      </c>
      <c r="P17" s="143" t="str">
        <f t="shared" si="5"/>
        <v/>
      </c>
      <c r="Q17" s="146" t="str">
        <f>IF(AND(Include_study="Yes",Sufficient_data="Yes",Variance&lt;&gt;""),IF(Fisher_transformation="Off",Partial_correlation,Partial_correlation_z)-Combined_Effect_Size,"")</f>
        <v/>
      </c>
      <c r="S17" s="75" t="e">
        <f>IF(AND(Sufficient_data="Yes",Include_study="Yes",Variance&lt;&gt;""),Partial_correlation,NA())</f>
        <v>#N/A</v>
      </c>
      <c r="T17" s="58" t="e">
        <f t="shared" si="6"/>
        <v>#N/A</v>
      </c>
      <c r="U17" s="47" t="e">
        <f t="shared" si="7"/>
        <v>#N/A</v>
      </c>
      <c r="V17" s="26"/>
      <c r="Z17" s="166"/>
      <c r="AA17" s="82" t="str">
        <f t="shared" si="8"/>
        <v/>
      </c>
      <c r="AB17" s="88" t="b">
        <f t="shared" si="49"/>
        <v>0</v>
      </c>
      <c r="AC17" s="105" t="str">
        <f>IF(Include_in_subgroup=TRUE,Input!Study_name,"")</f>
        <v/>
      </c>
      <c r="AD17" s="58" t="str">
        <f t="shared" si="9"/>
        <v/>
      </c>
      <c r="AE17" s="58" t="str">
        <f t="shared" si="10"/>
        <v/>
      </c>
      <c r="AF17" s="58" t="str">
        <f t="shared" si="11"/>
        <v/>
      </c>
      <c r="AG17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7" s="58" t="str">
        <f t="shared" si="12"/>
        <v/>
      </c>
      <c r="AI17" s="58" t="str">
        <f t="shared" si="13"/>
        <v/>
      </c>
      <c r="AJ17" s="83" t="str">
        <f t="shared" si="14"/>
        <v/>
      </c>
      <c r="AK17" s="58" t="str">
        <f t="shared" si="15"/>
        <v/>
      </c>
      <c r="AL17" s="58" t="str">
        <f t="shared" si="16"/>
        <v/>
      </c>
      <c r="AM17" s="47" t="str">
        <f t="shared" si="17"/>
        <v/>
      </c>
      <c r="AO17" s="75" t="e">
        <f t="shared" si="18"/>
        <v>#N/A</v>
      </c>
      <c r="AP17" s="58" t="e">
        <f t="shared" si="19"/>
        <v>#N/A</v>
      </c>
      <c r="AQ17" s="47" t="e">
        <f t="shared" si="20"/>
        <v>#N/A</v>
      </c>
      <c r="AS17" s="82" t="str">
        <f t="shared" si="50"/>
        <v/>
      </c>
      <c r="AT17" s="58" t="str">
        <f>IF(AND(Sufficient_data="Yes",Include_study="Yes",Subgroup&lt;&gt;""),IF(COUNTIFS(Input!K$2:K16,"="&amp;"Yes",Input!C$2:C16,"="&amp;"Yes",Input!M$2:M16,"="&amp;Subgroup)&gt;0,"",Subgroup),"")</f>
        <v/>
      </c>
      <c r="AU17" s="88" t="str">
        <f t="shared" si="21"/>
        <v/>
      </c>
      <c r="AV17" s="78" t="str">
        <f t="shared" si="22"/>
        <v/>
      </c>
      <c r="AW17" s="58" t="str">
        <f t="shared" si="23"/>
        <v/>
      </c>
      <c r="AX17" s="89" t="str">
        <f t="shared" si="24"/>
        <v/>
      </c>
      <c r="AY17" s="83" t="str">
        <f t="shared" si="51"/>
        <v/>
      </c>
      <c r="AZ17" s="58" t="str">
        <f t="shared" si="25"/>
        <v/>
      </c>
      <c r="BA17" s="58" t="str">
        <f t="shared" si="26"/>
        <v/>
      </c>
      <c r="BB17" s="58" t="str">
        <f t="shared" si="27"/>
        <v/>
      </c>
      <c r="BC17" s="58" t="str">
        <f t="shared" si="52"/>
        <v/>
      </c>
      <c r="BD17" s="58" t="str">
        <f t="shared" si="28"/>
        <v/>
      </c>
      <c r="BE17" s="88" t="str">
        <f t="shared" si="29"/>
        <v/>
      </c>
      <c r="BF17" s="58" t="str">
        <f t="shared" si="30"/>
        <v/>
      </c>
      <c r="BG17" s="58" t="str">
        <f t="shared" si="31"/>
        <v/>
      </c>
      <c r="BH17" s="58" t="str">
        <f t="shared" si="53"/>
        <v/>
      </c>
      <c r="BI17" s="58" t="str">
        <f t="shared" si="54"/>
        <v/>
      </c>
      <c r="BJ17" s="58" t="str">
        <f t="shared" si="32"/>
        <v/>
      </c>
      <c r="BK17" s="58" t="str">
        <f t="shared" si="33"/>
        <v/>
      </c>
      <c r="BL17" s="58" t="str">
        <f t="shared" si="55"/>
        <v/>
      </c>
      <c r="BM17" s="58" t="str">
        <f t="shared" si="56"/>
        <v/>
      </c>
      <c r="BN17" s="58" t="str">
        <f t="shared" si="57"/>
        <v/>
      </c>
      <c r="BO17" s="58" t="e">
        <f t="shared" si="34"/>
        <v>#N/A</v>
      </c>
      <c r="BP17" s="83" t="str">
        <f t="shared" si="58"/>
        <v/>
      </c>
      <c r="BQ17" s="58" t="str">
        <f t="shared" si="35"/>
        <v/>
      </c>
      <c r="BR17" s="58" t="str">
        <f t="shared" si="59"/>
        <v/>
      </c>
      <c r="BS17" s="58" t="str">
        <f t="shared" si="36"/>
        <v/>
      </c>
      <c r="BT17" s="47" t="str">
        <f t="shared" si="37"/>
        <v/>
      </c>
      <c r="BV17" s="20" t="s">
        <v>5</v>
      </c>
      <c r="BW17" s="10">
        <f>SQRT(BW16)</f>
        <v>0.21052093027364074</v>
      </c>
      <c r="BY17" s="167"/>
      <c r="BZ17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7" s="58" t="e">
        <f>IF(Include_in_Moderator=TRUE,'Moderator Analysis'!E:E,NA())</f>
        <v>#N/A</v>
      </c>
      <c r="CB17" s="58" t="e">
        <f>IF(Include_in_Moderator=TRUE,'Moderator Analysis'!F:F,NA())</f>
        <v>#N/A</v>
      </c>
      <c r="CC17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7" s="58" t="str">
        <f>IF(Include_in_Moderator=TRUE,1/CC:CC^2,"")</f>
        <v/>
      </c>
      <c r="CE17" s="58" t="str">
        <f>IF(Include_in_Moderator=TRUE,'Moderator Analysis'!F:F-CO$2,"")</f>
        <v/>
      </c>
      <c r="CF17" s="58" t="str">
        <f>IF(Include_in_Moderator=TRUE,'Moderator Analysis'!E:E-CO$3,"")</f>
        <v/>
      </c>
      <c r="CG17" s="47" t="str">
        <f>IF(Include_in_Moderator=TRUE,CD:CD*('Moderator Analysis'!F:F-CO$5-CO$4*'Moderator Analysis'!E:E)^2,"")</f>
        <v/>
      </c>
      <c r="CI17" s="75" t="str">
        <f>IF(AND(Sufficient_data="Yes",Include_study="Yes",Include_in_Moderator=TRUE,Moderator&lt;&gt;""),1/(CC:CC^2+CO$7),"")</f>
        <v/>
      </c>
      <c r="CJ17" s="58" t="str">
        <f>IF(AND(Sufficient_data="Yes",Include_study="Yes",CI17&lt;&gt;""),'Moderator Analysis'!F:F-'Moderator Analysis'!K$37,"")</f>
        <v/>
      </c>
      <c r="CK17" s="58" t="str">
        <f>IF(AND(Sufficient_data="Yes",Include_study="Yes",CI17&lt;&gt;""),'Moderator Analysis'!E:E-SUMPRODUCT('Moderator Analysis'!E:E,CI:CI)/SUM(CI:CI),"")</f>
        <v/>
      </c>
      <c r="CL17" s="47" t="str">
        <f>IF(AND(Sufficient_data="Yes",Include_study="Yes",CI17&lt;&gt;""),CI:CI*(CB17-'Moderator Analysis'!K$29-'Moderator Analysis'!K$30*'Moderator Analysis'!E:E)^2,"")</f>
        <v/>
      </c>
      <c r="CM17" s="26"/>
      <c r="CQ17" s="167"/>
      <c r="CR17" s="150" t="b">
        <f>IF(Additional_Fisher_transformation="On",AND(Include_study="Yes",Number_of_observations&lt;&gt;"",Number_of_predictors&lt;&gt;""),AND(Include_study="Yes",Sufficient_data="Yes"))</f>
        <v>0</v>
      </c>
      <c r="CS17" s="169"/>
      <c r="CT17" s="58" t="str">
        <f>IF(Include_in_Pub_Bias=TRUE,Partial_correlation,"")</f>
        <v/>
      </c>
      <c r="CU17" s="58" t="str">
        <f>IF(AND(Include_in_Pub_Bias=TRUE,Additional_Fisher_transformation="On"),FISHER(Partial_correlation),"")</f>
        <v/>
      </c>
      <c r="CV17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7" s="58" t="str">
        <f>IF(Include_in_Pub_Bias=TRUE,1/CV:CV^2,"")</f>
        <v/>
      </c>
      <c r="CX17" s="58" t="str">
        <f>IF(Include_in_Pub_Bias=TRUE,1/(CV:CV^2+IF(Additional_model="Fixed effect",0,Calculations!DK$11)),"")</f>
        <v/>
      </c>
      <c r="CY17" s="58" t="str">
        <f>IF(Include_in_Pub_Bias=TRUE,1/(CV:CV^2+IF(Additional_model="Fixed effect",0,'Publication Bias Analysis'!L$32)),"")</f>
        <v/>
      </c>
      <c r="CZ17" s="58" t="str">
        <f>IF(Include_in_Pub_Bias=TRUE,'Publication Bias Analysis'!E:E-'Publication Bias Analysis'!I$37,"")</f>
        <v/>
      </c>
      <c r="DA17" s="58" t="str">
        <f>IF(Include_in_Pub_Bias=TRUE,IF(Additional_model="Fixed effect",1/CV:CV,1/SQRT(CV:CV^2+DK$11)),"")</f>
        <v/>
      </c>
      <c r="DB17" s="58" t="str">
        <f>IF(Include_in_Pub_Bias=TRUE,IF(Additional_model="Fixed effect",'Publication Bias Analysis'!E:E/CV:CV,'Publication Bias Analysis'!E:E/SQRT(CV:CV^2+DK$11)),"")</f>
        <v/>
      </c>
      <c r="DC17" s="78" t="str">
        <f>IF(Include_in_Pub_Bias=TRUE,RANK(DP:DP,DP:DP,1)*IF(DO:DO&gt;0,1,-1),"")</f>
        <v/>
      </c>
      <c r="DD17" s="78" t="str">
        <f>IF(Include_in_Pub_Bias=TRUE,DC:DC,"")</f>
        <v/>
      </c>
      <c r="DE17" s="78" t="str">
        <f>IF(Include_in_Pub_Bias=TRUE,RANK(DS:DS,DS:DS,1)*IF(DR:DR&lt;0,-1,1),"")</f>
        <v/>
      </c>
      <c r="DF17" s="78" t="str">
        <f>IF(Include_in_Pub_Bias=TRUE,RANK(DV:DV,DV:DV,1)*IF(DU:DU&lt;0,-1,1),"")</f>
        <v/>
      </c>
      <c r="DG17" s="58" t="e">
        <f>IF(Include_in_Pub_Bias=TRUE,'Publication Bias Analysis'!E:E,NA())</f>
        <v>#N/A</v>
      </c>
      <c r="DH17" s="47" t="e">
        <f>IF(Include_in_Pub_Bias=TRUE,CV:CV,NA())</f>
        <v>#N/A</v>
      </c>
      <c r="DN17" s="164"/>
      <c r="DO17" s="10" t="str">
        <f>IF(Include_in_Pub_Bias=TRUE,IF('Publication Bias Analysis'!L$37="Left",'Publication Bias Analysis'!E:E-'Publication Bias Analysis'!I$29,'Publication Bias Analysis'!I$29-'Publication Bias Analysis'!E:E),"")</f>
        <v/>
      </c>
      <c r="DP17" s="10" t="str">
        <f>IF(Include_in_Pub_Bias=TRUE,ABS(DO17),"")</f>
        <v/>
      </c>
      <c r="DQ17" s="47" t="str">
        <f>IF(Include_in_Pub_Bias=TRUE,1/(CV:CV^2+IF(Additional_model="Fixed effect",0,$DZ$6)),"")</f>
        <v/>
      </c>
      <c r="DR17" s="10" t="str">
        <f>IF(Include_in_Pub_Bias=TRUE,IF('Publication Bias Analysis'!L$37="Left",'Publication Bias Analysis'!E:E-DZ$3,DZ$3-'Publication Bias Analysis'!E:E),"")</f>
        <v/>
      </c>
      <c r="DS17" s="10" t="str">
        <f t="shared" si="60"/>
        <v/>
      </c>
      <c r="DT17" s="47" t="str">
        <f>IF(AND(DR17&lt;&gt;"",DD17&lt;=MAX(DD:DD)-DZ$7),1/(CV:CV^2+IF(Additional_model="Fixed effect",0,$DZ$13)),"")</f>
        <v/>
      </c>
      <c r="DU17" s="10" t="str">
        <f>IF(Include_in_Pub_Bias=TRUE,IF('Publication Bias Analysis'!L$37="Left",'Publication Bias Analysis'!E:E-DZ$10,DZ$10-'Publication Bias Analysis'!E:E),"")</f>
        <v/>
      </c>
      <c r="DV17" s="10" t="str">
        <f t="shared" si="39"/>
        <v/>
      </c>
      <c r="DW17" s="47" t="str">
        <f>IF(AND(DU17&lt;&gt;"",DE17&lt;=MAX(DE:DE)-DZ$14),1/(CV:CV^2+IF(Additional_model="Fixed effect",0,$DZ$20)),"")</f>
        <v/>
      </c>
      <c r="DY17" s="20" t="str">
        <f>DY3</f>
        <v>Partial Correlation</v>
      </c>
      <c r="DZ17" s="10">
        <f>SUMPRODUCT(--(DF:DF&lt;=MAX(DF:DF)-$DZ$21),DW:DW,'Publication Bias Analysis'!E:E)/SUMIF(DF:DF,"&lt;="&amp;MAX(DF:DF)-$DZ$21,DW:DW)</f>
        <v>0.12894210287543398</v>
      </c>
      <c r="EC17" s="72">
        <v>16</v>
      </c>
      <c r="ED17" s="78" t="str">
        <f>IF(Trim_and_fill="On",IF(DZ$21&gt;COUNT(ED$2:ED16),IF(COUNTIF(DD:DD,-1*(MAX(DD:DD)-EC17+1))=1,"",MAX(DD:DD)-EC17+1),""),"")</f>
        <v/>
      </c>
      <c r="EE17" s="58" t="str">
        <f t="shared" si="40"/>
        <v/>
      </c>
      <c r="EF17" s="58" t="str">
        <f t="shared" si="61"/>
        <v/>
      </c>
      <c r="EG17" s="58" t="str">
        <f t="shared" si="41"/>
        <v/>
      </c>
      <c r="EH17" s="58" t="str">
        <f t="shared" si="42"/>
        <v/>
      </c>
      <c r="EI17" s="47" t="str">
        <f>IF(ED17&lt;&gt;"",EE:EE-'Publication Bias Analysis'!I$37,"")</f>
        <v/>
      </c>
      <c r="EK17" s="72">
        <v>16</v>
      </c>
      <c r="EL17" s="58" t="e">
        <f t="shared" si="43"/>
        <v>#N/A</v>
      </c>
      <c r="EM17" s="47" t="e">
        <f t="shared" si="44"/>
        <v>#N/A</v>
      </c>
      <c r="EO17" s="164"/>
      <c r="EP17" s="58" t="str">
        <f>IF(Include_in_Pub_Bias=TRUE,Inverse_standard_error-AVERAGE(Inverse_standard_error),"")</f>
        <v/>
      </c>
      <c r="EQ17" s="47" t="str">
        <f>IF(Include_in_Pub_Bias=TRUE,Z_score-('Publication Bias Analysis'!P$3+'Publication Bias Analysis'!P$4*Inverse_standard_error),"")</f>
        <v/>
      </c>
      <c r="ES17" s="164"/>
      <c r="ET17" s="58" t="str">
        <f>IF(Include_in_Pub_Bias=TRUE,('Publication Bias Analysis'!E:E-SUMPRODUCT('Publication Bias Analysis'!E:E,Calculations!CW:CW)/SUM(Calculations!CW:CW))/(SQRT(EU:EU)),"")</f>
        <v/>
      </c>
      <c r="EU17" s="58" t="str">
        <f>IF(Include_in_Pub_Bias=TRUE,'Publication Bias Analysis'!F:F^2-1/(SUM(Calculations!CW:CW)),"")</f>
        <v/>
      </c>
      <c r="EV17" s="78" t="str">
        <f>IF(Include_in_Pub_Bias=TRUE,RANK(ET:ET,ET:ET,1),"")</f>
        <v/>
      </c>
      <c r="EW17" s="78" t="str">
        <f>IF(Include_in_Pub_Bias=TRUE,RANK(EU:EU,EU:EU,1),"")</f>
        <v/>
      </c>
      <c r="EX17" s="78" t="str">
        <f>IF(Include_in_Pub_Bias=TRUE,COUNTIFS(EV18:EV216,"&lt;"&amp;EV17,EW18:EW216,"&lt;"&amp;EW17)+COUNTIFS(EV18:EV216,"&gt;"&amp;EV17,EW18:EW216,"&gt;"&amp;EW17),"")</f>
        <v/>
      </c>
      <c r="EY17" s="94" t="str">
        <f>IF(Include_in_Pub_Bias=TRUE,COUNTIFS(EV18:EV216,"&lt;"&amp;EV17,EW18:EW216,"&gt;"&amp;EW17)+COUNTIFS(EV18:EV216,"&gt;"&amp;EV17,EW18:EW216,"&lt;"&amp;EW17),"")</f>
        <v/>
      </c>
      <c r="FA17" s="164"/>
      <c r="FG17" s="164"/>
      <c r="FH17" s="58" t="e">
        <f>IF(Include_in_Pub_Bias=TRUE,Inverse_standard_error,NA())</f>
        <v>#N/A</v>
      </c>
      <c r="FI17" s="58" t="e">
        <f>IF(Include_in_Pub_Bias=TRUE,Z_score,NA())</f>
        <v>#N/A</v>
      </c>
      <c r="FJ17" s="58" t="str">
        <f>IF(Include_in_Pub_Bias=TRUE,Inverse_standard_error-AVERAGE(Inverse_standard_error),"")</f>
        <v/>
      </c>
      <c r="FK17" s="47" t="str">
        <f>IF(Include_in_Pub_Bias=TRUE,Z_score-('Publication Bias Analysis'!AK$30+'Publication Bias Analysis'!AK$31*Inverse_standard_error),"")</f>
        <v/>
      </c>
      <c r="FQ17" s="164"/>
      <c r="FR17" s="98" t="str">
        <f>IF(Z_score&lt;&gt;"",RANK('Publication Bias Analysis'!AT:AT,'Publication Bias Analysis'!AT:AT,1)+COUNTIF('Publication Bias Analysis'!AT$2:AT16,'Publication Bias Analysis'!AR17),"")</f>
        <v/>
      </c>
      <c r="FS17" s="58" t="str">
        <f t="shared" si="64"/>
        <v/>
      </c>
      <c r="FT17" s="58" t="e">
        <f>IF(Include_in_Pub_Bias=TRUE,'Publication Bias Analysis'!AS17,NA())</f>
        <v>#N/A</v>
      </c>
      <c r="FU17" s="58" t="e">
        <f>IF('Publication Bias Analysis'!AS17&lt;&gt;"",'Publication Bias Analysis'!AT17,NA())</f>
        <v>#N/A</v>
      </c>
      <c r="FV17" s="58" t="str">
        <f>IF(Include_in_Pub_Bias=TRUE,'Publication Bias Analysis'!AS:AS-AVERAGE('Publication Bias Analysis'!AS:AS),"")</f>
        <v/>
      </c>
      <c r="FW17" s="47" t="str">
        <f>IF(Include_in_Pub_Bias=TRUE,FU:FU-('Publication Bias Analysis'!AW$30+'Publication Bias Analysis'!AW$31*FT:FT),"")</f>
        <v/>
      </c>
      <c r="GC17" s="164"/>
      <c r="GD17" s="58" t="str">
        <f t="shared" si="47"/>
        <v/>
      </c>
      <c r="GE17" s="58" t="str">
        <f t="shared" si="48"/>
        <v/>
      </c>
      <c r="GF17" s="47" t="str">
        <f t="shared" si="63"/>
        <v/>
      </c>
    </row>
    <row r="18" spans="1:188" x14ac:dyDescent="0.2">
      <c r="A18" s="166"/>
      <c r="B18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8" s="78" t="str">
        <f>IF(B18&lt;&gt;"",IF(B18=0,COUNTIF(B$2:B17,0)+1,COUNTIF(B$2:B17,B18)+B18+COUNTIF(B:B,0)),"")</f>
        <v/>
      </c>
      <c r="D18" s="78" t="str">
        <f>IF(AND(Variance&lt;&gt;"",Entry_Number&lt;&gt;""),Entry_Number,"")</f>
        <v/>
      </c>
      <c r="E18" s="120" t="str">
        <f>IF(Input!Study_name&lt;&gt;"",Input!Study_name,"")</f>
        <v/>
      </c>
      <c r="F18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8" s="58" t="str">
        <f t="shared" si="0"/>
        <v/>
      </c>
      <c r="H18" s="58" t="str">
        <f t="shared" si="1"/>
        <v/>
      </c>
      <c r="I18" s="58" t="str">
        <f t="shared" si="2"/>
        <v/>
      </c>
      <c r="J18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8" s="58" t="str">
        <f>IF(AND(Include_study="Yes",Sufficient_data="Yes",Variance&lt;&gt;""),IF(Input!Standard_error_of_Partial_correlation&lt;&gt;"",Input!Standard_error_of_Partial_correlation,SQRT(J18)),"")</f>
        <v/>
      </c>
      <c r="L18" s="58" t="str">
        <f>IF(AND(Sufficient_data="Yes",Include_study="Yes",Variance&lt;&gt;""),1/Variance,"")</f>
        <v/>
      </c>
      <c r="M18" s="58" t="str">
        <f>IF(AND(Sufficient_data="Yes",Include_study="Yes",Variance&lt;&gt;""),1/(Variance+T2_),"")</f>
        <v/>
      </c>
      <c r="N18" s="58" t="str">
        <f t="shared" si="3"/>
        <v/>
      </c>
      <c r="O18" s="58" t="str">
        <f t="shared" si="4"/>
        <v/>
      </c>
      <c r="P18" s="143" t="str">
        <f t="shared" si="5"/>
        <v/>
      </c>
      <c r="Q18" s="146" t="str">
        <f>IF(AND(Include_study="Yes",Sufficient_data="Yes",Variance&lt;&gt;""),IF(Fisher_transformation="Off",Partial_correlation,Partial_correlation_z)-Combined_Effect_Size,"")</f>
        <v/>
      </c>
      <c r="S18" s="75" t="e">
        <f>IF(AND(Sufficient_data="Yes",Include_study="Yes",Variance&lt;&gt;""),Partial_correlation,NA())</f>
        <v>#N/A</v>
      </c>
      <c r="T18" s="58" t="e">
        <f t="shared" si="6"/>
        <v>#N/A</v>
      </c>
      <c r="U18" s="47" t="e">
        <f t="shared" si="7"/>
        <v>#N/A</v>
      </c>
      <c r="V18" s="26"/>
      <c r="Z18" s="166"/>
      <c r="AA18" s="82" t="str">
        <f t="shared" si="8"/>
        <v/>
      </c>
      <c r="AB18" s="88" t="b">
        <f t="shared" si="49"/>
        <v>0</v>
      </c>
      <c r="AC18" s="105" t="str">
        <f>IF(Include_in_subgroup=TRUE,Input!Study_name,"")</f>
        <v/>
      </c>
      <c r="AD18" s="58" t="str">
        <f t="shared" si="9"/>
        <v/>
      </c>
      <c r="AE18" s="58" t="str">
        <f t="shared" si="10"/>
        <v/>
      </c>
      <c r="AF18" s="58" t="str">
        <f t="shared" si="11"/>
        <v/>
      </c>
      <c r="AG18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8" s="58" t="str">
        <f t="shared" si="12"/>
        <v/>
      </c>
      <c r="AI18" s="58" t="str">
        <f t="shared" si="13"/>
        <v/>
      </c>
      <c r="AJ18" s="83" t="str">
        <f t="shared" si="14"/>
        <v/>
      </c>
      <c r="AK18" s="58" t="str">
        <f t="shared" si="15"/>
        <v/>
      </c>
      <c r="AL18" s="58" t="str">
        <f t="shared" si="16"/>
        <v/>
      </c>
      <c r="AM18" s="47" t="str">
        <f t="shared" si="17"/>
        <v/>
      </c>
      <c r="AO18" s="75" t="e">
        <f t="shared" si="18"/>
        <v>#N/A</v>
      </c>
      <c r="AP18" s="58" t="e">
        <f t="shared" si="19"/>
        <v>#N/A</v>
      </c>
      <c r="AQ18" s="47" t="e">
        <f t="shared" si="20"/>
        <v>#N/A</v>
      </c>
      <c r="AS18" s="82" t="str">
        <f t="shared" si="50"/>
        <v/>
      </c>
      <c r="AT18" s="58" t="str">
        <f>IF(AND(Sufficient_data="Yes",Include_study="Yes",Subgroup&lt;&gt;""),IF(COUNTIFS(Input!K$2:K17,"="&amp;"Yes",Input!C$2:C17,"="&amp;"Yes",Input!M$2:M17,"="&amp;Subgroup)&gt;0,"",Subgroup),"")</f>
        <v/>
      </c>
      <c r="AU18" s="88" t="str">
        <f t="shared" si="21"/>
        <v/>
      </c>
      <c r="AV18" s="78" t="str">
        <f t="shared" si="22"/>
        <v/>
      </c>
      <c r="AW18" s="58" t="str">
        <f t="shared" si="23"/>
        <v/>
      </c>
      <c r="AX18" s="89" t="str">
        <f t="shared" si="24"/>
        <v/>
      </c>
      <c r="AY18" s="83" t="str">
        <f t="shared" si="51"/>
        <v/>
      </c>
      <c r="AZ18" s="58" t="str">
        <f t="shared" si="25"/>
        <v/>
      </c>
      <c r="BA18" s="58" t="str">
        <f t="shared" si="26"/>
        <v/>
      </c>
      <c r="BB18" s="58" t="str">
        <f t="shared" si="27"/>
        <v/>
      </c>
      <c r="BC18" s="58" t="str">
        <f t="shared" si="52"/>
        <v/>
      </c>
      <c r="BD18" s="58" t="str">
        <f t="shared" si="28"/>
        <v/>
      </c>
      <c r="BE18" s="88" t="str">
        <f t="shared" si="29"/>
        <v/>
      </c>
      <c r="BF18" s="58" t="str">
        <f t="shared" si="30"/>
        <v/>
      </c>
      <c r="BG18" s="58" t="str">
        <f t="shared" si="31"/>
        <v/>
      </c>
      <c r="BH18" s="58" t="str">
        <f t="shared" si="53"/>
        <v/>
      </c>
      <c r="BI18" s="58" t="str">
        <f t="shared" si="54"/>
        <v/>
      </c>
      <c r="BJ18" s="58" t="str">
        <f t="shared" si="32"/>
        <v/>
      </c>
      <c r="BK18" s="58" t="str">
        <f t="shared" si="33"/>
        <v/>
      </c>
      <c r="BL18" s="58" t="str">
        <f t="shared" si="55"/>
        <v/>
      </c>
      <c r="BM18" s="58" t="str">
        <f t="shared" si="56"/>
        <v/>
      </c>
      <c r="BN18" s="58" t="str">
        <f t="shared" si="57"/>
        <v/>
      </c>
      <c r="BO18" s="58" t="e">
        <f t="shared" si="34"/>
        <v>#N/A</v>
      </c>
      <c r="BP18" s="83" t="str">
        <f t="shared" si="58"/>
        <v/>
      </c>
      <c r="BQ18" s="58" t="str">
        <f t="shared" si="35"/>
        <v/>
      </c>
      <c r="BR18" s="58" t="str">
        <f t="shared" si="59"/>
        <v/>
      </c>
      <c r="BS18" s="58" t="str">
        <f t="shared" si="36"/>
        <v/>
      </c>
      <c r="BT18" s="47" t="str">
        <f t="shared" si="37"/>
        <v/>
      </c>
      <c r="BY18" s="167"/>
      <c r="BZ18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8" s="58" t="e">
        <f>IF(Include_in_Moderator=TRUE,'Moderator Analysis'!E:E,NA())</f>
        <v>#N/A</v>
      </c>
      <c r="CB18" s="58" t="e">
        <f>IF(Include_in_Moderator=TRUE,'Moderator Analysis'!F:F,NA())</f>
        <v>#N/A</v>
      </c>
      <c r="CC18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8" s="58" t="str">
        <f>IF(Include_in_Moderator=TRUE,1/CC:CC^2,"")</f>
        <v/>
      </c>
      <c r="CE18" s="58" t="str">
        <f>IF(Include_in_Moderator=TRUE,'Moderator Analysis'!F:F-CO$2,"")</f>
        <v/>
      </c>
      <c r="CF18" s="58" t="str">
        <f>IF(Include_in_Moderator=TRUE,'Moderator Analysis'!E:E-CO$3,"")</f>
        <v/>
      </c>
      <c r="CG18" s="47" t="str">
        <f>IF(Include_in_Moderator=TRUE,CD:CD*('Moderator Analysis'!F:F-CO$5-CO$4*'Moderator Analysis'!E:E)^2,"")</f>
        <v/>
      </c>
      <c r="CI18" s="75" t="str">
        <f>IF(AND(Sufficient_data="Yes",Include_study="Yes",Include_in_Moderator=TRUE,Moderator&lt;&gt;""),1/(CC:CC^2+CO$7),"")</f>
        <v/>
      </c>
      <c r="CJ18" s="58" t="str">
        <f>IF(AND(Sufficient_data="Yes",Include_study="Yes",CI18&lt;&gt;""),'Moderator Analysis'!F:F-'Moderator Analysis'!K$37,"")</f>
        <v/>
      </c>
      <c r="CK18" s="58" t="str">
        <f>IF(AND(Sufficient_data="Yes",Include_study="Yes",CI18&lt;&gt;""),'Moderator Analysis'!E:E-SUMPRODUCT('Moderator Analysis'!E:E,CI:CI)/SUM(CI:CI),"")</f>
        <v/>
      </c>
      <c r="CL18" s="47" t="str">
        <f>IF(AND(Sufficient_data="Yes",Include_study="Yes",CI18&lt;&gt;""),CI:CI*(CB18-'Moderator Analysis'!K$29-'Moderator Analysis'!K$30*'Moderator Analysis'!E:E)^2,"")</f>
        <v/>
      </c>
      <c r="CM18" s="26"/>
      <c r="CQ18" s="167"/>
      <c r="CR18" s="150" t="b">
        <f>IF(Additional_Fisher_transformation="On",AND(Include_study="Yes",Number_of_observations&lt;&gt;"",Number_of_predictors&lt;&gt;""),AND(Include_study="Yes",Sufficient_data="Yes"))</f>
        <v>0</v>
      </c>
      <c r="CS18" s="169"/>
      <c r="CT18" s="58" t="str">
        <f>IF(Include_in_Pub_Bias=TRUE,Partial_correlation,"")</f>
        <v/>
      </c>
      <c r="CU18" s="58" t="str">
        <f>IF(AND(Include_in_Pub_Bias=TRUE,Additional_Fisher_transformation="On"),FISHER(Partial_correlation),"")</f>
        <v/>
      </c>
      <c r="CV18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8" s="58" t="str">
        <f>IF(Include_in_Pub_Bias=TRUE,1/CV:CV^2,"")</f>
        <v/>
      </c>
      <c r="CX18" s="58" t="str">
        <f>IF(Include_in_Pub_Bias=TRUE,1/(CV:CV^2+IF(Additional_model="Fixed effect",0,Calculations!DK$11)),"")</f>
        <v/>
      </c>
      <c r="CY18" s="58" t="str">
        <f>IF(Include_in_Pub_Bias=TRUE,1/(CV:CV^2+IF(Additional_model="Fixed effect",0,'Publication Bias Analysis'!L$32)),"")</f>
        <v/>
      </c>
      <c r="CZ18" s="58" t="str">
        <f>IF(Include_in_Pub_Bias=TRUE,'Publication Bias Analysis'!E:E-'Publication Bias Analysis'!I$37,"")</f>
        <v/>
      </c>
      <c r="DA18" s="58" t="str">
        <f>IF(Include_in_Pub_Bias=TRUE,IF(Additional_model="Fixed effect",1/CV:CV,1/SQRT(CV:CV^2+DK$11)),"")</f>
        <v/>
      </c>
      <c r="DB18" s="58" t="str">
        <f>IF(Include_in_Pub_Bias=TRUE,IF(Additional_model="Fixed effect",'Publication Bias Analysis'!E:E/CV:CV,'Publication Bias Analysis'!E:E/SQRT(CV:CV^2+DK$11)),"")</f>
        <v/>
      </c>
      <c r="DC18" s="78" t="str">
        <f>IF(Include_in_Pub_Bias=TRUE,RANK(DP:DP,DP:DP,1)*IF(DO:DO&gt;0,1,-1),"")</f>
        <v/>
      </c>
      <c r="DD18" s="78" t="str">
        <f>IF(Include_in_Pub_Bias=TRUE,DC:DC,"")</f>
        <v/>
      </c>
      <c r="DE18" s="78" t="str">
        <f>IF(Include_in_Pub_Bias=TRUE,RANK(DS:DS,DS:DS,1)*IF(DR:DR&lt;0,-1,1),"")</f>
        <v/>
      </c>
      <c r="DF18" s="78" t="str">
        <f>IF(Include_in_Pub_Bias=TRUE,RANK(DV:DV,DV:DV,1)*IF(DU:DU&lt;0,-1,1),"")</f>
        <v/>
      </c>
      <c r="DG18" s="58" t="e">
        <f>IF(Include_in_Pub_Bias=TRUE,'Publication Bias Analysis'!E:E,NA())</f>
        <v>#N/A</v>
      </c>
      <c r="DH18" s="47" t="e">
        <f>IF(Include_in_Pub_Bias=TRUE,CV:CV,NA())</f>
        <v>#N/A</v>
      </c>
      <c r="DJ18" s="152" t="s">
        <v>159</v>
      </c>
      <c r="DK18" s="152"/>
      <c r="DN18" s="164"/>
      <c r="DO18" s="10" t="str">
        <f>IF(Include_in_Pub_Bias=TRUE,IF('Publication Bias Analysis'!L$37="Left",'Publication Bias Analysis'!E:E-'Publication Bias Analysis'!I$29,'Publication Bias Analysis'!I$29-'Publication Bias Analysis'!E:E),"")</f>
        <v/>
      </c>
      <c r="DP18" s="10" t="str">
        <f>IF(Include_in_Pub_Bias=TRUE,ABS(DO18),"")</f>
        <v/>
      </c>
      <c r="DQ18" s="47" t="str">
        <f>IF(Include_in_Pub_Bias=TRUE,1/(CV:CV^2+IF(Additional_model="Fixed effect",0,$DZ$6)),"")</f>
        <v/>
      </c>
      <c r="DR18" s="10" t="str">
        <f>IF(Include_in_Pub_Bias=TRUE,IF('Publication Bias Analysis'!L$37="Left",'Publication Bias Analysis'!E:E-DZ$3,DZ$3-'Publication Bias Analysis'!E:E),"")</f>
        <v/>
      </c>
      <c r="DS18" s="10" t="str">
        <f t="shared" si="60"/>
        <v/>
      </c>
      <c r="DT18" s="47" t="str">
        <f>IF(AND(DR18&lt;&gt;"",DD18&lt;=MAX(DD:DD)-DZ$7),1/(CV:CV^2+IF(Additional_model="Fixed effect",0,$DZ$13)),"")</f>
        <v/>
      </c>
      <c r="DU18" s="10" t="str">
        <f>IF(Include_in_Pub_Bias=TRUE,IF('Publication Bias Analysis'!L$37="Left",'Publication Bias Analysis'!E:E-DZ$10,DZ$10-'Publication Bias Analysis'!E:E),"")</f>
        <v/>
      </c>
      <c r="DV18" s="10" t="str">
        <f t="shared" si="39"/>
        <v/>
      </c>
      <c r="DW18" s="47" t="str">
        <f>IF(AND(DU18&lt;&gt;"",DE18&lt;=MAX(DE:DE)-DZ$14),1/(CV:CV^2+IF(Additional_model="Fixed effect",0,$DZ$20)),"")</f>
        <v/>
      </c>
      <c r="DY18" s="11" t="s">
        <v>4</v>
      </c>
      <c r="DZ18" s="11"/>
      <c r="EC18" s="72">
        <v>17</v>
      </c>
      <c r="ED18" s="78" t="str">
        <f>IF(Trim_and_fill="On",IF(DZ$21&gt;COUNT(ED$2:ED17),IF(COUNTIF(DD:DD,-1*(MAX(DD:DD)-EC18+1))=1,"",MAX(DD:DD)-EC18+1),""),"")</f>
        <v/>
      </c>
      <c r="EE18" s="58" t="str">
        <f t="shared" si="40"/>
        <v/>
      </c>
      <c r="EF18" s="58" t="str">
        <f t="shared" si="61"/>
        <v/>
      </c>
      <c r="EG18" s="58" t="str">
        <f t="shared" si="41"/>
        <v/>
      </c>
      <c r="EH18" s="58" t="str">
        <f t="shared" si="42"/>
        <v/>
      </c>
      <c r="EI18" s="47" t="str">
        <f>IF(ED18&lt;&gt;"",EE:EE-'Publication Bias Analysis'!I$37,"")</f>
        <v/>
      </c>
      <c r="EK18" s="72">
        <v>17</v>
      </c>
      <c r="EL18" s="58" t="e">
        <f t="shared" si="43"/>
        <v>#N/A</v>
      </c>
      <c r="EM18" s="47" t="e">
        <f t="shared" si="44"/>
        <v>#N/A</v>
      </c>
      <c r="EO18" s="164"/>
      <c r="EP18" s="58" t="str">
        <f>IF(Include_in_Pub_Bias=TRUE,Inverse_standard_error-AVERAGE(Inverse_standard_error),"")</f>
        <v/>
      </c>
      <c r="EQ18" s="47" t="str">
        <f>IF(Include_in_Pub_Bias=TRUE,Z_score-('Publication Bias Analysis'!P$3+'Publication Bias Analysis'!P$4*Inverse_standard_error),"")</f>
        <v/>
      </c>
      <c r="ES18" s="164"/>
      <c r="ET18" s="58" t="str">
        <f>IF(Include_in_Pub_Bias=TRUE,('Publication Bias Analysis'!E:E-SUMPRODUCT('Publication Bias Analysis'!E:E,Calculations!CW:CW)/SUM(Calculations!CW:CW))/(SQRT(EU:EU)),"")</f>
        <v/>
      </c>
      <c r="EU18" s="58" t="str">
        <f>IF(Include_in_Pub_Bias=TRUE,'Publication Bias Analysis'!F:F^2-1/(SUM(Calculations!CW:CW)),"")</f>
        <v/>
      </c>
      <c r="EV18" s="78" t="str">
        <f>IF(Include_in_Pub_Bias=TRUE,RANK(ET:ET,ET:ET,1),"")</f>
        <v/>
      </c>
      <c r="EW18" s="78" t="str">
        <f>IF(Include_in_Pub_Bias=TRUE,RANK(EU:EU,EU:EU,1),"")</f>
        <v/>
      </c>
      <c r="EX18" s="78" t="str">
        <f>IF(Include_in_Pub_Bias=TRUE,COUNTIFS(EV19:EV217,"&lt;"&amp;EV18,EW19:EW217,"&lt;"&amp;EW18)+COUNTIFS(EV19:EV217,"&gt;"&amp;EV18,EW19:EW217,"&gt;"&amp;EW18),"")</f>
        <v/>
      </c>
      <c r="EY18" s="94" t="str">
        <f>IF(Include_in_Pub_Bias=TRUE,COUNTIFS(EV19:EV217,"&lt;"&amp;EV18,EW19:EW217,"&gt;"&amp;EW18)+COUNTIFS(EV19:EV217,"&gt;"&amp;EV18,EW19:EW217,"&lt;"&amp;EW18),"")</f>
        <v/>
      </c>
      <c r="FA18" s="164"/>
      <c r="FG18" s="164"/>
      <c r="FH18" s="58" t="e">
        <f>IF(Include_in_Pub_Bias=TRUE,Inverse_standard_error,NA())</f>
        <v>#N/A</v>
      </c>
      <c r="FI18" s="58" t="e">
        <f>IF(Include_in_Pub_Bias=TRUE,Z_score,NA())</f>
        <v>#N/A</v>
      </c>
      <c r="FJ18" s="58" t="str">
        <f>IF(Include_in_Pub_Bias=TRUE,Inverse_standard_error-AVERAGE(Inverse_standard_error),"")</f>
        <v/>
      </c>
      <c r="FK18" s="47" t="str">
        <f>IF(Include_in_Pub_Bias=TRUE,Z_score-('Publication Bias Analysis'!AK$30+'Publication Bias Analysis'!AK$31*Inverse_standard_error),"")</f>
        <v/>
      </c>
      <c r="FQ18" s="164"/>
      <c r="FR18" s="98" t="str">
        <f>IF(Z_score&lt;&gt;"",RANK('Publication Bias Analysis'!AT:AT,'Publication Bias Analysis'!AT:AT,1)+COUNTIF('Publication Bias Analysis'!AT$2:AT17,'Publication Bias Analysis'!AR18),"")</f>
        <v/>
      </c>
      <c r="FS18" s="58" t="str">
        <f t="shared" si="64"/>
        <v/>
      </c>
      <c r="FT18" s="58" t="e">
        <f>IF(Include_in_Pub_Bias=TRUE,'Publication Bias Analysis'!AS18,NA())</f>
        <v>#N/A</v>
      </c>
      <c r="FU18" s="58" t="e">
        <f>IF('Publication Bias Analysis'!AS18&lt;&gt;"",'Publication Bias Analysis'!AT18,NA())</f>
        <v>#N/A</v>
      </c>
      <c r="FV18" s="58" t="str">
        <f>IF(Include_in_Pub_Bias=TRUE,'Publication Bias Analysis'!AS:AS-AVERAGE('Publication Bias Analysis'!AS:AS),"")</f>
        <v/>
      </c>
      <c r="FW18" s="47" t="str">
        <f>IF(Include_in_Pub_Bias=TRUE,FU:FU-('Publication Bias Analysis'!AW$30+'Publication Bias Analysis'!AW$31*FT:FT),"")</f>
        <v/>
      </c>
      <c r="GC18" s="164"/>
      <c r="GD18" s="58" t="str">
        <f t="shared" si="47"/>
        <v/>
      </c>
      <c r="GE18" s="58" t="str">
        <f t="shared" si="48"/>
        <v/>
      </c>
      <c r="GF18" s="47" t="str">
        <f t="shared" si="63"/>
        <v/>
      </c>
    </row>
    <row r="19" spans="1:188" x14ac:dyDescent="0.2">
      <c r="A19" s="166"/>
      <c r="B19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9" s="78" t="str">
        <f>IF(B19&lt;&gt;"",IF(B19=0,COUNTIF(B$2:B18,0)+1,COUNTIF(B$2:B18,B19)+B19+COUNTIF(B:B,0)),"")</f>
        <v/>
      </c>
      <c r="D19" s="78" t="str">
        <f>IF(AND(Variance&lt;&gt;"",Entry_Number&lt;&gt;""),Entry_Number,"")</f>
        <v/>
      </c>
      <c r="E19" s="120" t="str">
        <f>IF(Input!Study_name&lt;&gt;"",Input!Study_name,"")</f>
        <v/>
      </c>
      <c r="F19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9" s="58" t="str">
        <f t="shared" si="0"/>
        <v/>
      </c>
      <c r="H19" s="58" t="str">
        <f t="shared" si="1"/>
        <v/>
      </c>
      <c r="I19" s="58" t="str">
        <f t="shared" si="2"/>
        <v/>
      </c>
      <c r="J19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9" s="58" t="str">
        <f>IF(AND(Include_study="Yes",Sufficient_data="Yes",Variance&lt;&gt;""),IF(Input!Standard_error_of_Partial_correlation&lt;&gt;"",Input!Standard_error_of_Partial_correlation,SQRT(J19)),"")</f>
        <v/>
      </c>
      <c r="L19" s="58" t="str">
        <f>IF(AND(Sufficient_data="Yes",Include_study="Yes",Variance&lt;&gt;""),1/Variance,"")</f>
        <v/>
      </c>
      <c r="M19" s="58" t="str">
        <f>IF(AND(Sufficient_data="Yes",Include_study="Yes",Variance&lt;&gt;""),1/(Variance+T2_),"")</f>
        <v/>
      </c>
      <c r="N19" s="58" t="str">
        <f t="shared" si="3"/>
        <v/>
      </c>
      <c r="O19" s="58" t="str">
        <f t="shared" si="4"/>
        <v/>
      </c>
      <c r="P19" s="143" t="str">
        <f t="shared" si="5"/>
        <v/>
      </c>
      <c r="Q19" s="146" t="str">
        <f>IF(AND(Include_study="Yes",Sufficient_data="Yes",Variance&lt;&gt;""),IF(Fisher_transformation="Off",Partial_correlation,Partial_correlation_z)-Combined_Effect_Size,"")</f>
        <v/>
      </c>
      <c r="S19" s="75" t="e">
        <f>IF(AND(Sufficient_data="Yes",Include_study="Yes",Variance&lt;&gt;""),Partial_correlation,NA())</f>
        <v>#N/A</v>
      </c>
      <c r="T19" s="58" t="e">
        <f t="shared" si="6"/>
        <v>#N/A</v>
      </c>
      <c r="U19" s="47" t="e">
        <f t="shared" si="7"/>
        <v>#N/A</v>
      </c>
      <c r="V19" s="26"/>
      <c r="Z19" s="166"/>
      <c r="AA19" s="82" t="str">
        <f t="shared" si="8"/>
        <v/>
      </c>
      <c r="AB19" s="88" t="b">
        <f t="shared" si="49"/>
        <v>0</v>
      </c>
      <c r="AC19" s="105" t="str">
        <f>IF(Include_in_subgroup=TRUE,Input!Study_name,"")</f>
        <v/>
      </c>
      <c r="AD19" s="58" t="str">
        <f t="shared" si="9"/>
        <v/>
      </c>
      <c r="AE19" s="58" t="str">
        <f t="shared" si="10"/>
        <v/>
      </c>
      <c r="AF19" s="58" t="str">
        <f t="shared" si="11"/>
        <v/>
      </c>
      <c r="AG19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9" s="58" t="str">
        <f t="shared" si="12"/>
        <v/>
      </c>
      <c r="AI19" s="58" t="str">
        <f t="shared" si="13"/>
        <v/>
      </c>
      <c r="AJ19" s="83" t="str">
        <f t="shared" si="14"/>
        <v/>
      </c>
      <c r="AK19" s="58" t="str">
        <f t="shared" si="15"/>
        <v/>
      </c>
      <c r="AL19" s="58" t="str">
        <f t="shared" si="16"/>
        <v/>
      </c>
      <c r="AM19" s="47" t="str">
        <f t="shared" si="17"/>
        <v/>
      </c>
      <c r="AO19" s="75" t="e">
        <f t="shared" si="18"/>
        <v>#N/A</v>
      </c>
      <c r="AP19" s="58" t="e">
        <f t="shared" si="19"/>
        <v>#N/A</v>
      </c>
      <c r="AQ19" s="47" t="e">
        <f t="shared" si="20"/>
        <v>#N/A</v>
      </c>
      <c r="AS19" s="82" t="str">
        <f t="shared" si="50"/>
        <v/>
      </c>
      <c r="AT19" s="58" t="str">
        <f>IF(AND(Sufficient_data="Yes",Include_study="Yes",Subgroup&lt;&gt;""),IF(COUNTIFS(Input!K$2:K18,"="&amp;"Yes",Input!C$2:C18,"="&amp;"Yes",Input!M$2:M18,"="&amp;Subgroup)&gt;0,"",Subgroup),"")</f>
        <v/>
      </c>
      <c r="AU19" s="88" t="str">
        <f t="shared" si="21"/>
        <v/>
      </c>
      <c r="AV19" s="78" t="str">
        <f t="shared" si="22"/>
        <v/>
      </c>
      <c r="AW19" s="58" t="str">
        <f t="shared" si="23"/>
        <v/>
      </c>
      <c r="AX19" s="89" t="str">
        <f t="shared" si="24"/>
        <v/>
      </c>
      <c r="AY19" s="83" t="str">
        <f t="shared" si="51"/>
        <v/>
      </c>
      <c r="AZ19" s="58" t="str">
        <f t="shared" si="25"/>
        <v/>
      </c>
      <c r="BA19" s="58" t="str">
        <f t="shared" si="26"/>
        <v/>
      </c>
      <c r="BB19" s="58" t="str">
        <f t="shared" si="27"/>
        <v/>
      </c>
      <c r="BC19" s="58" t="str">
        <f t="shared" si="52"/>
        <v/>
      </c>
      <c r="BD19" s="58" t="str">
        <f t="shared" si="28"/>
        <v/>
      </c>
      <c r="BE19" s="88" t="str">
        <f t="shared" si="29"/>
        <v/>
      </c>
      <c r="BF19" s="58" t="str">
        <f t="shared" si="30"/>
        <v/>
      </c>
      <c r="BG19" s="58" t="str">
        <f t="shared" si="31"/>
        <v/>
      </c>
      <c r="BH19" s="58" t="str">
        <f t="shared" si="53"/>
        <v/>
      </c>
      <c r="BI19" s="58" t="str">
        <f t="shared" si="54"/>
        <v/>
      </c>
      <c r="BJ19" s="58" t="str">
        <f t="shared" si="32"/>
        <v/>
      </c>
      <c r="BK19" s="58" t="str">
        <f t="shared" si="33"/>
        <v/>
      </c>
      <c r="BL19" s="58" t="str">
        <f t="shared" si="55"/>
        <v/>
      </c>
      <c r="BM19" s="58" t="str">
        <f t="shared" si="56"/>
        <v/>
      </c>
      <c r="BN19" s="58" t="str">
        <f t="shared" si="57"/>
        <v/>
      </c>
      <c r="BO19" s="58" t="e">
        <f t="shared" si="34"/>
        <v>#N/A</v>
      </c>
      <c r="BP19" s="83" t="str">
        <f t="shared" si="58"/>
        <v/>
      </c>
      <c r="BQ19" s="58" t="str">
        <f t="shared" si="35"/>
        <v/>
      </c>
      <c r="BR19" s="58" t="str">
        <f t="shared" si="59"/>
        <v/>
      </c>
      <c r="BS19" s="58" t="str">
        <f t="shared" si="36"/>
        <v/>
      </c>
      <c r="BT19" s="47" t="str">
        <f t="shared" si="37"/>
        <v/>
      </c>
      <c r="BV19" s="19" t="s">
        <v>80</v>
      </c>
      <c r="BW19" s="19"/>
      <c r="BY19" s="167"/>
      <c r="BZ19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9" s="58" t="e">
        <f>IF(Include_in_Moderator=TRUE,'Moderator Analysis'!E:E,NA())</f>
        <v>#N/A</v>
      </c>
      <c r="CB19" s="58" t="e">
        <f>IF(Include_in_Moderator=TRUE,'Moderator Analysis'!F:F,NA())</f>
        <v>#N/A</v>
      </c>
      <c r="CC19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9" s="58" t="str">
        <f>IF(Include_in_Moderator=TRUE,1/CC:CC^2,"")</f>
        <v/>
      </c>
      <c r="CE19" s="58" t="str">
        <f>IF(Include_in_Moderator=TRUE,'Moderator Analysis'!F:F-CO$2,"")</f>
        <v/>
      </c>
      <c r="CF19" s="58" t="str">
        <f>IF(Include_in_Moderator=TRUE,'Moderator Analysis'!E:E-CO$3,"")</f>
        <v/>
      </c>
      <c r="CG19" s="47" t="str">
        <f>IF(Include_in_Moderator=TRUE,CD:CD*('Moderator Analysis'!F:F-CO$5-CO$4*'Moderator Analysis'!E:E)^2,"")</f>
        <v/>
      </c>
      <c r="CI19" s="75" t="str">
        <f>IF(AND(Sufficient_data="Yes",Include_study="Yes",Include_in_Moderator=TRUE,Moderator&lt;&gt;""),1/(CC:CC^2+CO$7),"")</f>
        <v/>
      </c>
      <c r="CJ19" s="58" t="str">
        <f>IF(AND(Sufficient_data="Yes",Include_study="Yes",CI19&lt;&gt;""),'Moderator Analysis'!F:F-'Moderator Analysis'!K$37,"")</f>
        <v/>
      </c>
      <c r="CK19" s="58" t="str">
        <f>IF(AND(Sufficient_data="Yes",Include_study="Yes",CI19&lt;&gt;""),'Moderator Analysis'!E:E-SUMPRODUCT('Moderator Analysis'!E:E,CI:CI)/SUM(CI:CI),"")</f>
        <v/>
      </c>
      <c r="CL19" s="47" t="str">
        <f>IF(AND(Sufficient_data="Yes",Include_study="Yes",CI19&lt;&gt;""),CI:CI*(CB19-'Moderator Analysis'!K$29-'Moderator Analysis'!K$30*'Moderator Analysis'!E:E)^2,"")</f>
        <v/>
      </c>
      <c r="CM19" s="26"/>
      <c r="CQ19" s="167"/>
      <c r="CR19" s="150" t="b">
        <f>IF(Additional_Fisher_transformation="On",AND(Include_study="Yes",Number_of_observations&lt;&gt;"",Number_of_predictors&lt;&gt;""),AND(Include_study="Yes",Sufficient_data="Yes"))</f>
        <v>0</v>
      </c>
      <c r="CS19" s="169"/>
      <c r="CT19" s="58" t="str">
        <f>IF(Include_in_Pub_Bias=TRUE,Partial_correlation,"")</f>
        <v/>
      </c>
      <c r="CU19" s="58" t="str">
        <f>IF(AND(Include_in_Pub_Bias=TRUE,Additional_Fisher_transformation="On"),FISHER(Partial_correlation),"")</f>
        <v/>
      </c>
      <c r="CV19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9" s="58" t="str">
        <f>IF(Include_in_Pub_Bias=TRUE,1/CV:CV^2,"")</f>
        <v/>
      </c>
      <c r="CX19" s="58" t="str">
        <f>IF(Include_in_Pub_Bias=TRUE,1/(CV:CV^2+IF(Additional_model="Fixed effect",0,Calculations!DK$11)),"")</f>
        <v/>
      </c>
      <c r="CY19" s="58" t="str">
        <f>IF(Include_in_Pub_Bias=TRUE,1/(CV:CV^2+IF(Additional_model="Fixed effect",0,'Publication Bias Analysis'!L$32)),"")</f>
        <v/>
      </c>
      <c r="CZ19" s="58" t="str">
        <f>IF(Include_in_Pub_Bias=TRUE,'Publication Bias Analysis'!E:E-'Publication Bias Analysis'!I$37,"")</f>
        <v/>
      </c>
      <c r="DA19" s="58" t="str">
        <f>IF(Include_in_Pub_Bias=TRUE,IF(Additional_model="Fixed effect",1/CV:CV,1/SQRT(CV:CV^2+DK$11)),"")</f>
        <v/>
      </c>
      <c r="DB19" s="58" t="str">
        <f>IF(Include_in_Pub_Bias=TRUE,IF(Additional_model="Fixed effect",'Publication Bias Analysis'!E:E/CV:CV,'Publication Bias Analysis'!E:E/SQRT(CV:CV^2+DK$11)),"")</f>
        <v/>
      </c>
      <c r="DC19" s="78" t="str">
        <f>IF(Include_in_Pub_Bias=TRUE,RANK(DP:DP,DP:DP,1)*IF(DO:DO&gt;0,1,-1),"")</f>
        <v/>
      </c>
      <c r="DD19" s="78" t="str">
        <f>IF(Include_in_Pub_Bias=TRUE,DC:DC,"")</f>
        <v/>
      </c>
      <c r="DE19" s="78" t="str">
        <f>IF(Include_in_Pub_Bias=TRUE,RANK(DS:DS,DS:DS,1)*IF(DR:DR&lt;0,-1,1),"")</f>
        <v/>
      </c>
      <c r="DF19" s="78" t="str">
        <f>IF(Include_in_Pub_Bias=TRUE,RANK(DV:DV,DV:DV,1)*IF(DU:DU&lt;0,-1,1),"")</f>
        <v/>
      </c>
      <c r="DG19" s="58" t="e">
        <f>IF(Include_in_Pub_Bias=TRUE,'Publication Bias Analysis'!E:E,NA())</f>
        <v>#N/A</v>
      </c>
      <c r="DH19" s="47" t="e">
        <f>IF(Include_in_Pub_Bias=TRUE,CV:CV,NA())</f>
        <v>#N/A</v>
      </c>
      <c r="DJ19" s="20" t="s">
        <v>165</v>
      </c>
      <c r="DK19" s="10">
        <f>IF(Trim_and_fill="On",'Publication Bias Analysis'!$I$37-'Publication Bias Analysis'!$I$39,NA())</f>
        <v>5.5192537007075035E-2</v>
      </c>
      <c r="DN19" s="164"/>
      <c r="DO19" s="10" t="str">
        <f>IF(Include_in_Pub_Bias=TRUE,IF('Publication Bias Analysis'!L$37="Left",'Publication Bias Analysis'!E:E-'Publication Bias Analysis'!I$29,'Publication Bias Analysis'!I$29-'Publication Bias Analysis'!E:E),"")</f>
        <v/>
      </c>
      <c r="DP19" s="10" t="str">
        <f>IF(Include_in_Pub_Bias=TRUE,ABS(DO19),"")</f>
        <v/>
      </c>
      <c r="DQ19" s="47" t="str">
        <f>IF(Include_in_Pub_Bias=TRUE,1/(CV:CV^2+IF(Additional_model="Fixed effect",0,$DZ$6)),"")</f>
        <v/>
      </c>
      <c r="DR19" s="10" t="str">
        <f>IF(Include_in_Pub_Bias=TRUE,IF('Publication Bias Analysis'!L$37="Left",'Publication Bias Analysis'!E:E-DZ$3,DZ$3-'Publication Bias Analysis'!E:E),"")</f>
        <v/>
      </c>
      <c r="DS19" s="10" t="str">
        <f t="shared" si="60"/>
        <v/>
      </c>
      <c r="DT19" s="47" t="str">
        <f>IF(AND(DR19&lt;&gt;"",DD19&lt;=MAX(DD:DD)-DZ$7),1/(CV:CV^2+IF(Additional_model="Fixed effect",0,$DZ$13)),"")</f>
        <v/>
      </c>
      <c r="DU19" s="10" t="str">
        <f>IF(Include_in_Pub_Bias=TRUE,IF('Publication Bias Analysis'!L$37="Left",'Publication Bias Analysis'!E:E-DZ$10,DZ$10-'Publication Bias Analysis'!E:E),"")</f>
        <v/>
      </c>
      <c r="DV19" s="10" t="str">
        <f t="shared" si="39"/>
        <v/>
      </c>
      <c r="DW19" s="47" t="str">
        <f>IF(AND(DU19&lt;&gt;"",DE19&lt;=MAX(DE:DE)-DZ$14),1/(CV:CV^2+IF(Additional_model="Fixed effect",0,$DZ$20)),"")</f>
        <v/>
      </c>
      <c r="DY19" s="20" t="s">
        <v>3</v>
      </c>
      <c r="DZ19" s="10">
        <f>SUMPRODUCT(--(DF:DF&lt;=(MAX(DF:DF)-(DZ7+DZ14+DZ21))),Calculations!CW:CW,'Publication Bias Analysis'!E:E,'Publication Bias Analysis'!E:E)-SUMPRODUCT(--(DF:DF&lt;=(MAX(DF:DF)-(DZ7+DZ14+DZ21))),Calculations!CW:CW,'Publication Bias Analysis'!E:E)^2/SUMIF(DF:DF,"&lt;="&amp;(MAX(DF:DF)-(DZ7+DZ14+DZ21)),Calculations!CW:CW)</f>
        <v>73.721458686458405</v>
      </c>
      <c r="EC19" s="72">
        <v>18</v>
      </c>
      <c r="ED19" s="78" t="str">
        <f>IF(Trim_and_fill="On",IF(DZ$21&gt;COUNT(ED$2:ED18),IF(COUNTIF(DD:DD,-1*(MAX(DD:DD)-EC19+1))=1,"",MAX(DD:DD)-EC19+1),""),"")</f>
        <v/>
      </c>
      <c r="EE19" s="58" t="str">
        <f t="shared" si="40"/>
        <v/>
      </c>
      <c r="EF19" s="58" t="str">
        <f t="shared" si="61"/>
        <v/>
      </c>
      <c r="EG19" s="58" t="str">
        <f t="shared" si="41"/>
        <v/>
      </c>
      <c r="EH19" s="58" t="str">
        <f t="shared" si="42"/>
        <v/>
      </c>
      <c r="EI19" s="47" t="str">
        <f>IF(ED19&lt;&gt;"",EE:EE-'Publication Bias Analysis'!I$37,"")</f>
        <v/>
      </c>
      <c r="EK19" s="72">
        <v>18</v>
      </c>
      <c r="EL19" s="58" t="e">
        <f t="shared" si="43"/>
        <v>#N/A</v>
      </c>
      <c r="EM19" s="47" t="e">
        <f t="shared" si="44"/>
        <v>#N/A</v>
      </c>
      <c r="EO19" s="164"/>
      <c r="EP19" s="58" t="str">
        <f>IF(Include_in_Pub_Bias=TRUE,Inverse_standard_error-AVERAGE(Inverse_standard_error),"")</f>
        <v/>
      </c>
      <c r="EQ19" s="47" t="str">
        <f>IF(Include_in_Pub_Bias=TRUE,Z_score-('Publication Bias Analysis'!P$3+'Publication Bias Analysis'!P$4*Inverse_standard_error),"")</f>
        <v/>
      </c>
      <c r="ES19" s="164"/>
      <c r="ET19" s="58" t="str">
        <f>IF(Include_in_Pub_Bias=TRUE,('Publication Bias Analysis'!E:E-SUMPRODUCT('Publication Bias Analysis'!E:E,Calculations!CW:CW)/SUM(Calculations!CW:CW))/(SQRT(EU:EU)),"")</f>
        <v/>
      </c>
      <c r="EU19" s="58" t="str">
        <f>IF(Include_in_Pub_Bias=TRUE,'Publication Bias Analysis'!F:F^2-1/(SUM(Calculations!CW:CW)),"")</f>
        <v/>
      </c>
      <c r="EV19" s="78" t="str">
        <f>IF(Include_in_Pub_Bias=TRUE,RANK(ET:ET,ET:ET,1),"")</f>
        <v/>
      </c>
      <c r="EW19" s="78" t="str">
        <f>IF(Include_in_Pub_Bias=TRUE,RANK(EU:EU,EU:EU,1),"")</f>
        <v/>
      </c>
      <c r="EX19" s="78" t="str">
        <f>IF(Include_in_Pub_Bias=TRUE,COUNTIFS(EV20:EV218,"&lt;"&amp;EV19,EW20:EW218,"&lt;"&amp;EW19)+COUNTIFS(EV20:EV218,"&gt;"&amp;EV19,EW20:EW218,"&gt;"&amp;EW19),"")</f>
        <v/>
      </c>
      <c r="EY19" s="94" t="str">
        <f>IF(Include_in_Pub_Bias=TRUE,COUNTIFS(EV20:EV218,"&lt;"&amp;EV19,EW20:EW218,"&gt;"&amp;EW19)+COUNTIFS(EV20:EV218,"&gt;"&amp;EV19,EW20:EW218,"&lt;"&amp;EW19),"")</f>
        <v/>
      </c>
      <c r="FA19" s="164"/>
      <c r="FG19" s="164"/>
      <c r="FH19" s="58" t="e">
        <f>IF(Include_in_Pub_Bias=TRUE,Inverse_standard_error,NA())</f>
        <v>#N/A</v>
      </c>
      <c r="FI19" s="58" t="e">
        <f>IF(Include_in_Pub_Bias=TRUE,Z_score,NA())</f>
        <v>#N/A</v>
      </c>
      <c r="FJ19" s="58" t="str">
        <f>IF(Include_in_Pub_Bias=TRUE,Inverse_standard_error-AVERAGE(Inverse_standard_error),"")</f>
        <v/>
      </c>
      <c r="FK19" s="47" t="str">
        <f>IF(Include_in_Pub_Bias=TRUE,Z_score-('Publication Bias Analysis'!AK$30+'Publication Bias Analysis'!AK$31*Inverse_standard_error),"")</f>
        <v/>
      </c>
      <c r="FQ19" s="164"/>
      <c r="FR19" s="98" t="str">
        <f>IF(Z_score&lt;&gt;"",RANK('Publication Bias Analysis'!AT:AT,'Publication Bias Analysis'!AT:AT,1)+COUNTIF('Publication Bias Analysis'!AT$2:AT18,'Publication Bias Analysis'!AR19),"")</f>
        <v/>
      </c>
      <c r="FS19" s="58" t="str">
        <f t="shared" si="64"/>
        <v/>
      </c>
      <c r="FT19" s="58" t="e">
        <f>IF(Include_in_Pub_Bias=TRUE,'Publication Bias Analysis'!AS19,NA())</f>
        <v>#N/A</v>
      </c>
      <c r="FU19" s="58" t="e">
        <f>IF('Publication Bias Analysis'!AS19&lt;&gt;"",'Publication Bias Analysis'!AT19,NA())</f>
        <v>#N/A</v>
      </c>
      <c r="FV19" s="58" t="str">
        <f>IF(Include_in_Pub_Bias=TRUE,'Publication Bias Analysis'!AS:AS-AVERAGE('Publication Bias Analysis'!AS:AS),"")</f>
        <v/>
      </c>
      <c r="FW19" s="47" t="str">
        <f>IF(Include_in_Pub_Bias=TRUE,FU:FU-('Publication Bias Analysis'!AW$30+'Publication Bias Analysis'!AW$31*FT:FT),"")</f>
        <v/>
      </c>
      <c r="GC19" s="164"/>
      <c r="GD19" s="58" t="str">
        <f t="shared" si="47"/>
        <v/>
      </c>
      <c r="GE19" s="58" t="str">
        <f t="shared" si="48"/>
        <v/>
      </c>
      <c r="GF19" s="47" t="str">
        <f t="shared" si="63"/>
        <v/>
      </c>
    </row>
    <row r="20" spans="1:188" ht="14.25" x14ac:dyDescent="0.2">
      <c r="A20" s="166"/>
      <c r="B20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20" s="78" t="str">
        <f>IF(B20&lt;&gt;"",IF(B20=0,COUNTIF(B$2:B19,0)+1,COUNTIF(B$2:B19,B20)+B20+COUNTIF(B:B,0)),"")</f>
        <v/>
      </c>
      <c r="D20" s="78" t="str">
        <f>IF(AND(Variance&lt;&gt;"",Entry_Number&lt;&gt;""),Entry_Number,"")</f>
        <v/>
      </c>
      <c r="E20" s="120" t="str">
        <f>IF(Input!Study_name&lt;&gt;"",Input!Study_name,"")</f>
        <v/>
      </c>
      <c r="F20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20" s="58" t="str">
        <f t="shared" si="0"/>
        <v/>
      </c>
      <c r="H20" s="58" t="str">
        <f t="shared" si="1"/>
        <v/>
      </c>
      <c r="I20" s="58" t="str">
        <f t="shared" si="2"/>
        <v/>
      </c>
      <c r="J20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20" s="58" t="str">
        <f>IF(AND(Include_study="Yes",Sufficient_data="Yes",Variance&lt;&gt;""),IF(Input!Standard_error_of_Partial_correlation&lt;&gt;"",Input!Standard_error_of_Partial_correlation,SQRT(J20)),"")</f>
        <v/>
      </c>
      <c r="L20" s="58" t="str">
        <f>IF(AND(Sufficient_data="Yes",Include_study="Yes",Variance&lt;&gt;""),1/Variance,"")</f>
        <v/>
      </c>
      <c r="M20" s="58" t="str">
        <f>IF(AND(Sufficient_data="Yes",Include_study="Yes",Variance&lt;&gt;""),1/(Variance+T2_),"")</f>
        <v/>
      </c>
      <c r="N20" s="58" t="str">
        <f t="shared" si="3"/>
        <v/>
      </c>
      <c r="O20" s="58" t="str">
        <f t="shared" si="4"/>
        <v/>
      </c>
      <c r="P20" s="143" t="str">
        <f t="shared" si="5"/>
        <v/>
      </c>
      <c r="Q20" s="146" t="str">
        <f>IF(AND(Include_study="Yes",Sufficient_data="Yes",Variance&lt;&gt;""),IF(Fisher_transformation="Off",Partial_correlation,Partial_correlation_z)-Combined_Effect_Size,"")</f>
        <v/>
      </c>
      <c r="S20" s="75" t="e">
        <f>IF(AND(Sufficient_data="Yes",Include_study="Yes",Variance&lt;&gt;""),Partial_correlation,NA())</f>
        <v>#N/A</v>
      </c>
      <c r="T20" s="58" t="e">
        <f t="shared" si="6"/>
        <v>#N/A</v>
      </c>
      <c r="U20" s="47" t="e">
        <f t="shared" si="7"/>
        <v>#N/A</v>
      </c>
      <c r="V20" s="26"/>
      <c r="Z20" s="166"/>
      <c r="AA20" s="82" t="str">
        <f t="shared" si="8"/>
        <v/>
      </c>
      <c r="AB20" s="88" t="b">
        <f t="shared" si="49"/>
        <v>0</v>
      </c>
      <c r="AC20" s="105" t="str">
        <f>IF(Include_in_subgroup=TRUE,Input!Study_name,"")</f>
        <v/>
      </c>
      <c r="AD20" s="58" t="str">
        <f t="shared" si="9"/>
        <v/>
      </c>
      <c r="AE20" s="58" t="str">
        <f t="shared" si="10"/>
        <v/>
      </c>
      <c r="AF20" s="58" t="str">
        <f t="shared" si="11"/>
        <v/>
      </c>
      <c r="AG20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20" s="58" t="str">
        <f t="shared" si="12"/>
        <v/>
      </c>
      <c r="AI20" s="58" t="str">
        <f t="shared" si="13"/>
        <v/>
      </c>
      <c r="AJ20" s="83" t="str">
        <f t="shared" si="14"/>
        <v/>
      </c>
      <c r="AK20" s="58" t="str">
        <f t="shared" si="15"/>
        <v/>
      </c>
      <c r="AL20" s="58" t="str">
        <f t="shared" si="16"/>
        <v/>
      </c>
      <c r="AM20" s="47" t="str">
        <f t="shared" si="17"/>
        <v/>
      </c>
      <c r="AO20" s="75" t="e">
        <f t="shared" si="18"/>
        <v>#N/A</v>
      </c>
      <c r="AP20" s="58" t="e">
        <f t="shared" si="19"/>
        <v>#N/A</v>
      </c>
      <c r="AQ20" s="47" t="e">
        <f t="shared" si="20"/>
        <v>#N/A</v>
      </c>
      <c r="AS20" s="82" t="str">
        <f t="shared" si="50"/>
        <v/>
      </c>
      <c r="AT20" s="58" t="str">
        <f>IF(AND(Sufficient_data="Yes",Include_study="Yes",Subgroup&lt;&gt;""),IF(COUNTIFS(Input!K$2:K19,"="&amp;"Yes",Input!C$2:C19,"="&amp;"Yes",Input!M$2:M19,"="&amp;Subgroup)&gt;0,"",Subgroup),"")</f>
        <v/>
      </c>
      <c r="AU20" s="88" t="str">
        <f t="shared" si="21"/>
        <v/>
      </c>
      <c r="AV20" s="78" t="str">
        <f t="shared" si="22"/>
        <v/>
      </c>
      <c r="AW20" s="58" t="str">
        <f t="shared" si="23"/>
        <v/>
      </c>
      <c r="AX20" s="89" t="str">
        <f t="shared" si="24"/>
        <v/>
      </c>
      <c r="AY20" s="83" t="str">
        <f t="shared" si="51"/>
        <v/>
      </c>
      <c r="AZ20" s="58" t="str">
        <f t="shared" si="25"/>
        <v/>
      </c>
      <c r="BA20" s="58" t="str">
        <f t="shared" si="26"/>
        <v/>
      </c>
      <c r="BB20" s="58" t="str">
        <f t="shared" si="27"/>
        <v/>
      </c>
      <c r="BC20" s="58" t="str">
        <f t="shared" si="52"/>
        <v/>
      </c>
      <c r="BD20" s="58" t="str">
        <f t="shared" si="28"/>
        <v/>
      </c>
      <c r="BE20" s="88" t="str">
        <f t="shared" si="29"/>
        <v/>
      </c>
      <c r="BF20" s="58" t="str">
        <f t="shared" si="30"/>
        <v/>
      </c>
      <c r="BG20" s="58" t="str">
        <f t="shared" si="31"/>
        <v/>
      </c>
      <c r="BH20" s="58" t="str">
        <f t="shared" si="53"/>
        <v/>
      </c>
      <c r="BI20" s="58" t="str">
        <f t="shared" si="54"/>
        <v/>
      </c>
      <c r="BJ20" s="58" t="str">
        <f t="shared" si="32"/>
        <v/>
      </c>
      <c r="BK20" s="58" t="str">
        <f t="shared" si="33"/>
        <v/>
      </c>
      <c r="BL20" s="58" t="str">
        <f t="shared" si="55"/>
        <v/>
      </c>
      <c r="BM20" s="58" t="str">
        <f t="shared" si="56"/>
        <v/>
      </c>
      <c r="BN20" s="58" t="str">
        <f t="shared" si="57"/>
        <v/>
      </c>
      <c r="BO20" s="58" t="e">
        <f t="shared" si="34"/>
        <v>#N/A</v>
      </c>
      <c r="BP20" s="83" t="str">
        <f t="shared" si="58"/>
        <v/>
      </c>
      <c r="BQ20" s="58" t="str">
        <f t="shared" si="35"/>
        <v/>
      </c>
      <c r="BR20" s="58" t="str">
        <f t="shared" si="59"/>
        <v/>
      </c>
      <c r="BS20" s="58" t="str">
        <f t="shared" si="36"/>
        <v/>
      </c>
      <c r="BT20" s="47" t="str">
        <f t="shared" si="37"/>
        <v/>
      </c>
      <c r="BV20" s="20" t="s">
        <v>81</v>
      </c>
      <c r="BW20" s="21">
        <f>MAX(AS:AS)+1</f>
        <v>15</v>
      </c>
      <c r="BY20" s="167"/>
      <c r="BZ20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20" s="58" t="e">
        <f>IF(Include_in_Moderator=TRUE,'Moderator Analysis'!E:E,NA())</f>
        <v>#N/A</v>
      </c>
      <c r="CB20" s="58" t="e">
        <f>IF(Include_in_Moderator=TRUE,'Moderator Analysis'!F:F,NA())</f>
        <v>#N/A</v>
      </c>
      <c r="CC20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20" s="58" t="str">
        <f>IF(Include_in_Moderator=TRUE,1/CC:CC^2,"")</f>
        <v/>
      </c>
      <c r="CE20" s="58" t="str">
        <f>IF(Include_in_Moderator=TRUE,'Moderator Analysis'!F:F-CO$2,"")</f>
        <v/>
      </c>
      <c r="CF20" s="58" t="str">
        <f>IF(Include_in_Moderator=TRUE,'Moderator Analysis'!E:E-CO$3,"")</f>
        <v/>
      </c>
      <c r="CG20" s="47" t="str">
        <f>IF(Include_in_Moderator=TRUE,CD:CD*('Moderator Analysis'!F:F-CO$5-CO$4*'Moderator Analysis'!E:E)^2,"")</f>
        <v/>
      </c>
      <c r="CI20" s="75" t="str">
        <f>IF(AND(Sufficient_data="Yes",Include_study="Yes",Include_in_Moderator=TRUE,Moderator&lt;&gt;""),1/(CC:CC^2+CO$7),"")</f>
        <v/>
      </c>
      <c r="CJ20" s="58" t="str">
        <f>IF(AND(Sufficient_data="Yes",Include_study="Yes",CI20&lt;&gt;""),'Moderator Analysis'!F:F-'Moderator Analysis'!K$37,"")</f>
        <v/>
      </c>
      <c r="CK20" s="58" t="str">
        <f>IF(AND(Sufficient_data="Yes",Include_study="Yes",CI20&lt;&gt;""),'Moderator Analysis'!E:E-SUMPRODUCT('Moderator Analysis'!E:E,CI:CI)/SUM(CI:CI),"")</f>
        <v/>
      </c>
      <c r="CL20" s="47" t="str">
        <f>IF(AND(Sufficient_data="Yes",Include_study="Yes",CI20&lt;&gt;""),CI:CI*(CB20-'Moderator Analysis'!K$29-'Moderator Analysis'!K$30*'Moderator Analysis'!E:E)^2,"")</f>
        <v/>
      </c>
      <c r="CM20" s="26"/>
      <c r="CQ20" s="167"/>
      <c r="CR20" s="150" t="b">
        <f>IF(Additional_Fisher_transformation="On",AND(Include_study="Yes",Number_of_observations&lt;&gt;"",Number_of_predictors&lt;&gt;""),AND(Include_study="Yes",Sufficient_data="Yes"))</f>
        <v>0</v>
      </c>
      <c r="CS20" s="169"/>
      <c r="CT20" s="58" t="str">
        <f>IF(Include_in_Pub_Bias=TRUE,Partial_correlation,"")</f>
        <v/>
      </c>
      <c r="CU20" s="58" t="str">
        <f>IF(AND(Include_in_Pub_Bias=TRUE,Additional_Fisher_transformation="On"),FISHER(Partial_correlation),"")</f>
        <v/>
      </c>
      <c r="CV20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20" s="58" t="str">
        <f>IF(Include_in_Pub_Bias=TRUE,1/CV:CV^2,"")</f>
        <v/>
      </c>
      <c r="CX20" s="58" t="str">
        <f>IF(Include_in_Pub_Bias=TRUE,1/(CV:CV^2+IF(Additional_model="Fixed effect",0,Calculations!DK$11)),"")</f>
        <v/>
      </c>
      <c r="CY20" s="58" t="str">
        <f>IF(Include_in_Pub_Bias=TRUE,1/(CV:CV^2+IF(Additional_model="Fixed effect",0,'Publication Bias Analysis'!L$32)),"")</f>
        <v/>
      </c>
      <c r="CZ20" s="58" t="str">
        <f>IF(Include_in_Pub_Bias=TRUE,'Publication Bias Analysis'!E:E-'Publication Bias Analysis'!I$37,"")</f>
        <v/>
      </c>
      <c r="DA20" s="58" t="str">
        <f>IF(Include_in_Pub_Bias=TRUE,IF(Additional_model="Fixed effect",1/CV:CV,1/SQRT(CV:CV^2+DK$11)),"")</f>
        <v/>
      </c>
      <c r="DB20" s="58" t="str">
        <f>IF(Include_in_Pub_Bias=TRUE,IF(Additional_model="Fixed effect",'Publication Bias Analysis'!E:E/CV:CV,'Publication Bias Analysis'!E:E/SQRT(CV:CV^2+DK$11)),"")</f>
        <v/>
      </c>
      <c r="DC20" s="78" t="str">
        <f>IF(Include_in_Pub_Bias=TRUE,RANK(DP:DP,DP:DP,1)*IF(DO:DO&gt;0,1,-1),"")</f>
        <v/>
      </c>
      <c r="DD20" s="78" t="str">
        <f>IF(Include_in_Pub_Bias=TRUE,DC:DC,"")</f>
        <v/>
      </c>
      <c r="DE20" s="78" t="str">
        <f>IF(Include_in_Pub_Bias=TRUE,RANK(DS:DS,DS:DS,1)*IF(DR:DR&lt;0,-1,1),"")</f>
        <v/>
      </c>
      <c r="DF20" s="78" t="str">
        <f>IF(Include_in_Pub_Bias=TRUE,RANK(DV:DV,DV:DV,1)*IF(DU:DU&lt;0,-1,1),"")</f>
        <v/>
      </c>
      <c r="DG20" s="58" t="e">
        <f>IF(Include_in_Pub_Bias=TRUE,'Publication Bias Analysis'!E:E,NA())</f>
        <v>#N/A</v>
      </c>
      <c r="DH20" s="47" t="e">
        <f>IF(Include_in_Pub_Bias=TRUE,CV:CV,NA())</f>
        <v>#N/A</v>
      </c>
      <c r="DJ20" s="20" t="s">
        <v>164</v>
      </c>
      <c r="DK20" s="10">
        <f>IF(Trim_and_fill="On",'Publication Bias Analysis'!$I$37-'Publication Bias Analysis'!$I$41,NA())</f>
        <v>0.46662900646160776</v>
      </c>
      <c r="DN20" s="164"/>
      <c r="DO20" s="10" t="str">
        <f>IF(Include_in_Pub_Bias=TRUE,IF('Publication Bias Analysis'!L$37="Left",'Publication Bias Analysis'!E:E-'Publication Bias Analysis'!I$29,'Publication Bias Analysis'!I$29-'Publication Bias Analysis'!E:E),"")</f>
        <v/>
      </c>
      <c r="DP20" s="10" t="str">
        <f>IF(Include_in_Pub_Bias=TRUE,ABS(DO20),"")</f>
        <v/>
      </c>
      <c r="DQ20" s="47" t="str">
        <f>IF(Include_in_Pub_Bias=TRUE,1/(CV:CV^2+IF(Additional_model="Fixed effect",0,$DZ$6)),"")</f>
        <v/>
      </c>
      <c r="DR20" s="10" t="str">
        <f>IF(Include_in_Pub_Bias=TRUE,IF('Publication Bias Analysis'!L$37="Left",'Publication Bias Analysis'!E:E-DZ$3,DZ$3-'Publication Bias Analysis'!E:E),"")</f>
        <v/>
      </c>
      <c r="DS20" s="10" t="str">
        <f t="shared" si="60"/>
        <v/>
      </c>
      <c r="DT20" s="47" t="str">
        <f>IF(AND(DR20&lt;&gt;"",DD20&lt;=MAX(DD:DD)-DZ$7),1/(CV:CV^2+IF(Additional_model="Fixed effect",0,$DZ$13)),"")</f>
        <v/>
      </c>
      <c r="DU20" s="10" t="str">
        <f>IF(Include_in_Pub_Bias=TRUE,IF('Publication Bias Analysis'!L$37="Left",'Publication Bias Analysis'!E:E-DZ$10,DZ$10-'Publication Bias Analysis'!E:E),"")</f>
        <v/>
      </c>
      <c r="DV20" s="10" t="str">
        <f t="shared" si="39"/>
        <v/>
      </c>
      <c r="DW20" s="47" t="str">
        <f>IF(AND(DU20&lt;&gt;"",DE20&lt;=MAX(DE:DE)-DZ$14),1/(CV:CV^2+IF(Additional_model="Fixed effect",0,$DZ$20)),"")</f>
        <v/>
      </c>
      <c r="DY20" s="20" t="s">
        <v>25</v>
      </c>
      <c r="DZ20" s="10">
        <f>MAX(0,(DZ19-(COUNT(CW:CW)-(DZ7+DZ14+DZ21)))/((SUMIF(DF:DF,"&lt;="&amp;(MAX(DF:DF)-(DZ7+DZ14+DZ21)),Calculations!CW:CW))-((SUMPRODUCT(--(DF:DF&lt;=(MAX(DF:DF)-(DZ7+DZ14+DZ21))),Calculations!CW:CW,Calculations!CW:CW))/(SUMIF(DF:DF,"&lt;="&amp;(MAX(DF:DF)-(DZ7+DZ14+DZ21)),Calculations!CW:CW)))))</f>
        <v>4.3612460817756445E-2</v>
      </c>
      <c r="EC20" s="72">
        <v>19</v>
      </c>
      <c r="ED20" s="78" t="str">
        <f>IF(Trim_and_fill="On",IF(DZ$21&gt;COUNT(ED$2:ED19),IF(COUNTIF(DD:DD,-1*(MAX(DD:DD)-EC20+1))=1,"",MAX(DD:DD)-EC20+1),""),"")</f>
        <v/>
      </c>
      <c r="EE20" s="58" t="str">
        <f t="shared" si="40"/>
        <v/>
      </c>
      <c r="EF20" s="58" t="str">
        <f t="shared" si="61"/>
        <v/>
      </c>
      <c r="EG20" s="58" t="str">
        <f t="shared" si="41"/>
        <v/>
      </c>
      <c r="EH20" s="58" t="str">
        <f t="shared" si="42"/>
        <v/>
      </c>
      <c r="EI20" s="47" t="str">
        <f>IF(ED20&lt;&gt;"",EE:EE-'Publication Bias Analysis'!I$37,"")</f>
        <v/>
      </c>
      <c r="EK20" s="72">
        <v>19</v>
      </c>
      <c r="EL20" s="58" t="e">
        <f t="shared" si="43"/>
        <v>#N/A</v>
      </c>
      <c r="EM20" s="47" t="e">
        <f t="shared" si="44"/>
        <v>#N/A</v>
      </c>
      <c r="EO20" s="164"/>
      <c r="EP20" s="58" t="str">
        <f>IF(Include_in_Pub_Bias=TRUE,Inverse_standard_error-AVERAGE(Inverse_standard_error),"")</f>
        <v/>
      </c>
      <c r="EQ20" s="47" t="str">
        <f>IF(Include_in_Pub_Bias=TRUE,Z_score-('Publication Bias Analysis'!P$3+'Publication Bias Analysis'!P$4*Inverse_standard_error),"")</f>
        <v/>
      </c>
      <c r="ES20" s="164"/>
      <c r="ET20" s="58" t="str">
        <f>IF(Include_in_Pub_Bias=TRUE,('Publication Bias Analysis'!E:E-SUMPRODUCT('Publication Bias Analysis'!E:E,Calculations!CW:CW)/SUM(Calculations!CW:CW))/(SQRT(EU:EU)),"")</f>
        <v/>
      </c>
      <c r="EU20" s="58" t="str">
        <f>IF(Include_in_Pub_Bias=TRUE,'Publication Bias Analysis'!F:F^2-1/(SUM(Calculations!CW:CW)),"")</f>
        <v/>
      </c>
      <c r="EV20" s="78" t="str">
        <f>IF(Include_in_Pub_Bias=TRUE,RANK(ET:ET,ET:ET,1),"")</f>
        <v/>
      </c>
      <c r="EW20" s="78" t="str">
        <f>IF(Include_in_Pub_Bias=TRUE,RANK(EU:EU,EU:EU,1),"")</f>
        <v/>
      </c>
      <c r="EX20" s="78" t="str">
        <f>IF(Include_in_Pub_Bias=TRUE,COUNTIFS(EV21:EV219,"&lt;"&amp;EV20,EW21:EW219,"&lt;"&amp;EW20)+COUNTIFS(EV21:EV219,"&gt;"&amp;EV20,EW21:EW219,"&gt;"&amp;EW20),"")</f>
        <v/>
      </c>
      <c r="EY20" s="94" t="str">
        <f>IF(Include_in_Pub_Bias=TRUE,COUNTIFS(EV21:EV219,"&lt;"&amp;EV20,EW21:EW219,"&gt;"&amp;EW20)+COUNTIFS(EV21:EV219,"&gt;"&amp;EV20,EW21:EW219,"&lt;"&amp;EW20),"")</f>
        <v/>
      </c>
      <c r="FA20" s="164"/>
      <c r="FG20" s="164"/>
      <c r="FH20" s="58" t="e">
        <f>IF(Include_in_Pub_Bias=TRUE,Inverse_standard_error,NA())</f>
        <v>#N/A</v>
      </c>
      <c r="FI20" s="58" t="e">
        <f>IF(Include_in_Pub_Bias=TRUE,Z_score,NA())</f>
        <v>#N/A</v>
      </c>
      <c r="FJ20" s="58" t="str">
        <f>IF(Include_in_Pub_Bias=TRUE,Inverse_standard_error-AVERAGE(Inverse_standard_error),"")</f>
        <v/>
      </c>
      <c r="FK20" s="47" t="str">
        <f>IF(Include_in_Pub_Bias=TRUE,Z_score-('Publication Bias Analysis'!AK$30+'Publication Bias Analysis'!AK$31*Inverse_standard_error),"")</f>
        <v/>
      </c>
      <c r="FQ20" s="164"/>
      <c r="FR20" s="98" t="str">
        <f>IF(Z_score&lt;&gt;"",RANK('Publication Bias Analysis'!AT:AT,'Publication Bias Analysis'!AT:AT,1)+COUNTIF('Publication Bias Analysis'!AT$2:AT19,'Publication Bias Analysis'!AR20),"")</f>
        <v/>
      </c>
      <c r="FS20" s="58" t="str">
        <f t="shared" si="64"/>
        <v/>
      </c>
      <c r="FT20" s="58" t="e">
        <f>IF(Include_in_Pub_Bias=TRUE,'Publication Bias Analysis'!AS20,NA())</f>
        <v>#N/A</v>
      </c>
      <c r="FU20" s="58" t="e">
        <f>IF('Publication Bias Analysis'!AS20&lt;&gt;"",'Publication Bias Analysis'!AT20,NA())</f>
        <v>#N/A</v>
      </c>
      <c r="FV20" s="58" t="str">
        <f>IF(Include_in_Pub_Bias=TRUE,'Publication Bias Analysis'!AS:AS-AVERAGE('Publication Bias Analysis'!AS:AS),"")</f>
        <v/>
      </c>
      <c r="FW20" s="47" t="str">
        <f>IF(Include_in_Pub_Bias=TRUE,FU:FU-('Publication Bias Analysis'!AW$30+'Publication Bias Analysis'!AW$31*FT:FT),"")</f>
        <v/>
      </c>
      <c r="GC20" s="164"/>
      <c r="GD20" s="58" t="str">
        <f t="shared" si="47"/>
        <v/>
      </c>
      <c r="GE20" s="58" t="str">
        <f t="shared" si="48"/>
        <v/>
      </c>
      <c r="GF20" s="47" t="str">
        <f t="shared" si="63"/>
        <v/>
      </c>
    </row>
    <row r="21" spans="1:188" x14ac:dyDescent="0.2">
      <c r="A21" s="166"/>
      <c r="B21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21" s="78" t="str">
        <f>IF(B21&lt;&gt;"",IF(B21=0,COUNTIF(B$2:B20,0)+1,COUNTIF(B$2:B20,B21)+B21+COUNTIF(B:B,0)),"")</f>
        <v/>
      </c>
      <c r="D21" s="78" t="str">
        <f>IF(AND(Variance&lt;&gt;"",Entry_Number&lt;&gt;""),Entry_Number,"")</f>
        <v/>
      </c>
      <c r="E21" s="120" t="str">
        <f>IF(Input!Study_name&lt;&gt;"",Input!Study_name,"")</f>
        <v/>
      </c>
      <c r="F21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21" s="58" t="str">
        <f t="shared" si="0"/>
        <v/>
      </c>
      <c r="H21" s="58" t="str">
        <f t="shared" si="1"/>
        <v/>
      </c>
      <c r="I21" s="58" t="str">
        <f t="shared" si="2"/>
        <v/>
      </c>
      <c r="J21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21" s="58" t="str">
        <f>IF(AND(Include_study="Yes",Sufficient_data="Yes",Variance&lt;&gt;""),IF(Input!Standard_error_of_Partial_correlation&lt;&gt;"",Input!Standard_error_of_Partial_correlation,SQRT(J21)),"")</f>
        <v/>
      </c>
      <c r="L21" s="58" t="str">
        <f>IF(AND(Sufficient_data="Yes",Include_study="Yes",Variance&lt;&gt;""),1/Variance,"")</f>
        <v/>
      </c>
      <c r="M21" s="58" t="str">
        <f>IF(AND(Sufficient_data="Yes",Include_study="Yes",Variance&lt;&gt;""),1/(Variance+T2_),"")</f>
        <v/>
      </c>
      <c r="N21" s="58" t="str">
        <f t="shared" si="3"/>
        <v/>
      </c>
      <c r="O21" s="58" t="str">
        <f t="shared" si="4"/>
        <v/>
      </c>
      <c r="P21" s="143" t="str">
        <f t="shared" si="5"/>
        <v/>
      </c>
      <c r="Q21" s="146" t="str">
        <f>IF(AND(Include_study="Yes",Sufficient_data="Yes",Variance&lt;&gt;""),IF(Fisher_transformation="Off",Partial_correlation,Partial_correlation_z)-Combined_Effect_Size,"")</f>
        <v/>
      </c>
      <c r="S21" s="75" t="e">
        <f>IF(AND(Sufficient_data="Yes",Include_study="Yes",Variance&lt;&gt;""),Partial_correlation,NA())</f>
        <v>#N/A</v>
      </c>
      <c r="T21" s="58" t="e">
        <f t="shared" si="6"/>
        <v>#N/A</v>
      </c>
      <c r="U21" s="47" t="e">
        <f t="shared" si="7"/>
        <v>#N/A</v>
      </c>
      <c r="V21" s="26"/>
      <c r="Z21" s="166"/>
      <c r="AA21" s="82" t="str">
        <f t="shared" si="8"/>
        <v/>
      </c>
      <c r="AB21" s="88" t="b">
        <f t="shared" si="49"/>
        <v>0</v>
      </c>
      <c r="AC21" s="105" t="str">
        <f>IF(Include_in_subgroup=TRUE,Input!Study_name,"")</f>
        <v/>
      </c>
      <c r="AD21" s="58" t="str">
        <f t="shared" si="9"/>
        <v/>
      </c>
      <c r="AE21" s="58" t="str">
        <f t="shared" si="10"/>
        <v/>
      </c>
      <c r="AF21" s="58" t="str">
        <f t="shared" si="11"/>
        <v/>
      </c>
      <c r="AG21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21" s="58" t="str">
        <f t="shared" si="12"/>
        <v/>
      </c>
      <c r="AI21" s="58" t="str">
        <f t="shared" si="13"/>
        <v/>
      </c>
      <c r="AJ21" s="83" t="str">
        <f t="shared" si="14"/>
        <v/>
      </c>
      <c r="AK21" s="58" t="str">
        <f t="shared" si="15"/>
        <v/>
      </c>
      <c r="AL21" s="58" t="str">
        <f t="shared" si="16"/>
        <v/>
      </c>
      <c r="AM21" s="47" t="str">
        <f t="shared" si="17"/>
        <v/>
      </c>
      <c r="AO21" s="75" t="e">
        <f t="shared" si="18"/>
        <v>#N/A</v>
      </c>
      <c r="AP21" s="58" t="e">
        <f t="shared" si="19"/>
        <v>#N/A</v>
      </c>
      <c r="AQ21" s="47" t="e">
        <f t="shared" si="20"/>
        <v>#N/A</v>
      </c>
      <c r="AS21" s="82" t="str">
        <f t="shared" si="50"/>
        <v/>
      </c>
      <c r="AT21" s="58" t="str">
        <f>IF(AND(Sufficient_data="Yes",Include_study="Yes",Subgroup&lt;&gt;""),IF(COUNTIFS(Input!K$2:K20,"="&amp;"Yes",Input!C$2:C20,"="&amp;"Yes",Input!M$2:M20,"="&amp;Subgroup)&gt;0,"",Subgroup),"")</f>
        <v/>
      </c>
      <c r="AU21" s="88" t="str">
        <f t="shared" si="21"/>
        <v/>
      </c>
      <c r="AV21" s="78" t="str">
        <f t="shared" si="22"/>
        <v/>
      </c>
      <c r="AW21" s="58" t="str">
        <f t="shared" si="23"/>
        <v/>
      </c>
      <c r="AX21" s="89" t="str">
        <f t="shared" si="24"/>
        <v/>
      </c>
      <c r="AY21" s="83" t="str">
        <f t="shared" si="51"/>
        <v/>
      </c>
      <c r="AZ21" s="58" t="str">
        <f t="shared" si="25"/>
        <v/>
      </c>
      <c r="BA21" s="58" t="str">
        <f t="shared" si="26"/>
        <v/>
      </c>
      <c r="BB21" s="58" t="str">
        <f t="shared" si="27"/>
        <v/>
      </c>
      <c r="BC21" s="58" t="str">
        <f t="shared" si="52"/>
        <v/>
      </c>
      <c r="BD21" s="58" t="str">
        <f t="shared" si="28"/>
        <v/>
      </c>
      <c r="BE21" s="88" t="str">
        <f t="shared" si="29"/>
        <v/>
      </c>
      <c r="BF21" s="58" t="str">
        <f t="shared" si="30"/>
        <v/>
      </c>
      <c r="BG21" s="58" t="str">
        <f t="shared" si="31"/>
        <v/>
      </c>
      <c r="BH21" s="58" t="str">
        <f t="shared" si="53"/>
        <v/>
      </c>
      <c r="BI21" s="58" t="str">
        <f t="shared" si="54"/>
        <v/>
      </c>
      <c r="BJ21" s="58" t="str">
        <f t="shared" si="32"/>
        <v/>
      </c>
      <c r="BK21" s="58" t="str">
        <f t="shared" si="33"/>
        <v/>
      </c>
      <c r="BL21" s="58" t="str">
        <f t="shared" si="55"/>
        <v/>
      </c>
      <c r="BM21" s="58" t="str">
        <f t="shared" si="56"/>
        <v/>
      </c>
      <c r="BN21" s="58" t="str">
        <f t="shared" si="57"/>
        <v/>
      </c>
      <c r="BO21" s="58" t="e">
        <f t="shared" si="34"/>
        <v>#N/A</v>
      </c>
      <c r="BP21" s="83" t="str">
        <f t="shared" si="58"/>
        <v/>
      </c>
      <c r="BQ21" s="58" t="str">
        <f t="shared" si="35"/>
        <v/>
      </c>
      <c r="BR21" s="58" t="str">
        <f t="shared" si="59"/>
        <v/>
      </c>
      <c r="BS21" s="58" t="str">
        <f t="shared" si="36"/>
        <v/>
      </c>
      <c r="BT21" s="47" t="str">
        <f t="shared" si="37"/>
        <v/>
      </c>
      <c r="BV21" s="20" t="s">
        <v>81</v>
      </c>
      <c r="BW21" s="21">
        <f>MAX(AU:AU)+1</f>
        <v>3</v>
      </c>
      <c r="BY21" s="167"/>
      <c r="BZ21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21" s="58" t="e">
        <f>IF(Include_in_Moderator=TRUE,'Moderator Analysis'!E:E,NA())</f>
        <v>#N/A</v>
      </c>
      <c r="CB21" s="58" t="e">
        <f>IF(Include_in_Moderator=TRUE,'Moderator Analysis'!F:F,NA())</f>
        <v>#N/A</v>
      </c>
      <c r="CC21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21" s="58" t="str">
        <f>IF(Include_in_Moderator=TRUE,1/CC:CC^2,"")</f>
        <v/>
      </c>
      <c r="CE21" s="58" t="str">
        <f>IF(Include_in_Moderator=TRUE,'Moderator Analysis'!F:F-CO$2,"")</f>
        <v/>
      </c>
      <c r="CF21" s="58" t="str">
        <f>IF(Include_in_Moderator=TRUE,'Moderator Analysis'!E:E-CO$3,"")</f>
        <v/>
      </c>
      <c r="CG21" s="47" t="str">
        <f>IF(Include_in_Moderator=TRUE,CD:CD*('Moderator Analysis'!F:F-CO$5-CO$4*'Moderator Analysis'!E:E)^2,"")</f>
        <v/>
      </c>
      <c r="CI21" s="75" t="str">
        <f>IF(AND(Sufficient_data="Yes",Include_study="Yes",Include_in_Moderator=TRUE,Moderator&lt;&gt;""),1/(CC:CC^2+CO$7),"")</f>
        <v/>
      </c>
      <c r="CJ21" s="58" t="str">
        <f>IF(AND(Sufficient_data="Yes",Include_study="Yes",CI21&lt;&gt;""),'Moderator Analysis'!F:F-'Moderator Analysis'!K$37,"")</f>
        <v/>
      </c>
      <c r="CK21" s="58" t="str">
        <f>IF(AND(Sufficient_data="Yes",Include_study="Yes",CI21&lt;&gt;""),'Moderator Analysis'!E:E-SUMPRODUCT('Moderator Analysis'!E:E,CI:CI)/SUM(CI:CI),"")</f>
        <v/>
      </c>
      <c r="CL21" s="47" t="str">
        <f>IF(AND(Sufficient_data="Yes",Include_study="Yes",CI21&lt;&gt;""),CI:CI*(CB21-'Moderator Analysis'!K$29-'Moderator Analysis'!K$30*'Moderator Analysis'!E:E)^2,"")</f>
        <v/>
      </c>
      <c r="CM21" s="26"/>
      <c r="CQ21" s="167"/>
      <c r="CR21" s="150" t="b">
        <f>IF(Additional_Fisher_transformation="On",AND(Include_study="Yes",Number_of_observations&lt;&gt;"",Number_of_predictors&lt;&gt;""),AND(Include_study="Yes",Sufficient_data="Yes"))</f>
        <v>0</v>
      </c>
      <c r="CS21" s="169"/>
      <c r="CT21" s="58" t="str">
        <f>IF(Include_in_Pub_Bias=TRUE,Partial_correlation,"")</f>
        <v/>
      </c>
      <c r="CU21" s="58" t="str">
        <f>IF(AND(Include_in_Pub_Bias=TRUE,Additional_Fisher_transformation="On"),FISHER(Partial_correlation),"")</f>
        <v/>
      </c>
      <c r="CV21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21" s="58" t="str">
        <f>IF(Include_in_Pub_Bias=TRUE,1/CV:CV^2,"")</f>
        <v/>
      </c>
      <c r="CX21" s="58" t="str">
        <f>IF(Include_in_Pub_Bias=TRUE,1/(CV:CV^2+IF(Additional_model="Fixed effect",0,Calculations!DK$11)),"")</f>
        <v/>
      </c>
      <c r="CY21" s="58" t="str">
        <f>IF(Include_in_Pub_Bias=TRUE,1/(CV:CV^2+IF(Additional_model="Fixed effect",0,'Publication Bias Analysis'!L$32)),"")</f>
        <v/>
      </c>
      <c r="CZ21" s="58" t="str">
        <f>IF(Include_in_Pub_Bias=TRUE,'Publication Bias Analysis'!E:E-'Publication Bias Analysis'!I$37,"")</f>
        <v/>
      </c>
      <c r="DA21" s="58" t="str">
        <f>IF(Include_in_Pub_Bias=TRUE,IF(Additional_model="Fixed effect",1/CV:CV,1/SQRT(CV:CV^2+DK$11)),"")</f>
        <v/>
      </c>
      <c r="DB21" s="58" t="str">
        <f>IF(Include_in_Pub_Bias=TRUE,IF(Additional_model="Fixed effect",'Publication Bias Analysis'!E:E/CV:CV,'Publication Bias Analysis'!E:E/SQRT(CV:CV^2+DK$11)),"")</f>
        <v/>
      </c>
      <c r="DC21" s="78" t="str">
        <f>IF(Include_in_Pub_Bias=TRUE,RANK(DP:DP,DP:DP,1)*IF(DO:DO&gt;0,1,-1),"")</f>
        <v/>
      </c>
      <c r="DD21" s="78" t="str">
        <f>IF(Include_in_Pub_Bias=TRUE,DC:DC,"")</f>
        <v/>
      </c>
      <c r="DE21" s="78" t="str">
        <f>IF(Include_in_Pub_Bias=TRUE,RANK(DS:DS,DS:DS,1)*IF(DR:DR&lt;0,-1,1),"")</f>
        <v/>
      </c>
      <c r="DF21" s="78" t="str">
        <f>IF(Include_in_Pub_Bias=TRUE,RANK(DV:DV,DV:DV,1)*IF(DU:DU&lt;0,-1,1),"")</f>
        <v/>
      </c>
      <c r="DG21" s="58" t="e">
        <f>IF(Include_in_Pub_Bias=TRUE,'Publication Bias Analysis'!E:E,NA())</f>
        <v>#N/A</v>
      </c>
      <c r="DH21" s="47" t="e">
        <f>IF(Include_in_Pub_Bias=TRUE,CV:CV,NA())</f>
        <v>#N/A</v>
      </c>
      <c r="DJ21" s="20" t="s">
        <v>160</v>
      </c>
      <c r="DK21" s="10">
        <f>IF(Trim_and_fill="On",MAX('Publication Bias Analysis'!$F:$F)*1.2,NA())</f>
        <v>0.24</v>
      </c>
      <c r="DN21" s="164"/>
      <c r="DO21" s="10" t="str">
        <f>IF(Include_in_Pub_Bias=TRUE,IF('Publication Bias Analysis'!L$37="Left",'Publication Bias Analysis'!E:E-'Publication Bias Analysis'!I$29,'Publication Bias Analysis'!I$29-'Publication Bias Analysis'!E:E),"")</f>
        <v/>
      </c>
      <c r="DP21" s="10" t="str">
        <f>IF(Include_in_Pub_Bias=TRUE,ABS(DO21),"")</f>
        <v/>
      </c>
      <c r="DQ21" s="47" t="str">
        <f>IF(Include_in_Pub_Bias=TRUE,1/(CV:CV^2+IF(Additional_model="Fixed effect",0,$DZ$6)),"")</f>
        <v/>
      </c>
      <c r="DR21" s="10" t="str">
        <f>IF(Include_in_Pub_Bias=TRUE,IF('Publication Bias Analysis'!L$37="Left",'Publication Bias Analysis'!E:E-DZ$3,DZ$3-'Publication Bias Analysis'!E:E),"")</f>
        <v/>
      </c>
      <c r="DS21" s="10" t="str">
        <f t="shared" si="60"/>
        <v/>
      </c>
      <c r="DT21" s="47" t="str">
        <f>IF(AND(DR21&lt;&gt;"",DD21&lt;=MAX(DD:DD)-DZ$7),1/(CV:CV^2+IF(Additional_model="Fixed effect",0,$DZ$13)),"")</f>
        <v/>
      </c>
      <c r="DU21" s="10" t="str">
        <f>IF(Include_in_Pub_Bias=TRUE,IF('Publication Bias Analysis'!L$37="Left",'Publication Bias Analysis'!E:E-DZ$10,DZ$10-'Publication Bias Analysis'!E:E),"")</f>
        <v/>
      </c>
      <c r="DV21" s="10" t="str">
        <f t="shared" si="39"/>
        <v/>
      </c>
      <c r="DW21" s="47" t="str">
        <f>IF(AND(DU21&lt;&gt;"",DE21&lt;=MAX(DE:DE)-DZ$14),1/(CV:CV^2+IF(Additional_model="Fixed effect",0,$DZ$20)),"")</f>
        <v/>
      </c>
      <c r="DY21" s="49" t="s">
        <v>156</v>
      </c>
      <c r="DZ21" s="50">
        <f>IF('Publication Bias Analysis'!L36="Leftmost/Rightmost Run",MAX(COUNTIF(DF:DF,"&gt;"&amp;ABS(MIN(DF:DF)))-1,0),ROUND(MAX(0,((4*SUMIF(DU:DU,"&gt;"&amp;0,DF:DF)-(COUNT(CT:CT))*(COUNT(CT:CT)+1))/(2*(COUNT(CT:CT))-1))),0))</f>
        <v>0</v>
      </c>
      <c r="EC21" s="72">
        <v>20</v>
      </c>
      <c r="ED21" s="78" t="str">
        <f>IF(Trim_and_fill="On",IF(DZ$21&gt;COUNT(ED$2:ED20),IF(COUNTIF(DD:DD,-1*(MAX(DD:DD)-EC21+1))=1,"",MAX(DD:DD)-EC21+1),""),"")</f>
        <v/>
      </c>
      <c r="EE21" s="58" t="str">
        <f t="shared" si="40"/>
        <v/>
      </c>
      <c r="EF21" s="58" t="str">
        <f t="shared" si="61"/>
        <v/>
      </c>
      <c r="EG21" s="58" t="str">
        <f t="shared" si="41"/>
        <v/>
      </c>
      <c r="EH21" s="58" t="str">
        <f t="shared" si="42"/>
        <v/>
      </c>
      <c r="EI21" s="47" t="str">
        <f>IF(ED21&lt;&gt;"",EE:EE-'Publication Bias Analysis'!I$37,"")</f>
        <v/>
      </c>
      <c r="EK21" s="72">
        <v>20</v>
      </c>
      <c r="EL21" s="58" t="e">
        <f t="shared" si="43"/>
        <v>#N/A</v>
      </c>
      <c r="EM21" s="47" t="e">
        <f t="shared" si="44"/>
        <v>#N/A</v>
      </c>
      <c r="EO21" s="164"/>
      <c r="EP21" s="58" t="str">
        <f>IF(Include_in_Pub_Bias=TRUE,Inverse_standard_error-AVERAGE(Inverse_standard_error),"")</f>
        <v/>
      </c>
      <c r="EQ21" s="47" t="str">
        <f>IF(Include_in_Pub_Bias=TRUE,Z_score-('Publication Bias Analysis'!P$3+'Publication Bias Analysis'!P$4*Inverse_standard_error),"")</f>
        <v/>
      </c>
      <c r="ES21" s="164"/>
      <c r="ET21" s="58" t="str">
        <f>IF(Include_in_Pub_Bias=TRUE,('Publication Bias Analysis'!E:E-SUMPRODUCT('Publication Bias Analysis'!E:E,Calculations!CW:CW)/SUM(Calculations!CW:CW))/(SQRT(EU:EU)),"")</f>
        <v/>
      </c>
      <c r="EU21" s="58" t="str">
        <f>IF(Include_in_Pub_Bias=TRUE,'Publication Bias Analysis'!F:F^2-1/(SUM(Calculations!CW:CW)),"")</f>
        <v/>
      </c>
      <c r="EV21" s="78" t="str">
        <f>IF(Include_in_Pub_Bias=TRUE,RANK(ET:ET,ET:ET,1),"")</f>
        <v/>
      </c>
      <c r="EW21" s="78" t="str">
        <f>IF(Include_in_Pub_Bias=TRUE,RANK(EU:EU,EU:EU,1),"")</f>
        <v/>
      </c>
      <c r="EX21" s="78" t="str">
        <f>IF(Include_in_Pub_Bias=TRUE,COUNTIFS(EV22:EV220,"&lt;"&amp;EV21,EW22:EW220,"&lt;"&amp;EW21)+COUNTIFS(EV22:EV220,"&gt;"&amp;EV21,EW22:EW220,"&gt;"&amp;EW21),"")</f>
        <v/>
      </c>
      <c r="EY21" s="94" t="str">
        <f>IF(Include_in_Pub_Bias=TRUE,COUNTIFS(EV22:EV220,"&lt;"&amp;EV21,EW22:EW220,"&gt;"&amp;EW21)+COUNTIFS(EV22:EV220,"&gt;"&amp;EV21,EW22:EW220,"&lt;"&amp;EW21),"")</f>
        <v/>
      </c>
      <c r="FA21" s="164"/>
      <c r="FG21" s="164"/>
      <c r="FH21" s="58" t="e">
        <f>IF(Include_in_Pub_Bias=TRUE,Inverse_standard_error,NA())</f>
        <v>#N/A</v>
      </c>
      <c r="FI21" s="58" t="e">
        <f>IF(Include_in_Pub_Bias=TRUE,Z_score,NA())</f>
        <v>#N/A</v>
      </c>
      <c r="FJ21" s="58" t="str">
        <f>IF(Include_in_Pub_Bias=TRUE,Inverse_standard_error-AVERAGE(Inverse_standard_error),"")</f>
        <v/>
      </c>
      <c r="FK21" s="47" t="str">
        <f>IF(Include_in_Pub_Bias=TRUE,Z_score-('Publication Bias Analysis'!AK$30+'Publication Bias Analysis'!AK$31*Inverse_standard_error),"")</f>
        <v/>
      </c>
      <c r="FQ21" s="164"/>
      <c r="FR21" s="98" t="str">
        <f>IF(Z_score&lt;&gt;"",RANK('Publication Bias Analysis'!AT:AT,'Publication Bias Analysis'!AT:AT,1)+COUNTIF('Publication Bias Analysis'!AT$2:AT20,'Publication Bias Analysis'!AR21),"")</f>
        <v/>
      </c>
      <c r="FS21" s="58" t="str">
        <f t="shared" si="64"/>
        <v/>
      </c>
      <c r="FT21" s="58" t="e">
        <f>IF(Include_in_Pub_Bias=TRUE,'Publication Bias Analysis'!AS21,NA())</f>
        <v>#N/A</v>
      </c>
      <c r="FU21" s="58" t="e">
        <f>IF('Publication Bias Analysis'!AS21&lt;&gt;"",'Publication Bias Analysis'!AT21,NA())</f>
        <v>#N/A</v>
      </c>
      <c r="FV21" s="58" t="str">
        <f>IF(Include_in_Pub_Bias=TRUE,'Publication Bias Analysis'!AS:AS-AVERAGE('Publication Bias Analysis'!AS:AS),"")</f>
        <v/>
      </c>
      <c r="FW21" s="47" t="str">
        <f>IF(Include_in_Pub_Bias=TRUE,FU:FU-('Publication Bias Analysis'!AW$30+'Publication Bias Analysis'!AW$31*FT:FT),"")</f>
        <v/>
      </c>
      <c r="GC21" s="164"/>
      <c r="GD21" s="58" t="str">
        <f t="shared" si="47"/>
        <v/>
      </c>
      <c r="GE21" s="58" t="str">
        <f t="shared" si="48"/>
        <v/>
      </c>
      <c r="GF21" s="47" t="str">
        <f t="shared" si="63"/>
        <v/>
      </c>
    </row>
    <row r="22" spans="1:188" x14ac:dyDescent="0.2">
      <c r="A22" s="166"/>
      <c r="B22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22" s="78" t="str">
        <f>IF(B22&lt;&gt;"",IF(B22=0,COUNTIF(B$2:B21,0)+1,COUNTIF(B$2:B21,B22)+B22+COUNTIF(B:B,0)),"")</f>
        <v/>
      </c>
      <c r="D22" s="78" t="str">
        <f>IF(AND(Variance&lt;&gt;"",Entry_Number&lt;&gt;""),Entry_Number,"")</f>
        <v/>
      </c>
      <c r="E22" s="120" t="str">
        <f>IF(Input!Study_name&lt;&gt;"",Input!Study_name,"")</f>
        <v/>
      </c>
      <c r="F22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22" s="58" t="str">
        <f t="shared" si="0"/>
        <v/>
      </c>
      <c r="H22" s="58" t="str">
        <f t="shared" si="1"/>
        <v/>
      </c>
      <c r="I22" s="58" t="str">
        <f t="shared" si="2"/>
        <v/>
      </c>
      <c r="J22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22" s="58" t="str">
        <f>IF(AND(Include_study="Yes",Sufficient_data="Yes",Variance&lt;&gt;""),IF(Input!Standard_error_of_Partial_correlation&lt;&gt;"",Input!Standard_error_of_Partial_correlation,SQRT(J22)),"")</f>
        <v/>
      </c>
      <c r="L22" s="58" t="str">
        <f>IF(AND(Sufficient_data="Yes",Include_study="Yes",Variance&lt;&gt;""),1/Variance,"")</f>
        <v/>
      </c>
      <c r="M22" s="58" t="str">
        <f>IF(AND(Sufficient_data="Yes",Include_study="Yes",Variance&lt;&gt;""),1/(Variance+T2_),"")</f>
        <v/>
      </c>
      <c r="N22" s="58" t="str">
        <f t="shared" si="3"/>
        <v/>
      </c>
      <c r="O22" s="58" t="str">
        <f t="shared" si="4"/>
        <v/>
      </c>
      <c r="P22" s="143" t="str">
        <f t="shared" si="5"/>
        <v/>
      </c>
      <c r="Q22" s="146" t="str">
        <f>IF(AND(Include_study="Yes",Sufficient_data="Yes",Variance&lt;&gt;""),IF(Fisher_transformation="Off",Partial_correlation,Partial_correlation_z)-Combined_Effect_Size,"")</f>
        <v/>
      </c>
      <c r="S22" s="75" t="e">
        <f>IF(AND(Sufficient_data="Yes",Include_study="Yes",Variance&lt;&gt;""),Partial_correlation,NA())</f>
        <v>#N/A</v>
      </c>
      <c r="T22" s="58" t="e">
        <f t="shared" si="6"/>
        <v>#N/A</v>
      </c>
      <c r="U22" s="47" t="e">
        <f t="shared" si="7"/>
        <v>#N/A</v>
      </c>
      <c r="Z22" s="166"/>
      <c r="AA22" s="82" t="str">
        <f t="shared" si="8"/>
        <v/>
      </c>
      <c r="AB22" s="88" t="b">
        <f t="shared" si="49"/>
        <v>0</v>
      </c>
      <c r="AC22" s="105" t="str">
        <f>IF(Include_in_subgroup=TRUE,Input!Study_name,"")</f>
        <v/>
      </c>
      <c r="AD22" s="58" t="str">
        <f t="shared" si="9"/>
        <v/>
      </c>
      <c r="AE22" s="58" t="str">
        <f t="shared" si="10"/>
        <v/>
      </c>
      <c r="AF22" s="58" t="str">
        <f t="shared" si="11"/>
        <v/>
      </c>
      <c r="AG22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22" s="58" t="str">
        <f t="shared" si="12"/>
        <v/>
      </c>
      <c r="AI22" s="58" t="str">
        <f t="shared" si="13"/>
        <v/>
      </c>
      <c r="AJ22" s="83" t="str">
        <f t="shared" si="14"/>
        <v/>
      </c>
      <c r="AK22" s="58" t="str">
        <f t="shared" si="15"/>
        <v/>
      </c>
      <c r="AL22" s="58" t="str">
        <f t="shared" si="16"/>
        <v/>
      </c>
      <c r="AM22" s="47" t="str">
        <f t="shared" si="17"/>
        <v/>
      </c>
      <c r="AO22" s="75" t="e">
        <f t="shared" si="18"/>
        <v>#N/A</v>
      </c>
      <c r="AP22" s="58" t="e">
        <f t="shared" si="19"/>
        <v>#N/A</v>
      </c>
      <c r="AQ22" s="47" t="e">
        <f t="shared" si="20"/>
        <v>#N/A</v>
      </c>
      <c r="AS22" s="82" t="str">
        <f t="shared" si="50"/>
        <v/>
      </c>
      <c r="AT22" s="58" t="str">
        <f>IF(AND(Sufficient_data="Yes",Include_study="Yes",Subgroup&lt;&gt;""),IF(COUNTIFS(Input!K$2:K21,"="&amp;"Yes",Input!C$2:C21,"="&amp;"Yes",Input!M$2:M21,"="&amp;Subgroup)&gt;0,"",Subgroup),"")</f>
        <v/>
      </c>
      <c r="AU22" s="88" t="str">
        <f t="shared" si="21"/>
        <v/>
      </c>
      <c r="AV22" s="78" t="str">
        <f t="shared" si="22"/>
        <v/>
      </c>
      <c r="AW22" s="58" t="str">
        <f t="shared" si="23"/>
        <v/>
      </c>
      <c r="AX22" s="89" t="str">
        <f t="shared" si="24"/>
        <v/>
      </c>
      <c r="AY22" s="83" t="str">
        <f t="shared" si="51"/>
        <v/>
      </c>
      <c r="AZ22" s="58" t="str">
        <f t="shared" si="25"/>
        <v/>
      </c>
      <c r="BA22" s="58" t="str">
        <f t="shared" si="26"/>
        <v/>
      </c>
      <c r="BB22" s="58" t="str">
        <f t="shared" si="27"/>
        <v/>
      </c>
      <c r="BC22" s="58" t="str">
        <f t="shared" si="52"/>
        <v/>
      </c>
      <c r="BD22" s="58" t="str">
        <f t="shared" si="28"/>
        <v/>
      </c>
      <c r="BE22" s="88" t="str">
        <f t="shared" si="29"/>
        <v/>
      </c>
      <c r="BF22" s="58" t="str">
        <f t="shared" si="30"/>
        <v/>
      </c>
      <c r="BG22" s="58" t="str">
        <f t="shared" si="31"/>
        <v/>
      </c>
      <c r="BH22" s="58" t="str">
        <f t="shared" si="53"/>
        <v/>
      </c>
      <c r="BI22" s="58" t="str">
        <f t="shared" si="54"/>
        <v/>
      </c>
      <c r="BJ22" s="58" t="str">
        <f t="shared" si="32"/>
        <v/>
      </c>
      <c r="BK22" s="58" t="str">
        <f t="shared" si="33"/>
        <v/>
      </c>
      <c r="BL22" s="58" t="str">
        <f t="shared" si="55"/>
        <v/>
      </c>
      <c r="BM22" s="58" t="str">
        <f t="shared" si="56"/>
        <v/>
      </c>
      <c r="BN22" s="58" t="str">
        <f t="shared" si="57"/>
        <v/>
      </c>
      <c r="BO22" s="58" t="e">
        <f t="shared" si="34"/>
        <v>#N/A</v>
      </c>
      <c r="BP22" s="83" t="str">
        <f t="shared" si="58"/>
        <v/>
      </c>
      <c r="BQ22" s="58" t="str">
        <f t="shared" si="35"/>
        <v/>
      </c>
      <c r="BR22" s="58" t="str">
        <f t="shared" si="59"/>
        <v/>
      </c>
      <c r="BS22" s="58" t="str">
        <f t="shared" si="36"/>
        <v/>
      </c>
      <c r="BT22" s="47" t="str">
        <f t="shared" si="37"/>
        <v/>
      </c>
      <c r="BV22" s="20" t="s">
        <v>48</v>
      </c>
      <c r="BW22" s="10">
        <f>BW5-BW7</f>
        <v>0.28975846208706368</v>
      </c>
      <c r="BY22" s="167"/>
      <c r="BZ22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22" s="58" t="e">
        <f>IF(Include_in_Moderator=TRUE,'Moderator Analysis'!E:E,NA())</f>
        <v>#N/A</v>
      </c>
      <c r="CB22" s="58" t="e">
        <f>IF(Include_in_Moderator=TRUE,'Moderator Analysis'!F:F,NA())</f>
        <v>#N/A</v>
      </c>
      <c r="CC22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22" s="58" t="str">
        <f>IF(Include_in_Moderator=TRUE,1/CC:CC^2,"")</f>
        <v/>
      </c>
      <c r="CE22" s="58" t="str">
        <f>IF(Include_in_Moderator=TRUE,'Moderator Analysis'!F:F-CO$2,"")</f>
        <v/>
      </c>
      <c r="CF22" s="58" t="str">
        <f>IF(Include_in_Moderator=TRUE,'Moderator Analysis'!E:E-CO$3,"")</f>
        <v/>
      </c>
      <c r="CG22" s="47" t="str">
        <f>IF(Include_in_Moderator=TRUE,CD:CD*('Moderator Analysis'!F:F-CO$5-CO$4*'Moderator Analysis'!E:E)^2,"")</f>
        <v/>
      </c>
      <c r="CI22" s="75" t="str">
        <f>IF(AND(Sufficient_data="Yes",Include_study="Yes",Include_in_Moderator=TRUE,Moderator&lt;&gt;""),1/(CC:CC^2+CO$7),"")</f>
        <v/>
      </c>
      <c r="CJ22" s="58" t="str">
        <f>IF(AND(Sufficient_data="Yes",Include_study="Yes",CI22&lt;&gt;""),'Moderator Analysis'!F:F-'Moderator Analysis'!K$37,"")</f>
        <v/>
      </c>
      <c r="CK22" s="58" t="str">
        <f>IF(AND(Sufficient_data="Yes",Include_study="Yes",CI22&lt;&gt;""),'Moderator Analysis'!E:E-SUMPRODUCT('Moderator Analysis'!E:E,CI:CI)/SUM(CI:CI),"")</f>
        <v/>
      </c>
      <c r="CL22" s="47" t="str">
        <f>IF(AND(Sufficient_data="Yes",Include_study="Yes",CI22&lt;&gt;""),CI:CI*(CB22-'Moderator Analysis'!K$29-'Moderator Analysis'!K$30*'Moderator Analysis'!E:E)^2,"")</f>
        <v/>
      </c>
      <c r="CM22" s="26"/>
      <c r="CQ22" s="167"/>
      <c r="CR22" s="150" t="b">
        <f>IF(Additional_Fisher_transformation="On",AND(Include_study="Yes",Number_of_observations&lt;&gt;"",Number_of_predictors&lt;&gt;""),AND(Include_study="Yes",Sufficient_data="Yes"))</f>
        <v>0</v>
      </c>
      <c r="CS22" s="169"/>
      <c r="CT22" s="58" t="str">
        <f>IF(Include_in_Pub_Bias=TRUE,Partial_correlation,"")</f>
        <v/>
      </c>
      <c r="CU22" s="58" t="str">
        <f>IF(AND(Include_in_Pub_Bias=TRUE,Additional_Fisher_transformation="On"),FISHER(Partial_correlation),"")</f>
        <v/>
      </c>
      <c r="CV22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22" s="58" t="str">
        <f>IF(Include_in_Pub_Bias=TRUE,1/CV:CV^2,"")</f>
        <v/>
      </c>
      <c r="CX22" s="58" t="str">
        <f>IF(Include_in_Pub_Bias=TRUE,1/(CV:CV^2+IF(Additional_model="Fixed effect",0,Calculations!DK$11)),"")</f>
        <v/>
      </c>
      <c r="CY22" s="58" t="str">
        <f>IF(Include_in_Pub_Bias=TRUE,1/(CV:CV^2+IF(Additional_model="Fixed effect",0,'Publication Bias Analysis'!L$32)),"")</f>
        <v/>
      </c>
      <c r="CZ22" s="58" t="str">
        <f>IF(Include_in_Pub_Bias=TRUE,'Publication Bias Analysis'!E:E-'Publication Bias Analysis'!I$37,"")</f>
        <v/>
      </c>
      <c r="DA22" s="58" t="str">
        <f>IF(Include_in_Pub_Bias=TRUE,IF(Additional_model="Fixed effect",1/CV:CV,1/SQRT(CV:CV^2+DK$11)),"")</f>
        <v/>
      </c>
      <c r="DB22" s="58" t="str">
        <f>IF(Include_in_Pub_Bias=TRUE,IF(Additional_model="Fixed effect",'Publication Bias Analysis'!E:E/CV:CV,'Publication Bias Analysis'!E:E/SQRT(CV:CV^2+DK$11)),"")</f>
        <v/>
      </c>
      <c r="DC22" s="78" t="str">
        <f>IF(Include_in_Pub_Bias=TRUE,RANK(DP:DP,DP:DP,1)*IF(DO:DO&gt;0,1,-1),"")</f>
        <v/>
      </c>
      <c r="DD22" s="78" t="str">
        <f>IF(Include_in_Pub_Bias=TRUE,DC:DC,"")</f>
        <v/>
      </c>
      <c r="DE22" s="78" t="str">
        <f>IF(Include_in_Pub_Bias=TRUE,RANK(DS:DS,DS:DS,1)*IF(DR:DR&lt;0,-1,1),"")</f>
        <v/>
      </c>
      <c r="DF22" s="78" t="str">
        <f>IF(Include_in_Pub_Bias=TRUE,RANK(DV:DV,DV:DV,1)*IF(DU:DU&lt;0,-1,1),"")</f>
        <v/>
      </c>
      <c r="DG22" s="58" t="e">
        <f>IF(Include_in_Pub_Bias=TRUE,'Publication Bias Analysis'!E:E,NA())</f>
        <v>#N/A</v>
      </c>
      <c r="DH22" s="47" t="e">
        <f>IF(Include_in_Pub_Bias=TRUE,CV:CV,NA())</f>
        <v>#N/A</v>
      </c>
      <c r="DJ22"/>
      <c r="DK22"/>
      <c r="DL22"/>
      <c r="DN22" s="164"/>
      <c r="DO22" s="10" t="str">
        <f>IF(Include_in_Pub_Bias=TRUE,IF('Publication Bias Analysis'!L$37="Left",'Publication Bias Analysis'!E:E-'Publication Bias Analysis'!I$29,'Publication Bias Analysis'!I$29-'Publication Bias Analysis'!E:E),"")</f>
        <v/>
      </c>
      <c r="DP22" s="10" t="str">
        <f>IF(Include_in_Pub_Bias=TRUE,ABS(DO22),"")</f>
        <v/>
      </c>
      <c r="DQ22" s="47" t="str">
        <f>IF(Include_in_Pub_Bias=TRUE,1/(CV:CV^2+IF(Additional_model="Fixed effect",0,$DZ$6)),"")</f>
        <v/>
      </c>
      <c r="DR22" s="10" t="str">
        <f>IF(Include_in_Pub_Bias=TRUE,IF('Publication Bias Analysis'!L$37="Left",'Publication Bias Analysis'!E:E-DZ$3,DZ$3-'Publication Bias Analysis'!E:E),"")</f>
        <v/>
      </c>
      <c r="DS22" s="10" t="str">
        <f t="shared" si="60"/>
        <v/>
      </c>
      <c r="DT22" s="47" t="str">
        <f>IF(AND(DR22&lt;&gt;"",DD22&lt;=MAX(DD:DD)-DZ$7),1/(CV:CV^2+IF(Additional_model="Fixed effect",0,$DZ$13)),"")</f>
        <v/>
      </c>
      <c r="DU22" s="10" t="str">
        <f>IF(Include_in_Pub_Bias=TRUE,IF('Publication Bias Analysis'!L$37="Left",'Publication Bias Analysis'!E:E-DZ$10,DZ$10-'Publication Bias Analysis'!E:E),"")</f>
        <v/>
      </c>
      <c r="DV22" s="10" t="str">
        <f t="shared" si="39"/>
        <v/>
      </c>
      <c r="DW22" s="47" t="str">
        <f>IF(AND(DU22&lt;&gt;"",DE22&lt;=MAX(DE:DE)-DZ$14),1/(CV:CV^2+IF(Additional_model="Fixed effect",0,$DZ$20)),"")</f>
        <v/>
      </c>
      <c r="EC22" s="72">
        <v>21</v>
      </c>
      <c r="ED22" s="78" t="str">
        <f>IF(Trim_and_fill="On",IF(DZ$21&gt;COUNT(ED$2:ED21),IF(COUNTIF(DD:DD,-1*(MAX(DD:DD)-EC22+1))=1,"",MAX(DD:DD)-EC22+1),""),"")</f>
        <v/>
      </c>
      <c r="EE22" s="58" t="str">
        <f t="shared" si="40"/>
        <v/>
      </c>
      <c r="EF22" s="58" t="str">
        <f t="shared" ref="EF22:EF41" si="65">IF(ED22&lt;&gt;"",INDEX(DD:DH,MATCH(ED22,DD:DD,0),5),"")</f>
        <v/>
      </c>
      <c r="EG22" s="58" t="str">
        <f t="shared" ref="EG22:EG41" si="66">IF(ED22&lt;&gt;"",1/EF22^2,"")</f>
        <v/>
      </c>
      <c r="EH22" s="58" t="str">
        <f t="shared" si="42"/>
        <v/>
      </c>
      <c r="EI22" s="47" t="str">
        <f>IF(ED22&lt;&gt;"",EE:EE-'Publication Bias Analysis'!I$37,"")</f>
        <v/>
      </c>
      <c r="EJ22" s="27"/>
      <c r="EK22" s="72">
        <v>21</v>
      </c>
      <c r="EL22" s="58" t="e">
        <f t="shared" ref="EL22:EL41" si="67">IF(ED22&lt;&gt;"",EE22,NA())</f>
        <v>#N/A</v>
      </c>
      <c r="EM22" s="47" t="e">
        <f t="shared" ref="EM22:EM41" si="68">IF(ED22&lt;&gt;"",EF22,NA())</f>
        <v>#N/A</v>
      </c>
      <c r="EO22" s="164"/>
      <c r="EP22" s="58" t="str">
        <f>IF(Include_in_Pub_Bias=TRUE,Inverse_standard_error-AVERAGE(Inverse_standard_error),"")</f>
        <v/>
      </c>
      <c r="EQ22" s="47" t="str">
        <f>IF(Include_in_Pub_Bias=TRUE,Z_score-('Publication Bias Analysis'!P$3+'Publication Bias Analysis'!P$4*Inverse_standard_error),"")</f>
        <v/>
      </c>
      <c r="ES22" s="164"/>
      <c r="ET22" s="58" t="str">
        <f>IF(Include_in_Pub_Bias=TRUE,('Publication Bias Analysis'!E:E-SUMPRODUCT('Publication Bias Analysis'!E:E,Calculations!CW:CW)/SUM(Calculations!CW:CW))/(SQRT(EU:EU)),"")</f>
        <v/>
      </c>
      <c r="EU22" s="58" t="str">
        <f>IF(Include_in_Pub_Bias=TRUE,'Publication Bias Analysis'!F:F^2-1/(SUM(Calculations!CW:CW)),"")</f>
        <v/>
      </c>
      <c r="EV22" s="78" t="str">
        <f>IF(Include_in_Pub_Bias=TRUE,RANK(ET:ET,ET:ET,1),"")</f>
        <v/>
      </c>
      <c r="EW22" s="78" t="str">
        <f>IF(Include_in_Pub_Bias=TRUE,RANK(EU:EU,EU:EU,1),"")</f>
        <v/>
      </c>
      <c r="EX22" s="78" t="str">
        <f>IF(Include_in_Pub_Bias=TRUE,COUNTIFS(EV23:EV221,"&lt;"&amp;EV22,EW23:EW221,"&lt;"&amp;EW22)+COUNTIFS(EV23:EV221,"&gt;"&amp;EV22,EW23:EW221,"&gt;"&amp;EW22),"")</f>
        <v/>
      </c>
      <c r="EY22" s="94" t="str">
        <f>IF(Include_in_Pub_Bias=TRUE,COUNTIFS(EV23:EV221,"&lt;"&amp;EV22,EW23:EW221,"&gt;"&amp;EW22)+COUNTIFS(EV23:EV221,"&gt;"&amp;EV22,EW23:EW221,"&lt;"&amp;EW22),"")</f>
        <v/>
      </c>
      <c r="FA22" s="164"/>
      <c r="FG22" s="164"/>
      <c r="FH22" s="58" t="e">
        <f>IF(Include_in_Pub_Bias=TRUE,Inverse_standard_error,NA())</f>
        <v>#N/A</v>
      </c>
      <c r="FI22" s="58" t="e">
        <f>IF(Include_in_Pub_Bias=TRUE,Z_score,NA())</f>
        <v>#N/A</v>
      </c>
      <c r="FJ22" s="58" t="str">
        <f>IF(Include_in_Pub_Bias=TRUE,Inverse_standard_error-AVERAGE(Inverse_standard_error),"")</f>
        <v/>
      </c>
      <c r="FK22" s="47" t="str">
        <f>IF(Include_in_Pub_Bias=TRUE,Z_score-('Publication Bias Analysis'!AK$30+'Publication Bias Analysis'!AK$31*Inverse_standard_error),"")</f>
        <v/>
      </c>
      <c r="FQ22" s="164"/>
      <c r="FR22" s="98" t="str">
        <f>IF(Z_score&lt;&gt;"",RANK('Publication Bias Analysis'!AT:AT,'Publication Bias Analysis'!AT:AT,1)+COUNTIF('Publication Bias Analysis'!AT$2:AT21,'Publication Bias Analysis'!AR22),"")</f>
        <v/>
      </c>
      <c r="FS22" s="58" t="str">
        <f t="shared" si="64"/>
        <v/>
      </c>
      <c r="FT22" s="58" t="e">
        <f>IF(Include_in_Pub_Bias=TRUE,'Publication Bias Analysis'!AS22,NA())</f>
        <v>#N/A</v>
      </c>
      <c r="FU22" s="58" t="e">
        <f>IF('Publication Bias Analysis'!AS22&lt;&gt;"",'Publication Bias Analysis'!AT22,NA())</f>
        <v>#N/A</v>
      </c>
      <c r="FV22" s="58" t="str">
        <f>IF(Include_in_Pub_Bias=TRUE,'Publication Bias Analysis'!AS:AS-AVERAGE('Publication Bias Analysis'!AS:AS),"")</f>
        <v/>
      </c>
      <c r="FW22" s="47" t="str">
        <f>IF(Include_in_Pub_Bias=TRUE,FU:FU-('Publication Bias Analysis'!AW$30+'Publication Bias Analysis'!AW$31*FT:FT),"")</f>
        <v/>
      </c>
      <c r="GC22" s="164"/>
      <c r="GD22" s="58" t="str">
        <f t="shared" si="47"/>
        <v/>
      </c>
      <c r="GE22" s="58" t="str">
        <f t="shared" si="48"/>
        <v/>
      </c>
      <c r="GF22" s="47" t="str">
        <f t="shared" si="63"/>
        <v/>
      </c>
    </row>
    <row r="23" spans="1:188" x14ac:dyDescent="0.2">
      <c r="A23" s="166"/>
      <c r="B23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23" s="78" t="str">
        <f>IF(B23&lt;&gt;"",IF(B23=0,COUNTIF(B$2:B22,0)+1,COUNTIF(B$2:B22,B23)+B23+COUNTIF(B:B,0)),"")</f>
        <v/>
      </c>
      <c r="D23" s="78" t="str">
        <f>IF(AND(Variance&lt;&gt;"",Entry_Number&lt;&gt;""),Entry_Number,"")</f>
        <v/>
      </c>
      <c r="E23" s="120" t="str">
        <f>IF(Input!Study_name&lt;&gt;"",Input!Study_name,"")</f>
        <v/>
      </c>
      <c r="F23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23" s="58" t="str">
        <f t="shared" si="0"/>
        <v/>
      </c>
      <c r="H23" s="58" t="str">
        <f t="shared" si="1"/>
        <v/>
      </c>
      <c r="I23" s="58" t="str">
        <f t="shared" si="2"/>
        <v/>
      </c>
      <c r="J23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23" s="58" t="str">
        <f>IF(AND(Include_study="Yes",Sufficient_data="Yes",Variance&lt;&gt;""),IF(Input!Standard_error_of_Partial_correlation&lt;&gt;"",Input!Standard_error_of_Partial_correlation,SQRT(J23)),"")</f>
        <v/>
      </c>
      <c r="L23" s="58" t="str">
        <f>IF(AND(Sufficient_data="Yes",Include_study="Yes",Variance&lt;&gt;""),1/Variance,"")</f>
        <v/>
      </c>
      <c r="M23" s="58" t="str">
        <f>IF(AND(Sufficient_data="Yes",Include_study="Yes",Variance&lt;&gt;""),1/(Variance+T2_),"")</f>
        <v/>
      </c>
      <c r="N23" s="58" t="str">
        <f t="shared" si="3"/>
        <v/>
      </c>
      <c r="O23" s="58" t="str">
        <f t="shared" si="4"/>
        <v/>
      </c>
      <c r="P23" s="143" t="str">
        <f t="shared" si="5"/>
        <v/>
      </c>
      <c r="Q23" s="146" t="str">
        <f>IF(AND(Include_study="Yes",Sufficient_data="Yes",Variance&lt;&gt;""),IF(Fisher_transformation="Off",Partial_correlation,Partial_correlation_z)-Combined_Effect_Size,"")</f>
        <v/>
      </c>
      <c r="S23" s="75" t="e">
        <f>IF(AND(Sufficient_data="Yes",Include_study="Yes",Variance&lt;&gt;""),Partial_correlation,NA())</f>
        <v>#N/A</v>
      </c>
      <c r="T23" s="58" t="e">
        <f t="shared" si="6"/>
        <v>#N/A</v>
      </c>
      <c r="U23" s="47" t="e">
        <f t="shared" si="7"/>
        <v>#N/A</v>
      </c>
      <c r="Z23" s="166"/>
      <c r="AA23" s="82" t="str">
        <f t="shared" si="8"/>
        <v/>
      </c>
      <c r="AB23" s="88" t="b">
        <f t="shared" si="49"/>
        <v>0</v>
      </c>
      <c r="AC23" s="105" t="str">
        <f>IF(Include_in_subgroup=TRUE,Input!Study_name,"")</f>
        <v/>
      </c>
      <c r="AD23" s="58" t="str">
        <f t="shared" si="9"/>
        <v/>
      </c>
      <c r="AE23" s="58" t="str">
        <f t="shared" si="10"/>
        <v/>
      </c>
      <c r="AF23" s="58" t="str">
        <f t="shared" si="11"/>
        <v/>
      </c>
      <c r="AG23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23" s="58" t="str">
        <f t="shared" si="12"/>
        <v/>
      </c>
      <c r="AI23" s="58" t="str">
        <f t="shared" si="13"/>
        <v/>
      </c>
      <c r="AJ23" s="83" t="str">
        <f t="shared" si="14"/>
        <v/>
      </c>
      <c r="AK23" s="58" t="str">
        <f t="shared" si="15"/>
        <v/>
      </c>
      <c r="AL23" s="58" t="str">
        <f t="shared" si="16"/>
        <v/>
      </c>
      <c r="AM23" s="47" t="str">
        <f t="shared" si="17"/>
        <v/>
      </c>
      <c r="AO23" s="75" t="e">
        <f t="shared" si="18"/>
        <v>#N/A</v>
      </c>
      <c r="AP23" s="58" t="e">
        <f t="shared" si="19"/>
        <v>#N/A</v>
      </c>
      <c r="AQ23" s="47" t="e">
        <f t="shared" si="20"/>
        <v>#N/A</v>
      </c>
      <c r="AS23" s="82" t="str">
        <f t="shared" si="50"/>
        <v/>
      </c>
      <c r="AT23" s="58" t="str">
        <f>IF(AND(Sufficient_data="Yes",Include_study="Yes",Subgroup&lt;&gt;""),IF(COUNTIFS(Input!K$2:K22,"="&amp;"Yes",Input!C$2:C22,"="&amp;"Yes",Input!M$2:M22,"="&amp;Subgroup)&gt;0,"",Subgroup),"")</f>
        <v/>
      </c>
      <c r="AU23" s="88" t="str">
        <f t="shared" si="21"/>
        <v/>
      </c>
      <c r="AV23" s="78" t="str">
        <f t="shared" si="22"/>
        <v/>
      </c>
      <c r="AW23" s="58" t="str">
        <f t="shared" si="23"/>
        <v/>
      </c>
      <c r="AX23" s="89" t="str">
        <f t="shared" si="24"/>
        <v/>
      </c>
      <c r="AY23" s="83" t="str">
        <f t="shared" si="51"/>
        <v/>
      </c>
      <c r="AZ23" s="58" t="str">
        <f t="shared" si="25"/>
        <v/>
      </c>
      <c r="BA23" s="58" t="str">
        <f t="shared" si="26"/>
        <v/>
      </c>
      <c r="BB23" s="58" t="str">
        <f t="shared" si="27"/>
        <v/>
      </c>
      <c r="BC23" s="58" t="str">
        <f t="shared" si="52"/>
        <v/>
      </c>
      <c r="BD23" s="58" t="str">
        <f t="shared" si="28"/>
        <v/>
      </c>
      <c r="BE23" s="88" t="str">
        <f t="shared" si="29"/>
        <v/>
      </c>
      <c r="BF23" s="58" t="str">
        <f t="shared" si="30"/>
        <v/>
      </c>
      <c r="BG23" s="58" t="str">
        <f t="shared" si="31"/>
        <v/>
      </c>
      <c r="BH23" s="58" t="str">
        <f t="shared" si="53"/>
        <v/>
      </c>
      <c r="BI23" s="58" t="str">
        <f t="shared" si="54"/>
        <v/>
      </c>
      <c r="BJ23" s="58" t="str">
        <f t="shared" si="32"/>
        <v/>
      </c>
      <c r="BK23" s="58" t="str">
        <f t="shared" si="33"/>
        <v/>
      </c>
      <c r="BL23" s="58" t="str">
        <f t="shared" si="55"/>
        <v/>
      </c>
      <c r="BM23" s="58" t="str">
        <f t="shared" si="56"/>
        <v/>
      </c>
      <c r="BN23" s="58" t="str">
        <f t="shared" si="57"/>
        <v/>
      </c>
      <c r="BO23" s="58" t="e">
        <f t="shared" si="34"/>
        <v>#N/A</v>
      </c>
      <c r="BP23" s="83" t="str">
        <f t="shared" si="58"/>
        <v/>
      </c>
      <c r="BQ23" s="58" t="str">
        <f t="shared" si="35"/>
        <v/>
      </c>
      <c r="BR23" s="58" t="str">
        <f t="shared" si="59"/>
        <v/>
      </c>
      <c r="BS23" s="58" t="str">
        <f t="shared" si="36"/>
        <v/>
      </c>
      <c r="BT23" s="47" t="str">
        <f t="shared" si="37"/>
        <v/>
      </c>
      <c r="BV23" s="20" t="s">
        <v>49</v>
      </c>
      <c r="BW23" s="10">
        <f>BW8-BW5</f>
        <v>0.28975846208706368</v>
      </c>
      <c r="BY23" s="167"/>
      <c r="BZ23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23" s="58" t="e">
        <f>IF(Include_in_Moderator=TRUE,'Moderator Analysis'!E:E,NA())</f>
        <v>#N/A</v>
      </c>
      <c r="CB23" s="58" t="e">
        <f>IF(Include_in_Moderator=TRUE,'Moderator Analysis'!F:F,NA())</f>
        <v>#N/A</v>
      </c>
      <c r="CC23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23" s="58" t="str">
        <f>IF(Include_in_Moderator=TRUE,1/CC:CC^2,"")</f>
        <v/>
      </c>
      <c r="CE23" s="58" t="str">
        <f>IF(Include_in_Moderator=TRUE,'Moderator Analysis'!F:F-CO$2,"")</f>
        <v/>
      </c>
      <c r="CF23" s="58" t="str">
        <f>IF(Include_in_Moderator=TRUE,'Moderator Analysis'!E:E-CO$3,"")</f>
        <v/>
      </c>
      <c r="CG23" s="47" t="str">
        <f>IF(Include_in_Moderator=TRUE,CD:CD*('Moderator Analysis'!F:F-CO$5-CO$4*'Moderator Analysis'!E:E)^2,"")</f>
        <v/>
      </c>
      <c r="CI23" s="75" t="str">
        <f>IF(AND(Sufficient_data="Yes",Include_study="Yes",Include_in_Moderator=TRUE,Moderator&lt;&gt;""),1/(CC:CC^2+CO$7),"")</f>
        <v/>
      </c>
      <c r="CJ23" s="58" t="str">
        <f>IF(AND(Sufficient_data="Yes",Include_study="Yes",CI23&lt;&gt;""),'Moderator Analysis'!F:F-'Moderator Analysis'!K$37,"")</f>
        <v/>
      </c>
      <c r="CK23" s="58" t="str">
        <f>IF(AND(Sufficient_data="Yes",Include_study="Yes",CI23&lt;&gt;""),'Moderator Analysis'!E:E-SUMPRODUCT('Moderator Analysis'!E:E,CI:CI)/SUM(CI:CI),"")</f>
        <v/>
      </c>
      <c r="CL23" s="47" t="str">
        <f>IF(AND(Sufficient_data="Yes",Include_study="Yes",CI23&lt;&gt;""),CI:CI*(CB23-'Moderator Analysis'!K$29-'Moderator Analysis'!K$30*'Moderator Analysis'!E:E)^2,"")</f>
        <v/>
      </c>
      <c r="CM23" s="26"/>
      <c r="CQ23" s="167"/>
      <c r="CR23" s="150" t="b">
        <f>IF(Additional_Fisher_transformation="On",AND(Include_study="Yes",Number_of_observations&lt;&gt;"",Number_of_predictors&lt;&gt;""),AND(Include_study="Yes",Sufficient_data="Yes"))</f>
        <v>0</v>
      </c>
      <c r="CS23" s="169"/>
      <c r="CT23" s="58" t="str">
        <f>IF(Include_in_Pub_Bias=TRUE,Partial_correlation,"")</f>
        <v/>
      </c>
      <c r="CU23" s="58" t="str">
        <f>IF(AND(Include_in_Pub_Bias=TRUE,Additional_Fisher_transformation="On"),FISHER(Partial_correlation),"")</f>
        <v/>
      </c>
      <c r="CV23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23" s="58" t="str">
        <f>IF(Include_in_Pub_Bias=TRUE,1/CV:CV^2,"")</f>
        <v/>
      </c>
      <c r="CX23" s="58" t="str">
        <f>IF(Include_in_Pub_Bias=TRUE,1/(CV:CV^2+IF(Additional_model="Fixed effect",0,Calculations!DK$11)),"")</f>
        <v/>
      </c>
      <c r="CY23" s="58" t="str">
        <f>IF(Include_in_Pub_Bias=TRUE,1/(CV:CV^2+IF(Additional_model="Fixed effect",0,'Publication Bias Analysis'!L$32)),"")</f>
        <v/>
      </c>
      <c r="CZ23" s="58" t="str">
        <f>IF(Include_in_Pub_Bias=TRUE,'Publication Bias Analysis'!E:E-'Publication Bias Analysis'!I$37,"")</f>
        <v/>
      </c>
      <c r="DA23" s="58" t="str">
        <f>IF(Include_in_Pub_Bias=TRUE,IF(Additional_model="Fixed effect",1/CV:CV,1/SQRT(CV:CV^2+DK$11)),"")</f>
        <v/>
      </c>
      <c r="DB23" s="58" t="str">
        <f>IF(Include_in_Pub_Bias=TRUE,IF(Additional_model="Fixed effect",'Publication Bias Analysis'!E:E/CV:CV,'Publication Bias Analysis'!E:E/SQRT(CV:CV^2+DK$11)),"")</f>
        <v/>
      </c>
      <c r="DC23" s="78" t="str">
        <f>IF(Include_in_Pub_Bias=TRUE,RANK(DP:DP,DP:DP,1)*IF(DO:DO&gt;0,1,-1),"")</f>
        <v/>
      </c>
      <c r="DD23" s="78" t="str">
        <f>IF(Include_in_Pub_Bias=TRUE,DC:DC,"")</f>
        <v/>
      </c>
      <c r="DE23" s="78" t="str">
        <f>IF(Include_in_Pub_Bias=TRUE,RANK(DS:DS,DS:DS,1)*IF(DR:DR&lt;0,-1,1),"")</f>
        <v/>
      </c>
      <c r="DF23" s="78" t="str">
        <f>IF(Include_in_Pub_Bias=TRUE,RANK(DV:DV,DV:DV,1)*IF(DU:DU&lt;0,-1,1),"")</f>
        <v/>
      </c>
      <c r="DG23" s="58" t="e">
        <f>IF(Include_in_Pub_Bias=TRUE,'Publication Bias Analysis'!E:E,NA())</f>
        <v>#N/A</v>
      </c>
      <c r="DH23" s="47" t="e">
        <f>IF(Include_in_Pub_Bias=TRUE,CV:CV,NA())</f>
        <v>#N/A</v>
      </c>
      <c r="DJ23"/>
      <c r="DK23"/>
      <c r="DL23"/>
      <c r="DN23" s="164"/>
      <c r="DO23" s="10" t="str">
        <f>IF(Include_in_Pub_Bias=TRUE,IF('Publication Bias Analysis'!L$37="Left",'Publication Bias Analysis'!E:E-'Publication Bias Analysis'!I$29,'Publication Bias Analysis'!I$29-'Publication Bias Analysis'!E:E),"")</f>
        <v/>
      </c>
      <c r="DP23" s="10" t="str">
        <f>IF(Include_in_Pub_Bias=TRUE,ABS(DO23),"")</f>
        <v/>
      </c>
      <c r="DQ23" s="47" t="str">
        <f>IF(Include_in_Pub_Bias=TRUE,1/(CV:CV^2+IF(Additional_model="Fixed effect",0,$DZ$6)),"")</f>
        <v/>
      </c>
      <c r="DR23" s="10" t="str">
        <f>IF(Include_in_Pub_Bias=TRUE,IF('Publication Bias Analysis'!L$37="Left",'Publication Bias Analysis'!E:E-DZ$3,DZ$3-'Publication Bias Analysis'!E:E),"")</f>
        <v/>
      </c>
      <c r="DS23" s="10" t="str">
        <f t="shared" si="60"/>
        <v/>
      </c>
      <c r="DT23" s="47" t="str">
        <f>IF(AND(DR23&lt;&gt;"",DD23&lt;=MAX(DD:DD)-DZ$7),1/(CV:CV^2+IF(Additional_model="Fixed effect",0,$DZ$13)),"")</f>
        <v/>
      </c>
      <c r="DU23" s="10" t="str">
        <f>IF(Include_in_Pub_Bias=TRUE,IF('Publication Bias Analysis'!L$37="Left",'Publication Bias Analysis'!E:E-DZ$10,DZ$10-'Publication Bias Analysis'!E:E),"")</f>
        <v/>
      </c>
      <c r="DV23" s="10" t="str">
        <f t="shared" si="39"/>
        <v/>
      </c>
      <c r="DW23" s="47" t="str">
        <f>IF(AND(DU23&lt;&gt;"",DE23&lt;=MAX(DE:DE)-DZ$14),1/(CV:CV^2+IF(Additional_model="Fixed effect",0,$DZ$20)),"")</f>
        <v/>
      </c>
      <c r="EC23" s="72">
        <v>22</v>
      </c>
      <c r="ED23" s="78" t="str">
        <f>IF(Trim_and_fill="On",IF(DZ$21&gt;COUNT(ED$2:ED22),IF(COUNTIF(DD:DD,-1*(MAX(DD:DD)-EC23+1))=1,"",MAX(DD:DD)-EC23+1),""),"")</f>
        <v/>
      </c>
      <c r="EE23" s="58" t="str">
        <f t="shared" si="40"/>
        <v/>
      </c>
      <c r="EF23" s="58" t="str">
        <f t="shared" si="65"/>
        <v/>
      </c>
      <c r="EG23" s="58" t="str">
        <f t="shared" si="66"/>
        <v/>
      </c>
      <c r="EH23" s="58" t="str">
        <f t="shared" si="42"/>
        <v/>
      </c>
      <c r="EI23" s="47" t="str">
        <f>IF(ED23&lt;&gt;"",EE:EE-'Publication Bias Analysis'!I$37,"")</f>
        <v/>
      </c>
      <c r="EJ23" s="27"/>
      <c r="EK23" s="72">
        <v>22</v>
      </c>
      <c r="EL23" s="58" t="e">
        <f t="shared" si="67"/>
        <v>#N/A</v>
      </c>
      <c r="EM23" s="47" t="e">
        <f t="shared" si="68"/>
        <v>#N/A</v>
      </c>
      <c r="EO23" s="164"/>
      <c r="EP23" s="58" t="str">
        <f>IF(Include_in_Pub_Bias=TRUE,Inverse_standard_error-AVERAGE(Inverse_standard_error),"")</f>
        <v/>
      </c>
      <c r="EQ23" s="47" t="str">
        <f>IF(Include_in_Pub_Bias=TRUE,Z_score-('Publication Bias Analysis'!P$3+'Publication Bias Analysis'!P$4*Inverse_standard_error),"")</f>
        <v/>
      </c>
      <c r="ES23" s="164"/>
      <c r="ET23" s="58" t="str">
        <f>IF(Include_in_Pub_Bias=TRUE,('Publication Bias Analysis'!E:E-SUMPRODUCT('Publication Bias Analysis'!E:E,Calculations!CW:CW)/SUM(Calculations!CW:CW))/(SQRT(EU:EU)),"")</f>
        <v/>
      </c>
      <c r="EU23" s="58" t="str">
        <f>IF(Include_in_Pub_Bias=TRUE,'Publication Bias Analysis'!F:F^2-1/(SUM(Calculations!CW:CW)),"")</f>
        <v/>
      </c>
      <c r="EV23" s="78" t="str">
        <f>IF(Include_in_Pub_Bias=TRUE,RANK(ET:ET,ET:ET,1),"")</f>
        <v/>
      </c>
      <c r="EW23" s="78" t="str">
        <f>IF(Include_in_Pub_Bias=TRUE,RANK(EU:EU,EU:EU,1),"")</f>
        <v/>
      </c>
      <c r="EX23" s="78" t="str">
        <f>IF(Include_in_Pub_Bias=TRUE,COUNTIFS(EV24:EV222,"&lt;"&amp;EV23,EW24:EW222,"&lt;"&amp;EW23)+COUNTIFS(EV24:EV222,"&gt;"&amp;EV23,EW24:EW222,"&gt;"&amp;EW23),"")</f>
        <v/>
      </c>
      <c r="EY23" s="94" t="str">
        <f>IF(Include_in_Pub_Bias=TRUE,COUNTIFS(EV24:EV222,"&lt;"&amp;EV23,EW24:EW222,"&gt;"&amp;EW23)+COUNTIFS(EV24:EV222,"&gt;"&amp;EV23,EW24:EW222,"&lt;"&amp;EW23),"")</f>
        <v/>
      </c>
      <c r="FA23" s="164"/>
      <c r="FG23" s="164"/>
      <c r="FH23" s="58" t="e">
        <f>IF(Include_in_Pub_Bias=TRUE,Inverse_standard_error,NA())</f>
        <v>#N/A</v>
      </c>
      <c r="FI23" s="58" t="e">
        <f>IF(Include_in_Pub_Bias=TRUE,Z_score,NA())</f>
        <v>#N/A</v>
      </c>
      <c r="FJ23" s="58" t="str">
        <f>IF(Include_in_Pub_Bias=TRUE,Inverse_standard_error-AVERAGE(Inverse_standard_error),"")</f>
        <v/>
      </c>
      <c r="FK23" s="47" t="str">
        <f>IF(Include_in_Pub_Bias=TRUE,Z_score-('Publication Bias Analysis'!AK$30+'Publication Bias Analysis'!AK$31*Inverse_standard_error),"")</f>
        <v/>
      </c>
      <c r="FQ23" s="164"/>
      <c r="FR23" s="98" t="str">
        <f>IF(Z_score&lt;&gt;"",RANK('Publication Bias Analysis'!AT:AT,'Publication Bias Analysis'!AT:AT,1)+COUNTIF('Publication Bias Analysis'!AT$2:AT22,'Publication Bias Analysis'!AR23),"")</f>
        <v/>
      </c>
      <c r="FS23" s="58" t="str">
        <f t="shared" si="64"/>
        <v/>
      </c>
      <c r="FT23" s="58" t="e">
        <f>IF(Include_in_Pub_Bias=TRUE,'Publication Bias Analysis'!AS23,NA())</f>
        <v>#N/A</v>
      </c>
      <c r="FU23" s="58" t="e">
        <f>IF('Publication Bias Analysis'!AS23&lt;&gt;"",'Publication Bias Analysis'!AT23,NA())</f>
        <v>#N/A</v>
      </c>
      <c r="FV23" s="58" t="str">
        <f>IF(Include_in_Pub_Bias=TRUE,'Publication Bias Analysis'!AS:AS-AVERAGE('Publication Bias Analysis'!AS:AS),"")</f>
        <v/>
      </c>
      <c r="FW23" s="47" t="str">
        <f>IF(Include_in_Pub_Bias=TRUE,FU:FU-('Publication Bias Analysis'!AW$30+'Publication Bias Analysis'!AW$31*FT:FT),"")</f>
        <v/>
      </c>
      <c r="GC23" s="164"/>
      <c r="GD23" s="58" t="str">
        <f t="shared" si="47"/>
        <v/>
      </c>
      <c r="GE23" s="58" t="str">
        <f t="shared" si="48"/>
        <v/>
      </c>
      <c r="GF23" s="47" t="str">
        <f t="shared" si="63"/>
        <v/>
      </c>
    </row>
    <row r="24" spans="1:188" x14ac:dyDescent="0.2">
      <c r="A24" s="166"/>
      <c r="B24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24" s="78" t="str">
        <f>IF(B24&lt;&gt;"",IF(B24=0,COUNTIF(B$2:B23,0)+1,COUNTIF(B$2:B23,B24)+B24+COUNTIF(B:B,0)),"")</f>
        <v/>
      </c>
      <c r="D24" s="78" t="str">
        <f>IF(AND(Variance&lt;&gt;"",Entry_Number&lt;&gt;""),Entry_Number,"")</f>
        <v/>
      </c>
      <c r="E24" s="120" t="str">
        <f>IF(Input!Study_name&lt;&gt;"",Input!Study_name,"")</f>
        <v/>
      </c>
      <c r="F24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24" s="58" t="str">
        <f t="shared" si="0"/>
        <v/>
      </c>
      <c r="H24" s="58" t="str">
        <f t="shared" si="1"/>
        <v/>
      </c>
      <c r="I24" s="58" t="str">
        <f t="shared" si="2"/>
        <v/>
      </c>
      <c r="J24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24" s="58" t="str">
        <f>IF(AND(Include_study="Yes",Sufficient_data="Yes",Variance&lt;&gt;""),IF(Input!Standard_error_of_Partial_correlation&lt;&gt;"",Input!Standard_error_of_Partial_correlation,SQRT(J24)),"")</f>
        <v/>
      </c>
      <c r="L24" s="58" t="str">
        <f>IF(AND(Sufficient_data="Yes",Include_study="Yes",Variance&lt;&gt;""),1/Variance,"")</f>
        <v/>
      </c>
      <c r="M24" s="58" t="str">
        <f>IF(AND(Sufficient_data="Yes",Include_study="Yes",Variance&lt;&gt;""),1/(Variance+T2_),"")</f>
        <v/>
      </c>
      <c r="N24" s="58" t="str">
        <f t="shared" si="3"/>
        <v/>
      </c>
      <c r="O24" s="58" t="str">
        <f t="shared" si="4"/>
        <v/>
      </c>
      <c r="P24" s="143" t="str">
        <f t="shared" si="5"/>
        <v/>
      </c>
      <c r="Q24" s="146" t="str">
        <f>IF(AND(Include_study="Yes",Sufficient_data="Yes",Variance&lt;&gt;""),IF(Fisher_transformation="Off",Partial_correlation,Partial_correlation_z)-Combined_Effect_Size,"")</f>
        <v/>
      </c>
      <c r="S24" s="75" t="e">
        <f>IF(AND(Sufficient_data="Yes",Include_study="Yes",Variance&lt;&gt;""),Partial_correlation,NA())</f>
        <v>#N/A</v>
      </c>
      <c r="T24" s="58" t="e">
        <f t="shared" si="6"/>
        <v>#N/A</v>
      </c>
      <c r="U24" s="47" t="e">
        <f t="shared" si="7"/>
        <v>#N/A</v>
      </c>
      <c r="Z24" s="166"/>
      <c r="AA24" s="82" t="str">
        <f t="shared" si="8"/>
        <v/>
      </c>
      <c r="AB24" s="88" t="b">
        <f t="shared" si="49"/>
        <v>0</v>
      </c>
      <c r="AC24" s="105" t="str">
        <f>IF(Include_in_subgroup=TRUE,Input!Study_name,"")</f>
        <v/>
      </c>
      <c r="AD24" s="58" t="str">
        <f t="shared" si="9"/>
        <v/>
      </c>
      <c r="AE24" s="58" t="str">
        <f t="shared" si="10"/>
        <v/>
      </c>
      <c r="AF24" s="58" t="str">
        <f t="shared" si="11"/>
        <v/>
      </c>
      <c r="AG24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24" s="58" t="str">
        <f t="shared" si="12"/>
        <v/>
      </c>
      <c r="AI24" s="58" t="str">
        <f t="shared" si="13"/>
        <v/>
      </c>
      <c r="AJ24" s="83" t="str">
        <f t="shared" si="14"/>
        <v/>
      </c>
      <c r="AK24" s="58" t="str">
        <f t="shared" si="15"/>
        <v/>
      </c>
      <c r="AL24" s="58" t="str">
        <f t="shared" si="16"/>
        <v/>
      </c>
      <c r="AM24" s="47" t="str">
        <f t="shared" si="17"/>
        <v/>
      </c>
      <c r="AO24" s="75" t="e">
        <f t="shared" si="18"/>
        <v>#N/A</v>
      </c>
      <c r="AP24" s="58" t="e">
        <f t="shared" si="19"/>
        <v>#N/A</v>
      </c>
      <c r="AQ24" s="47" t="e">
        <f t="shared" si="20"/>
        <v>#N/A</v>
      </c>
      <c r="AS24" s="82" t="str">
        <f t="shared" si="50"/>
        <v/>
      </c>
      <c r="AT24" s="58" t="str">
        <f>IF(AND(Sufficient_data="Yes",Include_study="Yes",Subgroup&lt;&gt;""),IF(COUNTIFS(Input!K$2:K23,"="&amp;"Yes",Input!C$2:C23,"="&amp;"Yes",Input!M$2:M23,"="&amp;Subgroup)&gt;0,"",Subgroup),"")</f>
        <v/>
      </c>
      <c r="AU24" s="88" t="str">
        <f t="shared" si="21"/>
        <v/>
      </c>
      <c r="AV24" s="78" t="str">
        <f t="shared" si="22"/>
        <v/>
      </c>
      <c r="AW24" s="58" t="str">
        <f t="shared" si="23"/>
        <v/>
      </c>
      <c r="AX24" s="89" t="str">
        <f t="shared" si="24"/>
        <v/>
      </c>
      <c r="AY24" s="83" t="str">
        <f t="shared" si="51"/>
        <v/>
      </c>
      <c r="AZ24" s="58" t="str">
        <f t="shared" si="25"/>
        <v/>
      </c>
      <c r="BA24" s="58" t="str">
        <f t="shared" si="26"/>
        <v/>
      </c>
      <c r="BB24" s="58" t="str">
        <f t="shared" si="27"/>
        <v/>
      </c>
      <c r="BC24" s="58" t="str">
        <f t="shared" si="52"/>
        <v/>
      </c>
      <c r="BD24" s="58" t="str">
        <f t="shared" si="28"/>
        <v/>
      </c>
      <c r="BE24" s="88" t="str">
        <f t="shared" si="29"/>
        <v/>
      </c>
      <c r="BF24" s="58" t="str">
        <f t="shared" si="30"/>
        <v/>
      </c>
      <c r="BG24" s="58" t="str">
        <f t="shared" si="31"/>
        <v/>
      </c>
      <c r="BH24" s="58" t="str">
        <f t="shared" si="53"/>
        <v/>
      </c>
      <c r="BI24" s="58" t="str">
        <f t="shared" si="54"/>
        <v/>
      </c>
      <c r="BJ24" s="58" t="str">
        <f t="shared" si="32"/>
        <v/>
      </c>
      <c r="BK24" s="58" t="str">
        <f t="shared" si="33"/>
        <v/>
      </c>
      <c r="BL24" s="58" t="str">
        <f t="shared" si="55"/>
        <v/>
      </c>
      <c r="BM24" s="58" t="str">
        <f t="shared" si="56"/>
        <v/>
      </c>
      <c r="BN24" s="58" t="str">
        <f t="shared" si="57"/>
        <v/>
      </c>
      <c r="BO24" s="58" t="e">
        <f t="shared" si="34"/>
        <v>#N/A</v>
      </c>
      <c r="BP24" s="83" t="str">
        <f t="shared" si="58"/>
        <v/>
      </c>
      <c r="BQ24" s="58" t="str">
        <f t="shared" si="35"/>
        <v/>
      </c>
      <c r="BR24" s="58" t="str">
        <f t="shared" si="59"/>
        <v/>
      </c>
      <c r="BS24" s="58" t="str">
        <f t="shared" si="36"/>
        <v/>
      </c>
      <c r="BT24" s="47" t="str">
        <f t="shared" si="37"/>
        <v/>
      </c>
      <c r="BV24" s="20" t="s">
        <v>50</v>
      </c>
      <c r="BW24" s="10">
        <f>BW5-BW9</f>
        <v>0.48057578207406337</v>
      </c>
      <c r="BY24" s="167"/>
      <c r="BZ24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24" s="58" t="e">
        <f>IF(Include_in_Moderator=TRUE,'Moderator Analysis'!E:E,NA())</f>
        <v>#N/A</v>
      </c>
      <c r="CB24" s="58" t="e">
        <f>IF(Include_in_Moderator=TRUE,'Moderator Analysis'!F:F,NA())</f>
        <v>#N/A</v>
      </c>
      <c r="CC24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24" s="58" t="str">
        <f>IF(Include_in_Moderator=TRUE,1/CC:CC^2,"")</f>
        <v/>
      </c>
      <c r="CE24" s="58" t="str">
        <f>IF(Include_in_Moderator=TRUE,'Moderator Analysis'!F:F-CO$2,"")</f>
        <v/>
      </c>
      <c r="CF24" s="58" t="str">
        <f>IF(Include_in_Moderator=TRUE,'Moderator Analysis'!E:E-CO$3,"")</f>
        <v/>
      </c>
      <c r="CG24" s="47" t="str">
        <f>IF(Include_in_Moderator=TRUE,CD:CD*('Moderator Analysis'!F:F-CO$5-CO$4*'Moderator Analysis'!E:E)^2,"")</f>
        <v/>
      </c>
      <c r="CI24" s="75" t="str">
        <f>IF(AND(Sufficient_data="Yes",Include_study="Yes",Include_in_Moderator=TRUE,Moderator&lt;&gt;""),1/(CC:CC^2+CO$7),"")</f>
        <v/>
      </c>
      <c r="CJ24" s="58" t="str">
        <f>IF(AND(Sufficient_data="Yes",Include_study="Yes",CI24&lt;&gt;""),'Moderator Analysis'!F:F-'Moderator Analysis'!K$37,"")</f>
        <v/>
      </c>
      <c r="CK24" s="58" t="str">
        <f>IF(AND(Sufficient_data="Yes",Include_study="Yes",CI24&lt;&gt;""),'Moderator Analysis'!E:E-SUMPRODUCT('Moderator Analysis'!E:E,CI:CI)/SUM(CI:CI),"")</f>
        <v/>
      </c>
      <c r="CL24" s="47" t="str">
        <f>IF(AND(Sufficient_data="Yes",Include_study="Yes",CI24&lt;&gt;""),CI:CI*(CB24-'Moderator Analysis'!K$29-'Moderator Analysis'!K$30*'Moderator Analysis'!E:E)^2,"")</f>
        <v/>
      </c>
      <c r="CM24" s="26"/>
      <c r="CQ24" s="167"/>
      <c r="CR24" s="150" t="b">
        <f>IF(Additional_Fisher_transformation="On",AND(Include_study="Yes",Number_of_observations&lt;&gt;"",Number_of_predictors&lt;&gt;""),AND(Include_study="Yes",Sufficient_data="Yes"))</f>
        <v>0</v>
      </c>
      <c r="CS24" s="169"/>
      <c r="CT24" s="58" t="str">
        <f>IF(Include_in_Pub_Bias=TRUE,Partial_correlation,"")</f>
        <v/>
      </c>
      <c r="CU24" s="58" t="str">
        <f>IF(AND(Include_in_Pub_Bias=TRUE,Additional_Fisher_transformation="On"),FISHER(Partial_correlation),"")</f>
        <v/>
      </c>
      <c r="CV24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24" s="58" t="str">
        <f>IF(Include_in_Pub_Bias=TRUE,1/CV:CV^2,"")</f>
        <v/>
      </c>
      <c r="CX24" s="58" t="str">
        <f>IF(Include_in_Pub_Bias=TRUE,1/(CV:CV^2+IF(Additional_model="Fixed effect",0,Calculations!DK$11)),"")</f>
        <v/>
      </c>
      <c r="CY24" s="58" t="str">
        <f>IF(Include_in_Pub_Bias=TRUE,1/(CV:CV^2+IF(Additional_model="Fixed effect",0,'Publication Bias Analysis'!L$32)),"")</f>
        <v/>
      </c>
      <c r="CZ24" s="58" t="str">
        <f>IF(Include_in_Pub_Bias=TRUE,'Publication Bias Analysis'!E:E-'Publication Bias Analysis'!I$37,"")</f>
        <v/>
      </c>
      <c r="DA24" s="58" t="str">
        <f>IF(Include_in_Pub_Bias=TRUE,IF(Additional_model="Fixed effect",1/CV:CV,1/SQRT(CV:CV^2+DK$11)),"")</f>
        <v/>
      </c>
      <c r="DB24" s="58" t="str">
        <f>IF(Include_in_Pub_Bias=TRUE,IF(Additional_model="Fixed effect",'Publication Bias Analysis'!E:E/CV:CV,'Publication Bias Analysis'!E:E/SQRT(CV:CV^2+DK$11)),"")</f>
        <v/>
      </c>
      <c r="DC24" s="78" t="str">
        <f>IF(Include_in_Pub_Bias=TRUE,RANK(DP:DP,DP:DP,1)*IF(DO:DO&gt;0,1,-1),"")</f>
        <v/>
      </c>
      <c r="DD24" s="78" t="str">
        <f>IF(Include_in_Pub_Bias=TRUE,DC:DC,"")</f>
        <v/>
      </c>
      <c r="DE24" s="78" t="str">
        <f>IF(Include_in_Pub_Bias=TRUE,RANK(DS:DS,DS:DS,1)*IF(DR:DR&lt;0,-1,1),"")</f>
        <v/>
      </c>
      <c r="DF24" s="78" t="str">
        <f>IF(Include_in_Pub_Bias=TRUE,RANK(DV:DV,DV:DV,1)*IF(DU:DU&lt;0,-1,1),"")</f>
        <v/>
      </c>
      <c r="DG24" s="58" t="e">
        <f>IF(Include_in_Pub_Bias=TRUE,'Publication Bias Analysis'!E:E,NA())</f>
        <v>#N/A</v>
      </c>
      <c r="DH24" s="47" t="e">
        <f>IF(Include_in_Pub_Bias=TRUE,CV:CV,NA())</f>
        <v>#N/A</v>
      </c>
      <c r="DJ24"/>
      <c r="DK24"/>
      <c r="DL24"/>
      <c r="DN24" s="164"/>
      <c r="DO24" s="10" t="str">
        <f>IF(Include_in_Pub_Bias=TRUE,IF('Publication Bias Analysis'!L$37="Left",'Publication Bias Analysis'!E:E-'Publication Bias Analysis'!I$29,'Publication Bias Analysis'!I$29-'Publication Bias Analysis'!E:E),"")</f>
        <v/>
      </c>
      <c r="DP24" s="10" t="str">
        <f>IF(Include_in_Pub_Bias=TRUE,ABS(DO24),"")</f>
        <v/>
      </c>
      <c r="DQ24" s="47" t="str">
        <f>IF(Include_in_Pub_Bias=TRUE,1/(CV:CV^2+IF(Additional_model="Fixed effect",0,$DZ$6)),"")</f>
        <v/>
      </c>
      <c r="DR24" s="10" t="str">
        <f>IF(Include_in_Pub_Bias=TRUE,IF('Publication Bias Analysis'!L$37="Left",'Publication Bias Analysis'!E:E-DZ$3,DZ$3-'Publication Bias Analysis'!E:E),"")</f>
        <v/>
      </c>
      <c r="DS24" s="10" t="str">
        <f t="shared" si="60"/>
        <v/>
      </c>
      <c r="DT24" s="47" t="str">
        <f>IF(AND(DR24&lt;&gt;"",DD24&lt;=MAX(DD:DD)-DZ$7),1/(CV:CV^2+IF(Additional_model="Fixed effect",0,$DZ$13)),"")</f>
        <v/>
      </c>
      <c r="DU24" s="10" t="str">
        <f>IF(Include_in_Pub_Bias=TRUE,IF('Publication Bias Analysis'!L$37="Left",'Publication Bias Analysis'!E:E-DZ$10,DZ$10-'Publication Bias Analysis'!E:E),"")</f>
        <v/>
      </c>
      <c r="DV24" s="10" t="str">
        <f t="shared" si="39"/>
        <v/>
      </c>
      <c r="DW24" s="47" t="str">
        <f>IF(AND(DU24&lt;&gt;"",DE24&lt;=MAX(DE:DE)-DZ$14),1/(CV:CV^2+IF(Additional_model="Fixed effect",0,$DZ$20)),"")</f>
        <v/>
      </c>
      <c r="DY24"/>
      <c r="DZ24"/>
      <c r="EC24" s="72">
        <v>23</v>
      </c>
      <c r="ED24" s="78" t="str">
        <f>IF(Trim_and_fill="On",IF(DZ$21&gt;COUNT(ED$2:ED23),IF(COUNTIF(DD:DD,-1*(MAX(DD:DD)-EC24+1))=1,"",MAX(DD:DD)-EC24+1),""),"")</f>
        <v/>
      </c>
      <c r="EE24" s="58" t="str">
        <f t="shared" si="40"/>
        <v/>
      </c>
      <c r="EF24" s="58" t="str">
        <f t="shared" si="65"/>
        <v/>
      </c>
      <c r="EG24" s="58" t="str">
        <f t="shared" si="66"/>
        <v/>
      </c>
      <c r="EH24" s="58" t="str">
        <f t="shared" si="42"/>
        <v/>
      </c>
      <c r="EI24" s="47" t="str">
        <f>IF(ED24&lt;&gt;"",EE:EE-'Publication Bias Analysis'!I$37,"")</f>
        <v/>
      </c>
      <c r="EJ24" s="27"/>
      <c r="EK24" s="72">
        <v>23</v>
      </c>
      <c r="EL24" s="58" t="e">
        <f t="shared" si="67"/>
        <v>#N/A</v>
      </c>
      <c r="EM24" s="47" t="e">
        <f t="shared" si="68"/>
        <v>#N/A</v>
      </c>
      <c r="EO24" s="164"/>
      <c r="EP24" s="58" t="str">
        <f>IF(Include_in_Pub_Bias=TRUE,Inverse_standard_error-AVERAGE(Inverse_standard_error),"")</f>
        <v/>
      </c>
      <c r="EQ24" s="47" t="str">
        <f>IF(Include_in_Pub_Bias=TRUE,Z_score-('Publication Bias Analysis'!P$3+'Publication Bias Analysis'!P$4*Inverse_standard_error),"")</f>
        <v/>
      </c>
      <c r="ES24" s="164"/>
      <c r="ET24" s="58" t="str">
        <f>IF(Include_in_Pub_Bias=TRUE,('Publication Bias Analysis'!E:E-SUMPRODUCT('Publication Bias Analysis'!E:E,Calculations!CW:CW)/SUM(Calculations!CW:CW))/(SQRT(EU:EU)),"")</f>
        <v/>
      </c>
      <c r="EU24" s="58" t="str">
        <f>IF(Include_in_Pub_Bias=TRUE,'Publication Bias Analysis'!F:F^2-1/(SUM(Calculations!CW:CW)),"")</f>
        <v/>
      </c>
      <c r="EV24" s="78" t="str">
        <f>IF(Include_in_Pub_Bias=TRUE,RANK(ET:ET,ET:ET,1),"")</f>
        <v/>
      </c>
      <c r="EW24" s="78" t="str">
        <f>IF(Include_in_Pub_Bias=TRUE,RANK(EU:EU,EU:EU,1),"")</f>
        <v/>
      </c>
      <c r="EX24" s="78" t="str">
        <f>IF(Include_in_Pub_Bias=TRUE,COUNTIFS(EV25:EV223,"&lt;"&amp;EV24,EW25:EW223,"&lt;"&amp;EW24)+COUNTIFS(EV25:EV223,"&gt;"&amp;EV24,EW25:EW223,"&gt;"&amp;EW24),"")</f>
        <v/>
      </c>
      <c r="EY24" s="94" t="str">
        <f>IF(Include_in_Pub_Bias=TRUE,COUNTIFS(EV25:EV223,"&lt;"&amp;EV24,EW25:EW223,"&gt;"&amp;EW24)+COUNTIFS(EV25:EV223,"&gt;"&amp;EV24,EW25:EW223,"&lt;"&amp;EW24),"")</f>
        <v/>
      </c>
      <c r="FA24" s="164"/>
      <c r="FG24" s="164"/>
      <c r="FH24" s="58" t="e">
        <f>IF(Include_in_Pub_Bias=TRUE,Inverse_standard_error,NA())</f>
        <v>#N/A</v>
      </c>
      <c r="FI24" s="58" t="e">
        <f>IF(Include_in_Pub_Bias=TRUE,Z_score,NA())</f>
        <v>#N/A</v>
      </c>
      <c r="FJ24" s="58" t="str">
        <f>IF(Include_in_Pub_Bias=TRUE,Inverse_standard_error-AVERAGE(Inverse_standard_error),"")</f>
        <v/>
      </c>
      <c r="FK24" s="47" t="str">
        <f>IF(Include_in_Pub_Bias=TRUE,Z_score-('Publication Bias Analysis'!AK$30+'Publication Bias Analysis'!AK$31*Inverse_standard_error),"")</f>
        <v/>
      </c>
      <c r="FQ24" s="164"/>
      <c r="FR24" s="98" t="str">
        <f>IF(Z_score&lt;&gt;"",RANK('Publication Bias Analysis'!AT:AT,'Publication Bias Analysis'!AT:AT,1)+COUNTIF('Publication Bias Analysis'!AT$2:AT23,'Publication Bias Analysis'!AR24),"")</f>
        <v/>
      </c>
      <c r="FS24" s="58" t="str">
        <f t="shared" si="64"/>
        <v/>
      </c>
      <c r="FT24" s="58" t="e">
        <f>IF(Include_in_Pub_Bias=TRUE,'Publication Bias Analysis'!AS24,NA())</f>
        <v>#N/A</v>
      </c>
      <c r="FU24" s="58" t="e">
        <f>IF('Publication Bias Analysis'!AS24&lt;&gt;"",'Publication Bias Analysis'!AT24,NA())</f>
        <v>#N/A</v>
      </c>
      <c r="FV24" s="58" t="str">
        <f>IF(Include_in_Pub_Bias=TRUE,'Publication Bias Analysis'!AS:AS-AVERAGE('Publication Bias Analysis'!AS:AS),"")</f>
        <v/>
      </c>
      <c r="FW24" s="47" t="str">
        <f>IF(Include_in_Pub_Bias=TRUE,FU:FU-('Publication Bias Analysis'!AW$30+'Publication Bias Analysis'!AW$31*FT:FT),"")</f>
        <v/>
      </c>
      <c r="GC24" s="164"/>
      <c r="GD24" s="58" t="str">
        <f t="shared" si="47"/>
        <v/>
      </c>
      <c r="GE24" s="58" t="str">
        <f t="shared" si="48"/>
        <v/>
      </c>
      <c r="GF24" s="47" t="str">
        <f t="shared" si="63"/>
        <v/>
      </c>
    </row>
    <row r="25" spans="1:188" x14ac:dyDescent="0.2">
      <c r="A25" s="166"/>
      <c r="B25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25" s="78" t="str">
        <f>IF(B25&lt;&gt;"",IF(B25=0,COUNTIF(B$2:B24,0)+1,COUNTIF(B$2:B24,B25)+B25+COUNTIF(B:B,0)),"")</f>
        <v/>
      </c>
      <c r="D25" s="78" t="str">
        <f>IF(AND(Variance&lt;&gt;"",Entry_Number&lt;&gt;""),Entry_Number,"")</f>
        <v/>
      </c>
      <c r="E25" s="120" t="str">
        <f>IF(Input!Study_name&lt;&gt;"",Input!Study_name,"")</f>
        <v/>
      </c>
      <c r="F25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25" s="58" t="str">
        <f t="shared" si="0"/>
        <v/>
      </c>
      <c r="H25" s="58" t="str">
        <f t="shared" si="1"/>
        <v/>
      </c>
      <c r="I25" s="58" t="str">
        <f t="shared" si="2"/>
        <v/>
      </c>
      <c r="J25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25" s="58" t="str">
        <f>IF(AND(Include_study="Yes",Sufficient_data="Yes",Variance&lt;&gt;""),IF(Input!Standard_error_of_Partial_correlation&lt;&gt;"",Input!Standard_error_of_Partial_correlation,SQRT(J25)),"")</f>
        <v/>
      </c>
      <c r="L25" s="58" t="str">
        <f>IF(AND(Sufficient_data="Yes",Include_study="Yes",Variance&lt;&gt;""),1/Variance,"")</f>
        <v/>
      </c>
      <c r="M25" s="58" t="str">
        <f>IF(AND(Sufficient_data="Yes",Include_study="Yes",Variance&lt;&gt;""),1/(Variance+T2_),"")</f>
        <v/>
      </c>
      <c r="N25" s="58" t="str">
        <f t="shared" si="3"/>
        <v/>
      </c>
      <c r="O25" s="58" t="str">
        <f t="shared" si="4"/>
        <v/>
      </c>
      <c r="P25" s="143" t="str">
        <f t="shared" si="5"/>
        <v/>
      </c>
      <c r="Q25" s="146" t="str">
        <f>IF(AND(Include_study="Yes",Sufficient_data="Yes",Variance&lt;&gt;""),IF(Fisher_transformation="Off",Partial_correlation,Partial_correlation_z)-Combined_Effect_Size,"")</f>
        <v/>
      </c>
      <c r="S25" s="75" t="e">
        <f>IF(AND(Sufficient_data="Yes",Include_study="Yes",Variance&lt;&gt;""),Partial_correlation,NA())</f>
        <v>#N/A</v>
      </c>
      <c r="T25" s="58" t="e">
        <f t="shared" si="6"/>
        <v>#N/A</v>
      </c>
      <c r="U25" s="47" t="e">
        <f t="shared" si="7"/>
        <v>#N/A</v>
      </c>
      <c r="Z25" s="166"/>
      <c r="AA25" s="82" t="str">
        <f t="shared" si="8"/>
        <v/>
      </c>
      <c r="AB25" s="88" t="b">
        <f t="shared" si="49"/>
        <v>0</v>
      </c>
      <c r="AC25" s="105" t="str">
        <f>IF(Include_in_subgroup=TRUE,Input!Study_name,"")</f>
        <v/>
      </c>
      <c r="AD25" s="58" t="str">
        <f t="shared" si="9"/>
        <v/>
      </c>
      <c r="AE25" s="58" t="str">
        <f t="shared" si="10"/>
        <v/>
      </c>
      <c r="AF25" s="58" t="str">
        <f t="shared" si="11"/>
        <v/>
      </c>
      <c r="AG25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25" s="58" t="str">
        <f t="shared" si="12"/>
        <v/>
      </c>
      <c r="AI25" s="58" t="str">
        <f t="shared" si="13"/>
        <v/>
      </c>
      <c r="AJ25" s="83" t="str">
        <f t="shared" si="14"/>
        <v/>
      </c>
      <c r="AK25" s="58" t="str">
        <f t="shared" si="15"/>
        <v/>
      </c>
      <c r="AL25" s="58" t="str">
        <f t="shared" si="16"/>
        <v/>
      </c>
      <c r="AM25" s="47" t="str">
        <f t="shared" si="17"/>
        <v/>
      </c>
      <c r="AO25" s="75" t="e">
        <f t="shared" si="18"/>
        <v>#N/A</v>
      </c>
      <c r="AP25" s="58" t="e">
        <f t="shared" si="19"/>
        <v>#N/A</v>
      </c>
      <c r="AQ25" s="47" t="e">
        <f t="shared" si="20"/>
        <v>#N/A</v>
      </c>
      <c r="AS25" s="82" t="str">
        <f t="shared" si="50"/>
        <v/>
      </c>
      <c r="AT25" s="58" t="str">
        <f>IF(AND(Sufficient_data="Yes",Include_study="Yes",Subgroup&lt;&gt;""),IF(COUNTIFS(Input!K$2:K24,"="&amp;"Yes",Input!C$2:C24,"="&amp;"Yes",Input!M$2:M24,"="&amp;Subgroup)&gt;0,"",Subgroup),"")</f>
        <v/>
      </c>
      <c r="AU25" s="88" t="str">
        <f t="shared" si="21"/>
        <v/>
      </c>
      <c r="AV25" s="78" t="str">
        <f t="shared" si="22"/>
        <v/>
      </c>
      <c r="AW25" s="58" t="str">
        <f t="shared" si="23"/>
        <v/>
      </c>
      <c r="AX25" s="89" t="str">
        <f t="shared" si="24"/>
        <v/>
      </c>
      <c r="AY25" s="83" t="str">
        <f t="shared" si="51"/>
        <v/>
      </c>
      <c r="AZ25" s="58" t="str">
        <f t="shared" si="25"/>
        <v/>
      </c>
      <c r="BA25" s="58" t="str">
        <f t="shared" si="26"/>
        <v/>
      </c>
      <c r="BB25" s="58" t="str">
        <f t="shared" si="27"/>
        <v/>
      </c>
      <c r="BC25" s="58" t="str">
        <f t="shared" si="52"/>
        <v/>
      </c>
      <c r="BD25" s="58" t="str">
        <f t="shared" si="28"/>
        <v/>
      </c>
      <c r="BE25" s="88" t="str">
        <f t="shared" si="29"/>
        <v/>
      </c>
      <c r="BF25" s="58" t="str">
        <f t="shared" si="30"/>
        <v/>
      </c>
      <c r="BG25" s="58" t="str">
        <f t="shared" si="31"/>
        <v/>
      </c>
      <c r="BH25" s="58" t="str">
        <f t="shared" si="53"/>
        <v/>
      </c>
      <c r="BI25" s="58" t="str">
        <f t="shared" si="54"/>
        <v/>
      </c>
      <c r="BJ25" s="58" t="str">
        <f t="shared" si="32"/>
        <v/>
      </c>
      <c r="BK25" s="58" t="str">
        <f t="shared" si="33"/>
        <v/>
      </c>
      <c r="BL25" s="58" t="str">
        <f t="shared" si="55"/>
        <v/>
      </c>
      <c r="BM25" s="58" t="str">
        <f t="shared" si="56"/>
        <v/>
      </c>
      <c r="BN25" s="58" t="str">
        <f t="shared" si="57"/>
        <v/>
      </c>
      <c r="BO25" s="58" t="e">
        <f t="shared" si="34"/>
        <v>#N/A</v>
      </c>
      <c r="BP25" s="83" t="str">
        <f t="shared" si="58"/>
        <v/>
      </c>
      <c r="BQ25" s="58" t="str">
        <f t="shared" si="35"/>
        <v/>
      </c>
      <c r="BR25" s="58" t="str">
        <f t="shared" si="59"/>
        <v/>
      </c>
      <c r="BS25" s="58" t="str">
        <f t="shared" si="36"/>
        <v/>
      </c>
      <c r="BT25" s="47" t="str">
        <f t="shared" si="37"/>
        <v/>
      </c>
      <c r="BV25" s="20" t="s">
        <v>51</v>
      </c>
      <c r="BW25" s="10">
        <f>BW10-BW5</f>
        <v>0.48057578207406337</v>
      </c>
      <c r="BY25" s="167"/>
      <c r="BZ25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25" s="58" t="e">
        <f>IF(Include_in_Moderator=TRUE,'Moderator Analysis'!E:E,NA())</f>
        <v>#N/A</v>
      </c>
      <c r="CB25" s="58" t="e">
        <f>IF(Include_in_Moderator=TRUE,'Moderator Analysis'!F:F,NA())</f>
        <v>#N/A</v>
      </c>
      <c r="CC25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25" s="58" t="str">
        <f>IF(Include_in_Moderator=TRUE,1/CC:CC^2,"")</f>
        <v/>
      </c>
      <c r="CE25" s="58" t="str">
        <f>IF(Include_in_Moderator=TRUE,'Moderator Analysis'!F:F-CO$2,"")</f>
        <v/>
      </c>
      <c r="CF25" s="58" t="str">
        <f>IF(Include_in_Moderator=TRUE,'Moderator Analysis'!E:E-CO$3,"")</f>
        <v/>
      </c>
      <c r="CG25" s="47" t="str">
        <f>IF(Include_in_Moderator=TRUE,CD:CD*('Moderator Analysis'!F:F-CO$5-CO$4*'Moderator Analysis'!E:E)^2,"")</f>
        <v/>
      </c>
      <c r="CI25" s="75" t="str">
        <f>IF(AND(Sufficient_data="Yes",Include_study="Yes",Include_in_Moderator=TRUE,Moderator&lt;&gt;""),1/(CC:CC^2+CO$7),"")</f>
        <v/>
      </c>
      <c r="CJ25" s="58" t="str">
        <f>IF(AND(Sufficient_data="Yes",Include_study="Yes",CI25&lt;&gt;""),'Moderator Analysis'!F:F-'Moderator Analysis'!K$37,"")</f>
        <v/>
      </c>
      <c r="CK25" s="58" t="str">
        <f>IF(AND(Sufficient_data="Yes",Include_study="Yes",CI25&lt;&gt;""),'Moderator Analysis'!E:E-SUMPRODUCT('Moderator Analysis'!E:E,CI:CI)/SUM(CI:CI),"")</f>
        <v/>
      </c>
      <c r="CL25" s="47" t="str">
        <f>IF(AND(Sufficient_data="Yes",Include_study="Yes",CI25&lt;&gt;""),CI:CI*(CB25-'Moderator Analysis'!K$29-'Moderator Analysis'!K$30*'Moderator Analysis'!E:E)^2,"")</f>
        <v/>
      </c>
      <c r="CM25" s="26"/>
      <c r="CQ25" s="167"/>
      <c r="CR25" s="150" t="b">
        <f>IF(Additional_Fisher_transformation="On",AND(Include_study="Yes",Number_of_observations&lt;&gt;"",Number_of_predictors&lt;&gt;""),AND(Include_study="Yes",Sufficient_data="Yes"))</f>
        <v>0</v>
      </c>
      <c r="CS25" s="169"/>
      <c r="CT25" s="58" t="str">
        <f>IF(Include_in_Pub_Bias=TRUE,Partial_correlation,"")</f>
        <v/>
      </c>
      <c r="CU25" s="58" t="str">
        <f>IF(AND(Include_in_Pub_Bias=TRUE,Additional_Fisher_transformation="On"),FISHER(Partial_correlation),"")</f>
        <v/>
      </c>
      <c r="CV25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25" s="58" t="str">
        <f>IF(Include_in_Pub_Bias=TRUE,1/CV:CV^2,"")</f>
        <v/>
      </c>
      <c r="CX25" s="58" t="str">
        <f>IF(Include_in_Pub_Bias=TRUE,1/(CV:CV^2+IF(Additional_model="Fixed effect",0,Calculations!DK$11)),"")</f>
        <v/>
      </c>
      <c r="CY25" s="58" t="str">
        <f>IF(Include_in_Pub_Bias=TRUE,1/(CV:CV^2+IF(Additional_model="Fixed effect",0,'Publication Bias Analysis'!L$32)),"")</f>
        <v/>
      </c>
      <c r="CZ25" s="58" t="str">
        <f>IF(Include_in_Pub_Bias=TRUE,'Publication Bias Analysis'!E:E-'Publication Bias Analysis'!I$37,"")</f>
        <v/>
      </c>
      <c r="DA25" s="58" t="str">
        <f>IF(Include_in_Pub_Bias=TRUE,IF(Additional_model="Fixed effect",1/CV:CV,1/SQRT(CV:CV^2+DK$11)),"")</f>
        <v/>
      </c>
      <c r="DB25" s="58" t="str">
        <f>IF(Include_in_Pub_Bias=TRUE,IF(Additional_model="Fixed effect",'Publication Bias Analysis'!E:E/CV:CV,'Publication Bias Analysis'!E:E/SQRT(CV:CV^2+DK$11)),"")</f>
        <v/>
      </c>
      <c r="DC25" s="78" t="str">
        <f>IF(Include_in_Pub_Bias=TRUE,RANK(DP:DP,DP:DP,1)*IF(DO:DO&gt;0,1,-1),"")</f>
        <v/>
      </c>
      <c r="DD25" s="78" t="str">
        <f>IF(Include_in_Pub_Bias=TRUE,DC:DC,"")</f>
        <v/>
      </c>
      <c r="DE25" s="78" t="str">
        <f>IF(Include_in_Pub_Bias=TRUE,RANK(DS:DS,DS:DS,1)*IF(DR:DR&lt;0,-1,1),"")</f>
        <v/>
      </c>
      <c r="DF25" s="78" t="str">
        <f>IF(Include_in_Pub_Bias=TRUE,RANK(DV:DV,DV:DV,1)*IF(DU:DU&lt;0,-1,1),"")</f>
        <v/>
      </c>
      <c r="DG25" s="58" t="e">
        <f>IF(Include_in_Pub_Bias=TRUE,'Publication Bias Analysis'!E:E,NA())</f>
        <v>#N/A</v>
      </c>
      <c r="DH25" s="47" t="e">
        <f>IF(Include_in_Pub_Bias=TRUE,CV:CV,NA())</f>
        <v>#N/A</v>
      </c>
      <c r="DJ25"/>
      <c r="DK25"/>
      <c r="DL25"/>
      <c r="DN25" s="164"/>
      <c r="DO25" s="10" t="str">
        <f>IF(Include_in_Pub_Bias=TRUE,IF('Publication Bias Analysis'!L$37="Left",'Publication Bias Analysis'!E:E-'Publication Bias Analysis'!I$29,'Publication Bias Analysis'!I$29-'Publication Bias Analysis'!E:E),"")</f>
        <v/>
      </c>
      <c r="DP25" s="10" t="str">
        <f>IF(Include_in_Pub_Bias=TRUE,ABS(DO25),"")</f>
        <v/>
      </c>
      <c r="DQ25" s="47" t="str">
        <f>IF(Include_in_Pub_Bias=TRUE,1/(CV:CV^2+IF(Additional_model="Fixed effect",0,$DZ$6)),"")</f>
        <v/>
      </c>
      <c r="DR25" s="10" t="str">
        <f>IF(Include_in_Pub_Bias=TRUE,IF('Publication Bias Analysis'!L$37="Left",'Publication Bias Analysis'!E:E-DZ$3,DZ$3-'Publication Bias Analysis'!E:E),"")</f>
        <v/>
      </c>
      <c r="DS25" s="10" t="str">
        <f t="shared" si="60"/>
        <v/>
      </c>
      <c r="DT25" s="47" t="str">
        <f>IF(AND(DR25&lt;&gt;"",DD25&lt;=MAX(DD:DD)-DZ$7),1/(CV:CV^2+IF(Additional_model="Fixed effect",0,$DZ$13)),"")</f>
        <v/>
      </c>
      <c r="DU25" s="10" t="str">
        <f>IF(Include_in_Pub_Bias=TRUE,IF('Publication Bias Analysis'!L$37="Left",'Publication Bias Analysis'!E:E-DZ$10,DZ$10-'Publication Bias Analysis'!E:E),"")</f>
        <v/>
      </c>
      <c r="DV25" s="10" t="str">
        <f t="shared" si="39"/>
        <v/>
      </c>
      <c r="DW25" s="47" t="str">
        <f>IF(AND(DU25&lt;&gt;"",DE25&lt;=MAX(DE:DE)-DZ$14),1/(CV:CV^2+IF(Additional_model="Fixed effect",0,$DZ$20)),"")</f>
        <v/>
      </c>
      <c r="DY25"/>
      <c r="DZ25"/>
      <c r="EC25" s="72">
        <v>24</v>
      </c>
      <c r="ED25" s="78" t="str">
        <f>IF(Trim_and_fill="On",IF(DZ$21&gt;COUNT(ED$2:ED24),IF(COUNTIF(DD:DD,-1*(MAX(DD:DD)-EC25+1))=1,"",MAX(DD:DD)-EC25+1),""),"")</f>
        <v/>
      </c>
      <c r="EE25" s="58" t="str">
        <f t="shared" si="40"/>
        <v/>
      </c>
      <c r="EF25" s="58" t="str">
        <f t="shared" si="65"/>
        <v/>
      </c>
      <c r="EG25" s="58" t="str">
        <f t="shared" si="66"/>
        <v/>
      </c>
      <c r="EH25" s="58" t="str">
        <f t="shared" si="42"/>
        <v/>
      </c>
      <c r="EI25" s="47" t="str">
        <f>IF(ED25&lt;&gt;"",EE:EE-'Publication Bias Analysis'!I$37,"")</f>
        <v/>
      </c>
      <c r="EJ25" s="27"/>
      <c r="EK25" s="72">
        <v>24</v>
      </c>
      <c r="EL25" s="58" t="e">
        <f t="shared" si="67"/>
        <v>#N/A</v>
      </c>
      <c r="EM25" s="47" t="e">
        <f t="shared" si="68"/>
        <v>#N/A</v>
      </c>
      <c r="EO25" s="164"/>
      <c r="EP25" s="58" t="str">
        <f>IF(Include_in_Pub_Bias=TRUE,Inverse_standard_error-AVERAGE(Inverse_standard_error),"")</f>
        <v/>
      </c>
      <c r="EQ25" s="47" t="str">
        <f>IF(Include_in_Pub_Bias=TRUE,Z_score-('Publication Bias Analysis'!P$3+'Publication Bias Analysis'!P$4*Inverse_standard_error),"")</f>
        <v/>
      </c>
      <c r="ES25" s="164"/>
      <c r="ET25" s="58" t="str">
        <f>IF(Include_in_Pub_Bias=TRUE,('Publication Bias Analysis'!E:E-SUMPRODUCT('Publication Bias Analysis'!E:E,Calculations!CW:CW)/SUM(Calculations!CW:CW))/(SQRT(EU:EU)),"")</f>
        <v/>
      </c>
      <c r="EU25" s="58" t="str">
        <f>IF(Include_in_Pub_Bias=TRUE,'Publication Bias Analysis'!F:F^2-1/(SUM(Calculations!CW:CW)),"")</f>
        <v/>
      </c>
      <c r="EV25" s="78" t="str">
        <f>IF(Include_in_Pub_Bias=TRUE,RANK(ET:ET,ET:ET,1),"")</f>
        <v/>
      </c>
      <c r="EW25" s="78" t="str">
        <f>IF(Include_in_Pub_Bias=TRUE,RANK(EU:EU,EU:EU,1),"")</f>
        <v/>
      </c>
      <c r="EX25" s="78" t="str">
        <f>IF(Include_in_Pub_Bias=TRUE,COUNTIFS(EV26:EV224,"&lt;"&amp;EV25,EW26:EW224,"&lt;"&amp;EW25)+COUNTIFS(EV26:EV224,"&gt;"&amp;EV25,EW26:EW224,"&gt;"&amp;EW25),"")</f>
        <v/>
      </c>
      <c r="EY25" s="94" t="str">
        <f>IF(Include_in_Pub_Bias=TRUE,COUNTIFS(EV26:EV224,"&lt;"&amp;EV25,EW26:EW224,"&gt;"&amp;EW25)+COUNTIFS(EV26:EV224,"&gt;"&amp;EV25,EW26:EW224,"&lt;"&amp;EW25),"")</f>
        <v/>
      </c>
      <c r="FA25" s="164"/>
      <c r="FG25" s="164"/>
      <c r="FH25" s="58" t="e">
        <f>IF(Include_in_Pub_Bias=TRUE,Inverse_standard_error,NA())</f>
        <v>#N/A</v>
      </c>
      <c r="FI25" s="58" t="e">
        <f>IF(Include_in_Pub_Bias=TRUE,Z_score,NA())</f>
        <v>#N/A</v>
      </c>
      <c r="FJ25" s="58" t="str">
        <f>IF(Include_in_Pub_Bias=TRUE,Inverse_standard_error-AVERAGE(Inverse_standard_error),"")</f>
        <v/>
      </c>
      <c r="FK25" s="47" t="str">
        <f>IF(Include_in_Pub_Bias=TRUE,Z_score-('Publication Bias Analysis'!AK$30+'Publication Bias Analysis'!AK$31*Inverse_standard_error),"")</f>
        <v/>
      </c>
      <c r="FQ25" s="164"/>
      <c r="FR25" s="98" t="str">
        <f>IF(Z_score&lt;&gt;"",RANK('Publication Bias Analysis'!AT:AT,'Publication Bias Analysis'!AT:AT,1)+COUNTIF('Publication Bias Analysis'!AT$2:AT24,'Publication Bias Analysis'!AR25),"")</f>
        <v/>
      </c>
      <c r="FS25" s="58" t="str">
        <f t="shared" si="64"/>
        <v/>
      </c>
      <c r="FT25" s="58" t="e">
        <f>IF(Include_in_Pub_Bias=TRUE,'Publication Bias Analysis'!AS25,NA())</f>
        <v>#N/A</v>
      </c>
      <c r="FU25" s="58" t="e">
        <f>IF('Publication Bias Analysis'!AS25&lt;&gt;"",'Publication Bias Analysis'!AT25,NA())</f>
        <v>#N/A</v>
      </c>
      <c r="FV25" s="58" t="str">
        <f>IF(Include_in_Pub_Bias=TRUE,'Publication Bias Analysis'!AS:AS-AVERAGE('Publication Bias Analysis'!AS:AS),"")</f>
        <v/>
      </c>
      <c r="FW25" s="47" t="str">
        <f>IF(Include_in_Pub_Bias=TRUE,FU:FU-('Publication Bias Analysis'!AW$30+'Publication Bias Analysis'!AW$31*FT:FT),"")</f>
        <v/>
      </c>
      <c r="GC25" s="164"/>
      <c r="GD25" s="58" t="str">
        <f t="shared" si="47"/>
        <v/>
      </c>
      <c r="GE25" s="58" t="str">
        <f t="shared" si="48"/>
        <v/>
      </c>
      <c r="GF25" s="47" t="str">
        <f t="shared" si="63"/>
        <v/>
      </c>
    </row>
    <row r="26" spans="1:188" x14ac:dyDescent="0.2">
      <c r="A26" s="166"/>
      <c r="B26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26" s="78" t="str">
        <f>IF(B26&lt;&gt;"",IF(B26=0,COUNTIF(B$2:B25,0)+1,COUNTIF(B$2:B25,B26)+B26+COUNTIF(B:B,0)),"")</f>
        <v/>
      </c>
      <c r="D26" s="78" t="str">
        <f>IF(AND(Variance&lt;&gt;"",Entry_Number&lt;&gt;""),Entry_Number,"")</f>
        <v/>
      </c>
      <c r="E26" s="120" t="str">
        <f>IF(Input!Study_name&lt;&gt;"",Input!Study_name,"")</f>
        <v/>
      </c>
      <c r="F26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26" s="58" t="str">
        <f t="shared" si="0"/>
        <v/>
      </c>
      <c r="H26" s="58" t="str">
        <f t="shared" si="1"/>
        <v/>
      </c>
      <c r="I26" s="58" t="str">
        <f t="shared" si="2"/>
        <v/>
      </c>
      <c r="J26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26" s="58" t="str">
        <f>IF(AND(Include_study="Yes",Sufficient_data="Yes",Variance&lt;&gt;""),IF(Input!Standard_error_of_Partial_correlation&lt;&gt;"",Input!Standard_error_of_Partial_correlation,SQRT(J26)),"")</f>
        <v/>
      </c>
      <c r="L26" s="58" t="str">
        <f>IF(AND(Sufficient_data="Yes",Include_study="Yes",Variance&lt;&gt;""),1/Variance,"")</f>
        <v/>
      </c>
      <c r="M26" s="58" t="str">
        <f>IF(AND(Sufficient_data="Yes",Include_study="Yes",Variance&lt;&gt;""),1/(Variance+T2_),"")</f>
        <v/>
      </c>
      <c r="N26" s="58" t="str">
        <f t="shared" si="3"/>
        <v/>
      </c>
      <c r="O26" s="58" t="str">
        <f t="shared" si="4"/>
        <v/>
      </c>
      <c r="P26" s="143" t="str">
        <f t="shared" si="5"/>
        <v/>
      </c>
      <c r="Q26" s="146" t="str">
        <f>IF(AND(Include_study="Yes",Sufficient_data="Yes",Variance&lt;&gt;""),IF(Fisher_transformation="Off",Partial_correlation,Partial_correlation_z)-Combined_Effect_Size,"")</f>
        <v/>
      </c>
      <c r="S26" s="75" t="e">
        <f>IF(AND(Sufficient_data="Yes",Include_study="Yes",Variance&lt;&gt;""),Partial_correlation,NA())</f>
        <v>#N/A</v>
      </c>
      <c r="T26" s="58" t="e">
        <f t="shared" si="6"/>
        <v>#N/A</v>
      </c>
      <c r="U26" s="47" t="e">
        <f t="shared" si="7"/>
        <v>#N/A</v>
      </c>
      <c r="Z26" s="166"/>
      <c r="AA26" s="82" t="str">
        <f t="shared" si="8"/>
        <v/>
      </c>
      <c r="AB26" s="88" t="b">
        <f t="shared" si="49"/>
        <v>0</v>
      </c>
      <c r="AC26" s="105" t="str">
        <f>IF(Include_in_subgroup=TRUE,Input!Study_name,"")</f>
        <v/>
      </c>
      <c r="AD26" s="58" t="str">
        <f t="shared" si="9"/>
        <v/>
      </c>
      <c r="AE26" s="58" t="str">
        <f t="shared" si="10"/>
        <v/>
      </c>
      <c r="AF26" s="58" t="str">
        <f t="shared" si="11"/>
        <v/>
      </c>
      <c r="AG26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26" s="58" t="str">
        <f t="shared" si="12"/>
        <v/>
      </c>
      <c r="AI26" s="58" t="str">
        <f t="shared" si="13"/>
        <v/>
      </c>
      <c r="AJ26" s="83" t="str">
        <f t="shared" si="14"/>
        <v/>
      </c>
      <c r="AK26" s="58" t="str">
        <f t="shared" si="15"/>
        <v/>
      </c>
      <c r="AL26" s="58" t="str">
        <f t="shared" si="16"/>
        <v/>
      </c>
      <c r="AM26" s="47" t="str">
        <f t="shared" si="17"/>
        <v/>
      </c>
      <c r="AO26" s="75" t="e">
        <f t="shared" si="18"/>
        <v>#N/A</v>
      </c>
      <c r="AP26" s="58" t="e">
        <f t="shared" si="19"/>
        <v>#N/A</v>
      </c>
      <c r="AQ26" s="47" t="e">
        <f t="shared" si="20"/>
        <v>#N/A</v>
      </c>
      <c r="AS26" s="82" t="str">
        <f t="shared" si="50"/>
        <v/>
      </c>
      <c r="AT26" s="58" t="str">
        <f>IF(AND(Sufficient_data="Yes",Include_study="Yes",Subgroup&lt;&gt;""),IF(COUNTIFS(Input!K$2:K25,"="&amp;"Yes",Input!C$2:C25,"="&amp;"Yes",Input!M$2:M25,"="&amp;Subgroup)&gt;0,"",Subgroup),"")</f>
        <v/>
      </c>
      <c r="AU26" s="88" t="str">
        <f t="shared" si="21"/>
        <v/>
      </c>
      <c r="AV26" s="78" t="str">
        <f t="shared" si="22"/>
        <v/>
      </c>
      <c r="AW26" s="58" t="str">
        <f t="shared" si="23"/>
        <v/>
      </c>
      <c r="AX26" s="89" t="str">
        <f t="shared" si="24"/>
        <v/>
      </c>
      <c r="AY26" s="83" t="str">
        <f t="shared" si="51"/>
        <v/>
      </c>
      <c r="AZ26" s="58" t="str">
        <f t="shared" si="25"/>
        <v/>
      </c>
      <c r="BA26" s="58" t="str">
        <f t="shared" si="26"/>
        <v/>
      </c>
      <c r="BB26" s="58" t="str">
        <f t="shared" si="27"/>
        <v/>
      </c>
      <c r="BC26" s="58" t="str">
        <f t="shared" si="52"/>
        <v/>
      </c>
      <c r="BD26" s="58" t="str">
        <f t="shared" si="28"/>
        <v/>
      </c>
      <c r="BE26" s="88" t="str">
        <f t="shared" si="29"/>
        <v/>
      </c>
      <c r="BF26" s="58" t="str">
        <f t="shared" si="30"/>
        <v/>
      </c>
      <c r="BG26" s="58" t="str">
        <f t="shared" si="31"/>
        <v/>
      </c>
      <c r="BH26" s="58" t="str">
        <f t="shared" si="53"/>
        <v/>
      </c>
      <c r="BI26" s="58" t="str">
        <f t="shared" si="54"/>
        <v/>
      </c>
      <c r="BJ26" s="58" t="str">
        <f t="shared" si="32"/>
        <v/>
      </c>
      <c r="BK26" s="58" t="str">
        <f t="shared" si="33"/>
        <v/>
      </c>
      <c r="BL26" s="58" t="str">
        <f t="shared" si="55"/>
        <v/>
      </c>
      <c r="BM26" s="58" t="str">
        <f t="shared" si="56"/>
        <v/>
      </c>
      <c r="BN26" s="58" t="str">
        <f t="shared" si="57"/>
        <v/>
      </c>
      <c r="BO26" s="58" t="e">
        <f t="shared" si="34"/>
        <v>#N/A</v>
      </c>
      <c r="BP26" s="83" t="str">
        <f t="shared" si="58"/>
        <v/>
      </c>
      <c r="BQ26" s="58" t="str">
        <f t="shared" si="35"/>
        <v/>
      </c>
      <c r="BR26" s="58" t="str">
        <f t="shared" si="59"/>
        <v/>
      </c>
      <c r="BS26" s="58" t="str">
        <f t="shared" si="36"/>
        <v/>
      </c>
      <c r="BT26" s="47" t="str">
        <f t="shared" si="37"/>
        <v/>
      </c>
      <c r="BV26" s="20" t="s">
        <v>82</v>
      </c>
      <c r="BW26" s="10">
        <f>MAX(BP:BP)</f>
        <v>0.53769706059691202</v>
      </c>
      <c r="BY26" s="167"/>
      <c r="BZ26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26" s="58" t="e">
        <f>IF(Include_in_Moderator=TRUE,'Moderator Analysis'!E:E,NA())</f>
        <v>#N/A</v>
      </c>
      <c r="CB26" s="58" t="e">
        <f>IF(Include_in_Moderator=TRUE,'Moderator Analysis'!F:F,NA())</f>
        <v>#N/A</v>
      </c>
      <c r="CC26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26" s="58" t="str">
        <f>IF(Include_in_Moderator=TRUE,1/CC:CC^2,"")</f>
        <v/>
      </c>
      <c r="CE26" s="58" t="str">
        <f>IF(Include_in_Moderator=TRUE,'Moderator Analysis'!F:F-CO$2,"")</f>
        <v/>
      </c>
      <c r="CF26" s="58" t="str">
        <f>IF(Include_in_Moderator=TRUE,'Moderator Analysis'!E:E-CO$3,"")</f>
        <v/>
      </c>
      <c r="CG26" s="47" t="str">
        <f>IF(Include_in_Moderator=TRUE,CD:CD*('Moderator Analysis'!F:F-CO$5-CO$4*'Moderator Analysis'!E:E)^2,"")</f>
        <v/>
      </c>
      <c r="CI26" s="75" t="str">
        <f>IF(AND(Sufficient_data="Yes",Include_study="Yes",Include_in_Moderator=TRUE,Moderator&lt;&gt;""),1/(CC:CC^2+CO$7),"")</f>
        <v/>
      </c>
      <c r="CJ26" s="58" t="str">
        <f>IF(AND(Sufficient_data="Yes",Include_study="Yes",CI26&lt;&gt;""),'Moderator Analysis'!F:F-'Moderator Analysis'!K$37,"")</f>
        <v/>
      </c>
      <c r="CK26" s="58" t="str">
        <f>IF(AND(Sufficient_data="Yes",Include_study="Yes",CI26&lt;&gt;""),'Moderator Analysis'!E:E-SUMPRODUCT('Moderator Analysis'!E:E,CI:CI)/SUM(CI:CI),"")</f>
        <v/>
      </c>
      <c r="CL26" s="47" t="str">
        <f>IF(AND(Sufficient_data="Yes",Include_study="Yes",CI26&lt;&gt;""),CI:CI*(CB26-'Moderator Analysis'!K$29-'Moderator Analysis'!K$30*'Moderator Analysis'!E:E)^2,"")</f>
        <v/>
      </c>
      <c r="CM26" s="26"/>
      <c r="CQ26" s="167"/>
      <c r="CR26" s="150" t="b">
        <f>IF(Additional_Fisher_transformation="On",AND(Include_study="Yes",Number_of_observations&lt;&gt;"",Number_of_predictors&lt;&gt;""),AND(Include_study="Yes",Sufficient_data="Yes"))</f>
        <v>0</v>
      </c>
      <c r="CS26" s="169"/>
      <c r="CT26" s="58" t="str">
        <f>IF(Include_in_Pub_Bias=TRUE,Partial_correlation,"")</f>
        <v/>
      </c>
      <c r="CU26" s="58" t="str">
        <f>IF(AND(Include_in_Pub_Bias=TRUE,Additional_Fisher_transformation="On"),FISHER(Partial_correlation),"")</f>
        <v/>
      </c>
      <c r="CV26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26" s="58" t="str">
        <f>IF(Include_in_Pub_Bias=TRUE,1/CV:CV^2,"")</f>
        <v/>
      </c>
      <c r="CX26" s="58" t="str">
        <f>IF(Include_in_Pub_Bias=TRUE,1/(CV:CV^2+IF(Additional_model="Fixed effect",0,Calculations!DK$11)),"")</f>
        <v/>
      </c>
      <c r="CY26" s="58" t="str">
        <f>IF(Include_in_Pub_Bias=TRUE,1/(CV:CV^2+IF(Additional_model="Fixed effect",0,'Publication Bias Analysis'!L$32)),"")</f>
        <v/>
      </c>
      <c r="CZ26" s="58" t="str">
        <f>IF(Include_in_Pub_Bias=TRUE,'Publication Bias Analysis'!E:E-'Publication Bias Analysis'!I$37,"")</f>
        <v/>
      </c>
      <c r="DA26" s="58" t="str">
        <f>IF(Include_in_Pub_Bias=TRUE,IF(Additional_model="Fixed effect",1/CV:CV,1/SQRT(CV:CV^2+DK$11)),"")</f>
        <v/>
      </c>
      <c r="DB26" s="58" t="str">
        <f>IF(Include_in_Pub_Bias=TRUE,IF(Additional_model="Fixed effect",'Publication Bias Analysis'!E:E/CV:CV,'Publication Bias Analysis'!E:E/SQRT(CV:CV^2+DK$11)),"")</f>
        <v/>
      </c>
      <c r="DC26" s="78" t="str">
        <f>IF(Include_in_Pub_Bias=TRUE,RANK(DP:DP,DP:DP,1)*IF(DO:DO&gt;0,1,-1),"")</f>
        <v/>
      </c>
      <c r="DD26" s="78" t="str">
        <f>IF(Include_in_Pub_Bias=TRUE,DC:DC,"")</f>
        <v/>
      </c>
      <c r="DE26" s="78" t="str">
        <f>IF(Include_in_Pub_Bias=TRUE,RANK(DS:DS,DS:DS,1)*IF(DR:DR&lt;0,-1,1),"")</f>
        <v/>
      </c>
      <c r="DF26" s="78" t="str">
        <f>IF(Include_in_Pub_Bias=TRUE,RANK(DV:DV,DV:DV,1)*IF(DU:DU&lt;0,-1,1),"")</f>
        <v/>
      </c>
      <c r="DG26" s="58" t="e">
        <f>IF(Include_in_Pub_Bias=TRUE,'Publication Bias Analysis'!E:E,NA())</f>
        <v>#N/A</v>
      </c>
      <c r="DH26" s="47" t="e">
        <f>IF(Include_in_Pub_Bias=TRUE,CV:CV,NA())</f>
        <v>#N/A</v>
      </c>
      <c r="DJ26"/>
      <c r="DK26"/>
      <c r="DL26"/>
      <c r="DN26" s="164"/>
      <c r="DO26" s="10" t="str">
        <f>IF(Include_in_Pub_Bias=TRUE,IF('Publication Bias Analysis'!L$37="Left",'Publication Bias Analysis'!E:E-'Publication Bias Analysis'!I$29,'Publication Bias Analysis'!I$29-'Publication Bias Analysis'!E:E),"")</f>
        <v/>
      </c>
      <c r="DP26" s="10" t="str">
        <f>IF(Include_in_Pub_Bias=TRUE,ABS(DO26),"")</f>
        <v/>
      </c>
      <c r="DQ26" s="47" t="str">
        <f>IF(Include_in_Pub_Bias=TRUE,1/(CV:CV^2+IF(Additional_model="Fixed effect",0,$DZ$6)),"")</f>
        <v/>
      </c>
      <c r="DR26" s="10" t="str">
        <f>IF(Include_in_Pub_Bias=TRUE,IF('Publication Bias Analysis'!L$37="Left",'Publication Bias Analysis'!E:E-DZ$3,DZ$3-'Publication Bias Analysis'!E:E),"")</f>
        <v/>
      </c>
      <c r="DS26" s="10" t="str">
        <f t="shared" si="60"/>
        <v/>
      </c>
      <c r="DT26" s="47" t="str">
        <f>IF(AND(DR26&lt;&gt;"",DD26&lt;=MAX(DD:DD)-DZ$7),1/(CV:CV^2+IF(Additional_model="Fixed effect",0,$DZ$13)),"")</f>
        <v/>
      </c>
      <c r="DU26" s="10" t="str">
        <f>IF(Include_in_Pub_Bias=TRUE,IF('Publication Bias Analysis'!L$37="Left",'Publication Bias Analysis'!E:E-DZ$10,DZ$10-'Publication Bias Analysis'!E:E),"")</f>
        <v/>
      </c>
      <c r="DV26" s="10" t="str">
        <f t="shared" si="39"/>
        <v/>
      </c>
      <c r="DW26" s="47" t="str">
        <f>IF(AND(DU26&lt;&gt;"",DE26&lt;=MAX(DE:DE)-DZ$14),1/(CV:CV^2+IF(Additional_model="Fixed effect",0,$DZ$20)),"")</f>
        <v/>
      </c>
      <c r="DY26"/>
      <c r="DZ26"/>
      <c r="EC26" s="72">
        <v>25</v>
      </c>
      <c r="ED26" s="78" t="str">
        <f>IF(Trim_and_fill="On",IF(DZ$21&gt;COUNT(ED$2:ED25),IF(COUNTIF(DD:DD,-1*(MAX(DD:DD)-EC26+1))=1,"",MAX(DD:DD)-EC26+1),""),"")</f>
        <v/>
      </c>
      <c r="EE26" s="58" t="str">
        <f t="shared" si="40"/>
        <v/>
      </c>
      <c r="EF26" s="58" t="str">
        <f t="shared" si="65"/>
        <v/>
      </c>
      <c r="EG26" s="58" t="str">
        <f t="shared" si="66"/>
        <v/>
      </c>
      <c r="EH26" s="58" t="str">
        <f t="shared" si="42"/>
        <v/>
      </c>
      <c r="EI26" s="47" t="str">
        <f>IF(ED26&lt;&gt;"",EE:EE-'Publication Bias Analysis'!I$37,"")</f>
        <v/>
      </c>
      <c r="EJ26" s="27"/>
      <c r="EK26" s="72">
        <v>25</v>
      </c>
      <c r="EL26" s="58" t="e">
        <f t="shared" si="67"/>
        <v>#N/A</v>
      </c>
      <c r="EM26" s="47" t="e">
        <f t="shared" si="68"/>
        <v>#N/A</v>
      </c>
      <c r="EO26" s="164"/>
      <c r="EP26" s="58" t="str">
        <f>IF(Include_in_Pub_Bias=TRUE,Inverse_standard_error-AVERAGE(Inverse_standard_error),"")</f>
        <v/>
      </c>
      <c r="EQ26" s="47" t="str">
        <f>IF(Include_in_Pub_Bias=TRUE,Z_score-('Publication Bias Analysis'!P$3+'Publication Bias Analysis'!P$4*Inverse_standard_error),"")</f>
        <v/>
      </c>
      <c r="ES26" s="164"/>
      <c r="ET26" s="58" t="str">
        <f>IF(Include_in_Pub_Bias=TRUE,('Publication Bias Analysis'!E:E-SUMPRODUCT('Publication Bias Analysis'!E:E,Calculations!CW:CW)/SUM(Calculations!CW:CW))/(SQRT(EU:EU)),"")</f>
        <v/>
      </c>
      <c r="EU26" s="58" t="str">
        <f>IF(Include_in_Pub_Bias=TRUE,'Publication Bias Analysis'!F:F^2-1/(SUM(Calculations!CW:CW)),"")</f>
        <v/>
      </c>
      <c r="EV26" s="78" t="str">
        <f>IF(Include_in_Pub_Bias=TRUE,RANK(ET:ET,ET:ET,1),"")</f>
        <v/>
      </c>
      <c r="EW26" s="78" t="str">
        <f>IF(Include_in_Pub_Bias=TRUE,RANK(EU:EU,EU:EU,1),"")</f>
        <v/>
      </c>
      <c r="EX26" s="78" t="str">
        <f>IF(Include_in_Pub_Bias=TRUE,COUNTIFS(EV27:EV225,"&lt;"&amp;EV26,EW27:EW225,"&lt;"&amp;EW26)+COUNTIFS(EV27:EV225,"&gt;"&amp;EV26,EW27:EW225,"&gt;"&amp;EW26),"")</f>
        <v/>
      </c>
      <c r="EY26" s="94" t="str">
        <f>IF(Include_in_Pub_Bias=TRUE,COUNTIFS(EV27:EV225,"&lt;"&amp;EV26,EW27:EW225,"&gt;"&amp;EW26)+COUNTIFS(EV27:EV225,"&gt;"&amp;EV26,EW27:EW225,"&lt;"&amp;EW26),"")</f>
        <v/>
      </c>
      <c r="FA26" s="164"/>
      <c r="FG26" s="164"/>
      <c r="FH26" s="58" t="e">
        <f>IF(Include_in_Pub_Bias=TRUE,Inverse_standard_error,NA())</f>
        <v>#N/A</v>
      </c>
      <c r="FI26" s="58" t="e">
        <f>IF(Include_in_Pub_Bias=TRUE,Z_score,NA())</f>
        <v>#N/A</v>
      </c>
      <c r="FJ26" s="58" t="str">
        <f>IF(Include_in_Pub_Bias=TRUE,Inverse_standard_error-AVERAGE(Inverse_standard_error),"")</f>
        <v/>
      </c>
      <c r="FK26" s="47" t="str">
        <f>IF(Include_in_Pub_Bias=TRUE,Z_score-('Publication Bias Analysis'!AK$30+'Publication Bias Analysis'!AK$31*Inverse_standard_error),"")</f>
        <v/>
      </c>
      <c r="FQ26" s="164"/>
      <c r="FR26" s="98" t="str">
        <f>IF(Z_score&lt;&gt;"",RANK('Publication Bias Analysis'!AT:AT,'Publication Bias Analysis'!AT:AT,1)+COUNTIF('Publication Bias Analysis'!AT$2:AT25,'Publication Bias Analysis'!AR26),"")</f>
        <v/>
      </c>
      <c r="FS26" s="58" t="str">
        <f t="shared" si="64"/>
        <v/>
      </c>
      <c r="FT26" s="58" t="e">
        <f>IF(Include_in_Pub_Bias=TRUE,'Publication Bias Analysis'!AS26,NA())</f>
        <v>#N/A</v>
      </c>
      <c r="FU26" s="58" t="e">
        <f>IF('Publication Bias Analysis'!AS26&lt;&gt;"",'Publication Bias Analysis'!AT26,NA())</f>
        <v>#N/A</v>
      </c>
      <c r="FV26" s="58" t="str">
        <f>IF(Include_in_Pub_Bias=TRUE,'Publication Bias Analysis'!AS:AS-AVERAGE('Publication Bias Analysis'!AS:AS),"")</f>
        <v/>
      </c>
      <c r="FW26" s="47" t="str">
        <f>IF(Include_in_Pub_Bias=TRUE,FU:FU-('Publication Bias Analysis'!AW$30+'Publication Bias Analysis'!AW$31*FT:FT),"")</f>
        <v/>
      </c>
      <c r="GC26" s="164"/>
      <c r="GD26" s="58" t="str">
        <f t="shared" si="47"/>
        <v/>
      </c>
      <c r="GE26" s="58" t="str">
        <f t="shared" si="48"/>
        <v/>
      </c>
      <c r="GF26" s="47" t="str">
        <f t="shared" si="63"/>
        <v/>
      </c>
    </row>
    <row r="27" spans="1:188" x14ac:dyDescent="0.2">
      <c r="A27" s="166"/>
      <c r="B27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27" s="78" t="str">
        <f>IF(B27&lt;&gt;"",IF(B27=0,COUNTIF(B$2:B26,0)+1,COUNTIF(B$2:B26,B27)+B27+COUNTIF(B:B,0)),"")</f>
        <v/>
      </c>
      <c r="D27" s="78" t="str">
        <f>IF(AND(Variance&lt;&gt;"",Entry_Number&lt;&gt;""),Entry_Number,"")</f>
        <v/>
      </c>
      <c r="E27" s="120" t="str">
        <f>IF(Input!Study_name&lt;&gt;"",Input!Study_name,"")</f>
        <v/>
      </c>
      <c r="F27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27" s="58" t="str">
        <f t="shared" si="0"/>
        <v/>
      </c>
      <c r="H27" s="58" t="str">
        <f t="shared" si="1"/>
        <v/>
      </c>
      <c r="I27" s="58" t="str">
        <f t="shared" si="2"/>
        <v/>
      </c>
      <c r="J27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27" s="58" t="str">
        <f>IF(AND(Include_study="Yes",Sufficient_data="Yes",Variance&lt;&gt;""),IF(Input!Standard_error_of_Partial_correlation&lt;&gt;"",Input!Standard_error_of_Partial_correlation,SQRT(J27)),"")</f>
        <v/>
      </c>
      <c r="L27" s="58" t="str">
        <f>IF(AND(Sufficient_data="Yes",Include_study="Yes",Variance&lt;&gt;""),1/Variance,"")</f>
        <v/>
      </c>
      <c r="M27" s="58" t="str">
        <f>IF(AND(Sufficient_data="Yes",Include_study="Yes",Variance&lt;&gt;""),1/(Variance+T2_),"")</f>
        <v/>
      </c>
      <c r="N27" s="58" t="str">
        <f t="shared" si="3"/>
        <v/>
      </c>
      <c r="O27" s="58" t="str">
        <f t="shared" si="4"/>
        <v/>
      </c>
      <c r="P27" s="143" t="str">
        <f t="shared" si="5"/>
        <v/>
      </c>
      <c r="Q27" s="146" t="str">
        <f>IF(AND(Include_study="Yes",Sufficient_data="Yes",Variance&lt;&gt;""),IF(Fisher_transformation="Off",Partial_correlation,Partial_correlation_z)-Combined_Effect_Size,"")</f>
        <v/>
      </c>
      <c r="S27" s="75" t="e">
        <f>IF(AND(Sufficient_data="Yes",Include_study="Yes",Variance&lt;&gt;""),Partial_correlation,NA())</f>
        <v>#N/A</v>
      </c>
      <c r="T27" s="58" t="e">
        <f t="shared" si="6"/>
        <v>#N/A</v>
      </c>
      <c r="U27" s="47" t="e">
        <f t="shared" si="7"/>
        <v>#N/A</v>
      </c>
      <c r="Z27" s="166"/>
      <c r="AA27" s="82" t="str">
        <f t="shared" si="8"/>
        <v/>
      </c>
      <c r="AB27" s="88" t="b">
        <f t="shared" si="49"/>
        <v>0</v>
      </c>
      <c r="AC27" s="105" t="str">
        <f>IF(Include_in_subgroup=TRUE,Input!Study_name,"")</f>
        <v/>
      </c>
      <c r="AD27" s="58" t="str">
        <f t="shared" si="9"/>
        <v/>
      </c>
      <c r="AE27" s="58" t="str">
        <f t="shared" si="10"/>
        <v/>
      </c>
      <c r="AF27" s="58" t="str">
        <f t="shared" si="11"/>
        <v/>
      </c>
      <c r="AG27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27" s="58" t="str">
        <f t="shared" si="12"/>
        <v/>
      </c>
      <c r="AI27" s="58" t="str">
        <f t="shared" si="13"/>
        <v/>
      </c>
      <c r="AJ27" s="83" t="str">
        <f t="shared" si="14"/>
        <v/>
      </c>
      <c r="AK27" s="58" t="str">
        <f t="shared" si="15"/>
        <v/>
      </c>
      <c r="AL27" s="58" t="str">
        <f t="shared" si="16"/>
        <v/>
      </c>
      <c r="AM27" s="47" t="str">
        <f t="shared" si="17"/>
        <v/>
      </c>
      <c r="AO27" s="75" t="e">
        <f t="shared" si="18"/>
        <v>#N/A</v>
      </c>
      <c r="AP27" s="58" t="e">
        <f t="shared" si="19"/>
        <v>#N/A</v>
      </c>
      <c r="AQ27" s="47" t="e">
        <f t="shared" si="20"/>
        <v>#N/A</v>
      </c>
      <c r="AS27" s="82" t="str">
        <f t="shared" si="50"/>
        <v/>
      </c>
      <c r="AT27" s="58" t="str">
        <f>IF(AND(Sufficient_data="Yes",Include_study="Yes",Subgroup&lt;&gt;""),IF(COUNTIFS(Input!K$2:K26,"="&amp;"Yes",Input!C$2:C26,"="&amp;"Yes",Input!M$2:M26,"="&amp;Subgroup)&gt;0,"",Subgroup),"")</f>
        <v/>
      </c>
      <c r="AU27" s="88" t="str">
        <f t="shared" si="21"/>
        <v/>
      </c>
      <c r="AV27" s="78" t="str">
        <f t="shared" si="22"/>
        <v/>
      </c>
      <c r="AW27" s="58" t="str">
        <f t="shared" si="23"/>
        <v/>
      </c>
      <c r="AX27" s="89" t="str">
        <f t="shared" si="24"/>
        <v/>
      </c>
      <c r="AY27" s="83" t="str">
        <f t="shared" si="51"/>
        <v/>
      </c>
      <c r="AZ27" s="58" t="str">
        <f t="shared" si="25"/>
        <v/>
      </c>
      <c r="BA27" s="58" t="str">
        <f t="shared" si="26"/>
        <v/>
      </c>
      <c r="BB27" s="58" t="str">
        <f t="shared" si="27"/>
        <v/>
      </c>
      <c r="BC27" s="58" t="str">
        <f t="shared" si="52"/>
        <v/>
      </c>
      <c r="BD27" s="58" t="str">
        <f t="shared" si="28"/>
        <v/>
      </c>
      <c r="BE27" s="88" t="str">
        <f t="shared" si="29"/>
        <v/>
      </c>
      <c r="BF27" s="58" t="str">
        <f t="shared" si="30"/>
        <v/>
      </c>
      <c r="BG27" s="58" t="str">
        <f t="shared" si="31"/>
        <v/>
      </c>
      <c r="BH27" s="58" t="str">
        <f t="shared" si="53"/>
        <v/>
      </c>
      <c r="BI27" s="58" t="str">
        <f t="shared" si="54"/>
        <v/>
      </c>
      <c r="BJ27" s="58" t="str">
        <f t="shared" si="32"/>
        <v/>
      </c>
      <c r="BK27" s="58" t="str">
        <f t="shared" si="33"/>
        <v/>
      </c>
      <c r="BL27" s="58" t="str">
        <f t="shared" si="55"/>
        <v/>
      </c>
      <c r="BM27" s="58" t="str">
        <f t="shared" si="56"/>
        <v/>
      </c>
      <c r="BN27" s="58" t="str">
        <f t="shared" si="57"/>
        <v/>
      </c>
      <c r="BO27" s="58" t="e">
        <f t="shared" si="34"/>
        <v>#N/A</v>
      </c>
      <c r="BP27" s="83" t="str">
        <f t="shared" si="58"/>
        <v/>
      </c>
      <c r="BQ27" s="58" t="str">
        <f t="shared" si="35"/>
        <v/>
      </c>
      <c r="BR27" s="58" t="str">
        <f t="shared" si="59"/>
        <v/>
      </c>
      <c r="BS27" s="58" t="str">
        <f t="shared" si="36"/>
        <v/>
      </c>
      <c r="BT27" s="47" t="str">
        <f t="shared" si="37"/>
        <v/>
      </c>
      <c r="BY27" s="167"/>
      <c r="BZ27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27" s="58" t="e">
        <f>IF(Include_in_Moderator=TRUE,'Moderator Analysis'!E:E,NA())</f>
        <v>#N/A</v>
      </c>
      <c r="CB27" s="58" t="e">
        <f>IF(Include_in_Moderator=TRUE,'Moderator Analysis'!F:F,NA())</f>
        <v>#N/A</v>
      </c>
      <c r="CC27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27" s="58" t="str">
        <f>IF(Include_in_Moderator=TRUE,1/CC:CC^2,"")</f>
        <v/>
      </c>
      <c r="CE27" s="58" t="str">
        <f>IF(Include_in_Moderator=TRUE,'Moderator Analysis'!F:F-CO$2,"")</f>
        <v/>
      </c>
      <c r="CF27" s="58" t="str">
        <f>IF(Include_in_Moderator=TRUE,'Moderator Analysis'!E:E-CO$3,"")</f>
        <v/>
      </c>
      <c r="CG27" s="47" t="str">
        <f>IF(Include_in_Moderator=TRUE,CD:CD*('Moderator Analysis'!F:F-CO$5-CO$4*'Moderator Analysis'!E:E)^2,"")</f>
        <v/>
      </c>
      <c r="CI27" s="75" t="str">
        <f>IF(AND(Sufficient_data="Yes",Include_study="Yes",Include_in_Moderator=TRUE,Moderator&lt;&gt;""),1/(CC:CC^2+CO$7),"")</f>
        <v/>
      </c>
      <c r="CJ27" s="58" t="str">
        <f>IF(AND(Sufficient_data="Yes",Include_study="Yes",CI27&lt;&gt;""),'Moderator Analysis'!F:F-'Moderator Analysis'!K$37,"")</f>
        <v/>
      </c>
      <c r="CK27" s="58" t="str">
        <f>IF(AND(Sufficient_data="Yes",Include_study="Yes",CI27&lt;&gt;""),'Moderator Analysis'!E:E-SUMPRODUCT('Moderator Analysis'!E:E,CI:CI)/SUM(CI:CI),"")</f>
        <v/>
      </c>
      <c r="CL27" s="47" t="str">
        <f>IF(AND(Sufficient_data="Yes",Include_study="Yes",CI27&lt;&gt;""),CI:CI*(CB27-'Moderator Analysis'!K$29-'Moderator Analysis'!K$30*'Moderator Analysis'!E:E)^2,"")</f>
        <v/>
      </c>
      <c r="CM27" s="26"/>
      <c r="CQ27" s="167"/>
      <c r="CR27" s="150" t="b">
        <f>IF(Additional_Fisher_transformation="On",AND(Include_study="Yes",Number_of_observations&lt;&gt;"",Number_of_predictors&lt;&gt;""),AND(Include_study="Yes",Sufficient_data="Yes"))</f>
        <v>0</v>
      </c>
      <c r="CS27" s="169"/>
      <c r="CT27" s="58" t="str">
        <f>IF(Include_in_Pub_Bias=TRUE,Partial_correlation,"")</f>
        <v/>
      </c>
      <c r="CU27" s="58" t="str">
        <f>IF(AND(Include_in_Pub_Bias=TRUE,Additional_Fisher_transformation="On"),FISHER(Partial_correlation),"")</f>
        <v/>
      </c>
      <c r="CV27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27" s="58" t="str">
        <f>IF(Include_in_Pub_Bias=TRUE,1/CV:CV^2,"")</f>
        <v/>
      </c>
      <c r="CX27" s="58" t="str">
        <f>IF(Include_in_Pub_Bias=TRUE,1/(CV:CV^2+IF(Additional_model="Fixed effect",0,Calculations!DK$11)),"")</f>
        <v/>
      </c>
      <c r="CY27" s="58" t="str">
        <f>IF(Include_in_Pub_Bias=TRUE,1/(CV:CV^2+IF(Additional_model="Fixed effect",0,'Publication Bias Analysis'!L$32)),"")</f>
        <v/>
      </c>
      <c r="CZ27" s="58" t="str">
        <f>IF(Include_in_Pub_Bias=TRUE,'Publication Bias Analysis'!E:E-'Publication Bias Analysis'!I$37,"")</f>
        <v/>
      </c>
      <c r="DA27" s="58" t="str">
        <f>IF(Include_in_Pub_Bias=TRUE,IF(Additional_model="Fixed effect",1/CV:CV,1/SQRT(CV:CV^2+DK$11)),"")</f>
        <v/>
      </c>
      <c r="DB27" s="58" t="str">
        <f>IF(Include_in_Pub_Bias=TRUE,IF(Additional_model="Fixed effect",'Publication Bias Analysis'!E:E/CV:CV,'Publication Bias Analysis'!E:E/SQRT(CV:CV^2+DK$11)),"")</f>
        <v/>
      </c>
      <c r="DC27" s="78" t="str">
        <f>IF(Include_in_Pub_Bias=TRUE,RANK(DP:DP,DP:DP,1)*IF(DO:DO&gt;0,1,-1),"")</f>
        <v/>
      </c>
      <c r="DD27" s="78" t="str">
        <f>IF(Include_in_Pub_Bias=TRUE,DC:DC,"")</f>
        <v/>
      </c>
      <c r="DE27" s="78" t="str">
        <f>IF(Include_in_Pub_Bias=TRUE,RANK(DS:DS,DS:DS,1)*IF(DR:DR&lt;0,-1,1),"")</f>
        <v/>
      </c>
      <c r="DF27" s="78" t="str">
        <f>IF(Include_in_Pub_Bias=TRUE,RANK(DV:DV,DV:DV,1)*IF(DU:DU&lt;0,-1,1),"")</f>
        <v/>
      </c>
      <c r="DG27" s="58" t="e">
        <f>IF(Include_in_Pub_Bias=TRUE,'Publication Bias Analysis'!E:E,NA())</f>
        <v>#N/A</v>
      </c>
      <c r="DH27" s="47" t="e">
        <f>IF(Include_in_Pub_Bias=TRUE,CV:CV,NA())</f>
        <v>#N/A</v>
      </c>
      <c r="DJ27"/>
      <c r="DK27"/>
      <c r="DL27"/>
      <c r="DN27" s="164"/>
      <c r="DO27" s="10" t="str">
        <f>IF(Include_in_Pub_Bias=TRUE,IF('Publication Bias Analysis'!L$37="Left",'Publication Bias Analysis'!E:E-'Publication Bias Analysis'!I$29,'Publication Bias Analysis'!I$29-'Publication Bias Analysis'!E:E),"")</f>
        <v/>
      </c>
      <c r="DP27" s="10" t="str">
        <f>IF(Include_in_Pub_Bias=TRUE,ABS(DO27),"")</f>
        <v/>
      </c>
      <c r="DQ27" s="47" t="str">
        <f>IF(Include_in_Pub_Bias=TRUE,1/(CV:CV^2+IF(Additional_model="Fixed effect",0,$DZ$6)),"")</f>
        <v/>
      </c>
      <c r="DR27" s="10" t="str">
        <f>IF(Include_in_Pub_Bias=TRUE,IF('Publication Bias Analysis'!L$37="Left",'Publication Bias Analysis'!E:E-DZ$3,DZ$3-'Publication Bias Analysis'!E:E),"")</f>
        <v/>
      </c>
      <c r="DS27" s="10" t="str">
        <f t="shared" si="60"/>
        <v/>
      </c>
      <c r="DT27" s="47" t="str">
        <f>IF(AND(DR27&lt;&gt;"",DD27&lt;=MAX(DD:DD)-DZ$7),1/(CV:CV^2+IF(Additional_model="Fixed effect",0,$DZ$13)),"")</f>
        <v/>
      </c>
      <c r="DU27" s="10" t="str">
        <f>IF(Include_in_Pub_Bias=TRUE,IF('Publication Bias Analysis'!L$37="Left",'Publication Bias Analysis'!E:E-DZ$10,DZ$10-'Publication Bias Analysis'!E:E),"")</f>
        <v/>
      </c>
      <c r="DV27" s="10" t="str">
        <f t="shared" si="39"/>
        <v/>
      </c>
      <c r="DW27" s="47" t="str">
        <f>IF(AND(DU27&lt;&gt;"",DE27&lt;=MAX(DE:DE)-DZ$14),1/(CV:CV^2+IF(Additional_model="Fixed effect",0,$DZ$20)),"")</f>
        <v/>
      </c>
      <c r="DY27"/>
      <c r="DZ27"/>
      <c r="EC27" s="72">
        <v>26</v>
      </c>
      <c r="ED27" s="78" t="str">
        <f>IF(Trim_and_fill="On",IF(DZ$21&gt;COUNT(ED$2:ED26),IF(COUNTIF(DD:DD,-1*(MAX(DD:DD)-EC27+1))=1,"",MAX(DD:DD)-EC27+1),""),"")</f>
        <v/>
      </c>
      <c r="EE27" s="58" t="str">
        <f t="shared" si="40"/>
        <v/>
      </c>
      <c r="EF27" s="58" t="str">
        <f t="shared" si="65"/>
        <v/>
      </c>
      <c r="EG27" s="58" t="str">
        <f t="shared" si="66"/>
        <v/>
      </c>
      <c r="EH27" s="58" t="str">
        <f t="shared" si="42"/>
        <v/>
      </c>
      <c r="EI27" s="47" t="str">
        <f>IF(ED27&lt;&gt;"",EE:EE-'Publication Bias Analysis'!I$37,"")</f>
        <v/>
      </c>
      <c r="EJ27" s="27"/>
      <c r="EK27" s="72">
        <v>26</v>
      </c>
      <c r="EL27" s="58" t="e">
        <f t="shared" si="67"/>
        <v>#N/A</v>
      </c>
      <c r="EM27" s="47" t="e">
        <f t="shared" si="68"/>
        <v>#N/A</v>
      </c>
      <c r="EO27" s="164"/>
      <c r="EP27" s="58" t="str">
        <f>IF(Include_in_Pub_Bias=TRUE,Inverse_standard_error-AVERAGE(Inverse_standard_error),"")</f>
        <v/>
      </c>
      <c r="EQ27" s="47" t="str">
        <f>IF(Include_in_Pub_Bias=TRUE,Z_score-('Publication Bias Analysis'!P$3+'Publication Bias Analysis'!P$4*Inverse_standard_error),"")</f>
        <v/>
      </c>
      <c r="ES27" s="164"/>
      <c r="ET27" s="58" t="str">
        <f>IF(Include_in_Pub_Bias=TRUE,('Publication Bias Analysis'!E:E-SUMPRODUCT('Publication Bias Analysis'!E:E,Calculations!CW:CW)/SUM(Calculations!CW:CW))/(SQRT(EU:EU)),"")</f>
        <v/>
      </c>
      <c r="EU27" s="58" t="str">
        <f>IF(Include_in_Pub_Bias=TRUE,'Publication Bias Analysis'!F:F^2-1/(SUM(Calculations!CW:CW)),"")</f>
        <v/>
      </c>
      <c r="EV27" s="78" t="str">
        <f>IF(Include_in_Pub_Bias=TRUE,RANK(ET:ET,ET:ET,1),"")</f>
        <v/>
      </c>
      <c r="EW27" s="78" t="str">
        <f>IF(Include_in_Pub_Bias=TRUE,RANK(EU:EU,EU:EU,1),"")</f>
        <v/>
      </c>
      <c r="EX27" s="78" t="str">
        <f>IF(Include_in_Pub_Bias=TRUE,COUNTIFS(EV28:EV226,"&lt;"&amp;EV27,EW28:EW226,"&lt;"&amp;EW27)+COUNTIFS(EV28:EV226,"&gt;"&amp;EV27,EW28:EW226,"&gt;"&amp;EW27),"")</f>
        <v/>
      </c>
      <c r="EY27" s="94" t="str">
        <f>IF(Include_in_Pub_Bias=TRUE,COUNTIFS(EV28:EV226,"&lt;"&amp;EV27,EW28:EW226,"&gt;"&amp;EW27)+COUNTIFS(EV28:EV226,"&gt;"&amp;EV27,EW28:EW226,"&lt;"&amp;EW27),"")</f>
        <v/>
      </c>
      <c r="FA27" s="164"/>
      <c r="FG27" s="164"/>
      <c r="FH27" s="58" t="e">
        <f>IF(Include_in_Pub_Bias=TRUE,Inverse_standard_error,NA())</f>
        <v>#N/A</v>
      </c>
      <c r="FI27" s="58" t="e">
        <f>IF(Include_in_Pub_Bias=TRUE,Z_score,NA())</f>
        <v>#N/A</v>
      </c>
      <c r="FJ27" s="58" t="str">
        <f>IF(Include_in_Pub_Bias=TRUE,Inverse_standard_error-AVERAGE(Inverse_standard_error),"")</f>
        <v/>
      </c>
      <c r="FK27" s="47" t="str">
        <f>IF(Include_in_Pub_Bias=TRUE,Z_score-('Publication Bias Analysis'!AK$30+'Publication Bias Analysis'!AK$31*Inverse_standard_error),"")</f>
        <v/>
      </c>
      <c r="FQ27" s="164"/>
      <c r="FR27" s="98" t="str">
        <f>IF(Z_score&lt;&gt;"",RANK('Publication Bias Analysis'!AT:AT,'Publication Bias Analysis'!AT:AT,1)+COUNTIF('Publication Bias Analysis'!AT$2:AT26,'Publication Bias Analysis'!AR27),"")</f>
        <v/>
      </c>
      <c r="FS27" s="58" t="str">
        <f t="shared" si="64"/>
        <v/>
      </c>
      <c r="FT27" s="58" t="e">
        <f>IF(Include_in_Pub_Bias=TRUE,'Publication Bias Analysis'!AS27,NA())</f>
        <v>#N/A</v>
      </c>
      <c r="FU27" s="58" t="e">
        <f>IF('Publication Bias Analysis'!AS27&lt;&gt;"",'Publication Bias Analysis'!AT27,NA())</f>
        <v>#N/A</v>
      </c>
      <c r="FV27" s="58" t="str">
        <f>IF(Include_in_Pub_Bias=TRUE,'Publication Bias Analysis'!AS:AS-AVERAGE('Publication Bias Analysis'!AS:AS),"")</f>
        <v/>
      </c>
      <c r="FW27" s="47" t="str">
        <f>IF(Include_in_Pub_Bias=TRUE,FU:FU-('Publication Bias Analysis'!AW$30+'Publication Bias Analysis'!AW$31*FT:FT),"")</f>
        <v/>
      </c>
      <c r="GC27" s="164"/>
      <c r="GD27" s="58" t="str">
        <f t="shared" si="47"/>
        <v/>
      </c>
      <c r="GE27" s="58" t="str">
        <f t="shared" si="48"/>
        <v/>
      </c>
      <c r="GF27" s="47" t="str">
        <f t="shared" si="63"/>
        <v/>
      </c>
    </row>
    <row r="28" spans="1:188" x14ac:dyDescent="0.2">
      <c r="A28" s="166"/>
      <c r="B28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28" s="78" t="str">
        <f>IF(B28&lt;&gt;"",IF(B28=0,COUNTIF(B$2:B27,0)+1,COUNTIF(B$2:B27,B28)+B28+COUNTIF(B:B,0)),"")</f>
        <v/>
      </c>
      <c r="D28" s="78" t="str">
        <f>IF(AND(Variance&lt;&gt;"",Entry_Number&lt;&gt;""),Entry_Number,"")</f>
        <v/>
      </c>
      <c r="E28" s="120" t="str">
        <f>IF(Input!Study_name&lt;&gt;"",Input!Study_name,"")</f>
        <v/>
      </c>
      <c r="F28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28" s="58" t="str">
        <f t="shared" si="0"/>
        <v/>
      </c>
      <c r="H28" s="58" t="str">
        <f t="shared" si="1"/>
        <v/>
      </c>
      <c r="I28" s="58" t="str">
        <f t="shared" si="2"/>
        <v/>
      </c>
      <c r="J28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28" s="58" t="str">
        <f>IF(AND(Include_study="Yes",Sufficient_data="Yes",Variance&lt;&gt;""),IF(Input!Standard_error_of_Partial_correlation&lt;&gt;"",Input!Standard_error_of_Partial_correlation,SQRT(J28)),"")</f>
        <v/>
      </c>
      <c r="L28" s="58" t="str">
        <f>IF(AND(Sufficient_data="Yes",Include_study="Yes",Variance&lt;&gt;""),1/Variance,"")</f>
        <v/>
      </c>
      <c r="M28" s="58" t="str">
        <f>IF(AND(Sufficient_data="Yes",Include_study="Yes",Variance&lt;&gt;""),1/(Variance+T2_),"")</f>
        <v/>
      </c>
      <c r="N28" s="58" t="str">
        <f t="shared" si="3"/>
        <v/>
      </c>
      <c r="O28" s="58" t="str">
        <f t="shared" si="4"/>
        <v/>
      </c>
      <c r="P28" s="143" t="str">
        <f t="shared" si="5"/>
        <v/>
      </c>
      <c r="Q28" s="146" t="str">
        <f>IF(AND(Include_study="Yes",Sufficient_data="Yes",Variance&lt;&gt;""),IF(Fisher_transformation="Off",Partial_correlation,Partial_correlation_z)-Combined_Effect_Size,"")</f>
        <v/>
      </c>
      <c r="S28" s="75" t="e">
        <f>IF(AND(Sufficient_data="Yes",Include_study="Yes",Variance&lt;&gt;""),Partial_correlation,NA())</f>
        <v>#N/A</v>
      </c>
      <c r="T28" s="58" t="e">
        <f t="shared" si="6"/>
        <v>#N/A</v>
      </c>
      <c r="U28" s="47" t="e">
        <f t="shared" si="7"/>
        <v>#N/A</v>
      </c>
      <c r="Z28" s="166"/>
      <c r="AA28" s="82" t="str">
        <f t="shared" si="8"/>
        <v/>
      </c>
      <c r="AB28" s="88" t="b">
        <f t="shared" si="49"/>
        <v>0</v>
      </c>
      <c r="AC28" s="105" t="str">
        <f>IF(Include_in_subgroup=TRUE,Input!Study_name,"")</f>
        <v/>
      </c>
      <c r="AD28" s="58" t="str">
        <f t="shared" si="9"/>
        <v/>
      </c>
      <c r="AE28" s="58" t="str">
        <f t="shared" si="10"/>
        <v/>
      </c>
      <c r="AF28" s="58" t="str">
        <f t="shared" si="11"/>
        <v/>
      </c>
      <c r="AG28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28" s="58" t="str">
        <f t="shared" si="12"/>
        <v/>
      </c>
      <c r="AI28" s="58" t="str">
        <f t="shared" si="13"/>
        <v/>
      </c>
      <c r="AJ28" s="83" t="str">
        <f t="shared" si="14"/>
        <v/>
      </c>
      <c r="AK28" s="58" t="str">
        <f t="shared" si="15"/>
        <v/>
      </c>
      <c r="AL28" s="58" t="str">
        <f t="shared" si="16"/>
        <v/>
      </c>
      <c r="AM28" s="47" t="str">
        <f t="shared" si="17"/>
        <v/>
      </c>
      <c r="AO28" s="75" t="e">
        <f t="shared" si="18"/>
        <v>#N/A</v>
      </c>
      <c r="AP28" s="58" t="e">
        <f t="shared" si="19"/>
        <v>#N/A</v>
      </c>
      <c r="AQ28" s="47" t="e">
        <f t="shared" si="20"/>
        <v>#N/A</v>
      </c>
      <c r="AS28" s="82" t="str">
        <f t="shared" si="50"/>
        <v/>
      </c>
      <c r="AT28" s="58" t="str">
        <f>IF(AND(Sufficient_data="Yes",Include_study="Yes",Subgroup&lt;&gt;""),IF(COUNTIFS(Input!K$2:K27,"="&amp;"Yes",Input!C$2:C27,"="&amp;"Yes",Input!M$2:M27,"="&amp;Subgroup)&gt;0,"",Subgroup),"")</f>
        <v/>
      </c>
      <c r="AU28" s="88" t="str">
        <f t="shared" si="21"/>
        <v/>
      </c>
      <c r="AV28" s="78" t="str">
        <f t="shared" si="22"/>
        <v/>
      </c>
      <c r="AW28" s="58" t="str">
        <f t="shared" si="23"/>
        <v/>
      </c>
      <c r="AX28" s="89" t="str">
        <f t="shared" si="24"/>
        <v/>
      </c>
      <c r="AY28" s="83" t="str">
        <f t="shared" si="51"/>
        <v/>
      </c>
      <c r="AZ28" s="58" t="str">
        <f t="shared" si="25"/>
        <v/>
      </c>
      <c r="BA28" s="58" t="str">
        <f t="shared" si="26"/>
        <v/>
      </c>
      <c r="BB28" s="58" t="str">
        <f t="shared" si="27"/>
        <v/>
      </c>
      <c r="BC28" s="58" t="str">
        <f t="shared" si="52"/>
        <v/>
      </c>
      <c r="BD28" s="58" t="str">
        <f t="shared" si="28"/>
        <v/>
      </c>
      <c r="BE28" s="88" t="str">
        <f t="shared" si="29"/>
        <v/>
      </c>
      <c r="BF28" s="58" t="str">
        <f t="shared" si="30"/>
        <v/>
      </c>
      <c r="BG28" s="58" t="str">
        <f t="shared" si="31"/>
        <v/>
      </c>
      <c r="BH28" s="58" t="str">
        <f t="shared" si="53"/>
        <v/>
      </c>
      <c r="BI28" s="58" t="str">
        <f t="shared" si="54"/>
        <v/>
      </c>
      <c r="BJ28" s="58" t="str">
        <f t="shared" si="32"/>
        <v/>
      </c>
      <c r="BK28" s="58" t="str">
        <f t="shared" si="33"/>
        <v/>
      </c>
      <c r="BL28" s="58" t="str">
        <f t="shared" si="55"/>
        <v/>
      </c>
      <c r="BM28" s="58" t="str">
        <f t="shared" si="56"/>
        <v/>
      </c>
      <c r="BN28" s="58" t="str">
        <f t="shared" si="57"/>
        <v/>
      </c>
      <c r="BO28" s="58" t="e">
        <f t="shared" si="34"/>
        <v>#N/A</v>
      </c>
      <c r="BP28" s="83" t="str">
        <f t="shared" si="58"/>
        <v/>
      </c>
      <c r="BQ28" s="58" t="str">
        <f t="shared" si="35"/>
        <v/>
      </c>
      <c r="BR28" s="58" t="str">
        <f t="shared" si="59"/>
        <v/>
      </c>
      <c r="BS28" s="58" t="str">
        <f t="shared" si="36"/>
        <v/>
      </c>
      <c r="BT28" s="47" t="str">
        <f t="shared" si="37"/>
        <v/>
      </c>
      <c r="BV28" s="152" t="s">
        <v>83</v>
      </c>
      <c r="BW28" s="152"/>
      <c r="BY28" s="167"/>
      <c r="BZ28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28" s="58" t="e">
        <f>IF(Include_in_Moderator=TRUE,'Moderator Analysis'!E:E,NA())</f>
        <v>#N/A</v>
      </c>
      <c r="CB28" s="58" t="e">
        <f>IF(Include_in_Moderator=TRUE,'Moderator Analysis'!F:F,NA())</f>
        <v>#N/A</v>
      </c>
      <c r="CC28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28" s="58" t="str">
        <f>IF(Include_in_Moderator=TRUE,1/CC:CC^2,"")</f>
        <v/>
      </c>
      <c r="CE28" s="58" t="str">
        <f>IF(Include_in_Moderator=TRUE,'Moderator Analysis'!F:F-CO$2,"")</f>
        <v/>
      </c>
      <c r="CF28" s="58" t="str">
        <f>IF(Include_in_Moderator=TRUE,'Moderator Analysis'!E:E-CO$3,"")</f>
        <v/>
      </c>
      <c r="CG28" s="47" t="str">
        <f>IF(Include_in_Moderator=TRUE,CD:CD*('Moderator Analysis'!F:F-CO$5-CO$4*'Moderator Analysis'!E:E)^2,"")</f>
        <v/>
      </c>
      <c r="CI28" s="75" t="str">
        <f>IF(AND(Sufficient_data="Yes",Include_study="Yes",Include_in_Moderator=TRUE,Moderator&lt;&gt;""),1/(CC:CC^2+CO$7),"")</f>
        <v/>
      </c>
      <c r="CJ28" s="58" t="str">
        <f>IF(AND(Sufficient_data="Yes",Include_study="Yes",CI28&lt;&gt;""),'Moderator Analysis'!F:F-'Moderator Analysis'!K$37,"")</f>
        <v/>
      </c>
      <c r="CK28" s="58" t="str">
        <f>IF(AND(Sufficient_data="Yes",Include_study="Yes",CI28&lt;&gt;""),'Moderator Analysis'!E:E-SUMPRODUCT('Moderator Analysis'!E:E,CI:CI)/SUM(CI:CI),"")</f>
        <v/>
      </c>
      <c r="CL28" s="47" t="str">
        <f>IF(AND(Sufficient_data="Yes",Include_study="Yes",CI28&lt;&gt;""),CI:CI*(CB28-'Moderator Analysis'!K$29-'Moderator Analysis'!K$30*'Moderator Analysis'!E:E)^2,"")</f>
        <v/>
      </c>
      <c r="CM28" s="26"/>
      <c r="CQ28" s="167"/>
      <c r="CR28" s="150" t="b">
        <f>IF(Additional_Fisher_transformation="On",AND(Include_study="Yes",Number_of_observations&lt;&gt;"",Number_of_predictors&lt;&gt;""),AND(Include_study="Yes",Sufficient_data="Yes"))</f>
        <v>0</v>
      </c>
      <c r="CS28" s="169"/>
      <c r="CT28" s="58" t="str">
        <f>IF(Include_in_Pub_Bias=TRUE,Partial_correlation,"")</f>
        <v/>
      </c>
      <c r="CU28" s="58" t="str">
        <f>IF(AND(Include_in_Pub_Bias=TRUE,Additional_Fisher_transformation="On"),FISHER(Partial_correlation),"")</f>
        <v/>
      </c>
      <c r="CV28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28" s="58" t="str">
        <f>IF(Include_in_Pub_Bias=TRUE,1/CV:CV^2,"")</f>
        <v/>
      </c>
      <c r="CX28" s="58" t="str">
        <f>IF(Include_in_Pub_Bias=TRUE,1/(CV:CV^2+IF(Additional_model="Fixed effect",0,Calculations!DK$11)),"")</f>
        <v/>
      </c>
      <c r="CY28" s="58" t="str">
        <f>IF(Include_in_Pub_Bias=TRUE,1/(CV:CV^2+IF(Additional_model="Fixed effect",0,'Publication Bias Analysis'!L$32)),"")</f>
        <v/>
      </c>
      <c r="CZ28" s="58" t="str">
        <f>IF(Include_in_Pub_Bias=TRUE,'Publication Bias Analysis'!E:E-'Publication Bias Analysis'!I$37,"")</f>
        <v/>
      </c>
      <c r="DA28" s="58" t="str">
        <f>IF(Include_in_Pub_Bias=TRUE,IF(Additional_model="Fixed effect",1/CV:CV,1/SQRT(CV:CV^2+DK$11)),"")</f>
        <v/>
      </c>
      <c r="DB28" s="58" t="str">
        <f>IF(Include_in_Pub_Bias=TRUE,IF(Additional_model="Fixed effect",'Publication Bias Analysis'!E:E/CV:CV,'Publication Bias Analysis'!E:E/SQRT(CV:CV^2+DK$11)),"")</f>
        <v/>
      </c>
      <c r="DC28" s="78" t="str">
        <f>IF(Include_in_Pub_Bias=TRUE,RANK(DP:DP,DP:DP,1)*IF(DO:DO&gt;0,1,-1),"")</f>
        <v/>
      </c>
      <c r="DD28" s="78" t="str">
        <f>IF(Include_in_Pub_Bias=TRUE,DC:DC,"")</f>
        <v/>
      </c>
      <c r="DE28" s="78" t="str">
        <f>IF(Include_in_Pub_Bias=TRUE,RANK(DS:DS,DS:DS,1)*IF(DR:DR&lt;0,-1,1),"")</f>
        <v/>
      </c>
      <c r="DF28" s="78" t="str">
        <f>IF(Include_in_Pub_Bias=TRUE,RANK(DV:DV,DV:DV,1)*IF(DU:DU&lt;0,-1,1),"")</f>
        <v/>
      </c>
      <c r="DG28" s="58" t="e">
        <f>IF(Include_in_Pub_Bias=TRUE,'Publication Bias Analysis'!E:E,NA())</f>
        <v>#N/A</v>
      </c>
      <c r="DH28" s="47" t="e">
        <f>IF(Include_in_Pub_Bias=TRUE,CV:CV,NA())</f>
        <v>#N/A</v>
      </c>
      <c r="DJ28"/>
      <c r="DK28"/>
      <c r="DL28"/>
      <c r="DN28" s="164"/>
      <c r="DO28" s="10" t="str">
        <f>IF(Include_in_Pub_Bias=TRUE,IF('Publication Bias Analysis'!L$37="Left",'Publication Bias Analysis'!E:E-'Publication Bias Analysis'!I$29,'Publication Bias Analysis'!I$29-'Publication Bias Analysis'!E:E),"")</f>
        <v/>
      </c>
      <c r="DP28" s="10" t="str">
        <f>IF(Include_in_Pub_Bias=TRUE,ABS(DO28),"")</f>
        <v/>
      </c>
      <c r="DQ28" s="47" t="str">
        <f>IF(Include_in_Pub_Bias=TRUE,1/(CV:CV^2+IF(Additional_model="Fixed effect",0,$DZ$6)),"")</f>
        <v/>
      </c>
      <c r="DR28" s="10" t="str">
        <f>IF(Include_in_Pub_Bias=TRUE,IF('Publication Bias Analysis'!L$37="Left",'Publication Bias Analysis'!E:E-DZ$3,DZ$3-'Publication Bias Analysis'!E:E),"")</f>
        <v/>
      </c>
      <c r="DS28" s="10" t="str">
        <f t="shared" si="60"/>
        <v/>
      </c>
      <c r="DT28" s="47" t="str">
        <f>IF(AND(DR28&lt;&gt;"",DD28&lt;=MAX(DD:DD)-DZ$7),1/(CV:CV^2+IF(Additional_model="Fixed effect",0,$DZ$13)),"")</f>
        <v/>
      </c>
      <c r="DU28" s="10" t="str">
        <f>IF(Include_in_Pub_Bias=TRUE,IF('Publication Bias Analysis'!L$37="Left",'Publication Bias Analysis'!E:E-DZ$10,DZ$10-'Publication Bias Analysis'!E:E),"")</f>
        <v/>
      </c>
      <c r="DV28" s="10" t="str">
        <f t="shared" si="39"/>
        <v/>
      </c>
      <c r="DW28" s="47" t="str">
        <f>IF(AND(DU28&lt;&gt;"",DE28&lt;=MAX(DE:DE)-DZ$14),1/(CV:CV^2+IF(Additional_model="Fixed effect",0,$DZ$20)),"")</f>
        <v/>
      </c>
      <c r="DY28"/>
      <c r="DZ28"/>
      <c r="EC28" s="72">
        <v>27</v>
      </c>
      <c r="ED28" s="78" t="str">
        <f>IF(Trim_and_fill="On",IF(DZ$21&gt;COUNT(ED$2:ED27),IF(COUNTIF(DD:DD,-1*(MAX(DD:DD)-EC28+1))=1,"",MAX(DD:DD)-EC28+1),""),"")</f>
        <v/>
      </c>
      <c r="EE28" s="58" t="str">
        <f t="shared" si="40"/>
        <v/>
      </c>
      <c r="EF28" s="58" t="str">
        <f t="shared" si="65"/>
        <v/>
      </c>
      <c r="EG28" s="58" t="str">
        <f t="shared" si="66"/>
        <v/>
      </c>
      <c r="EH28" s="58" t="str">
        <f t="shared" si="42"/>
        <v/>
      </c>
      <c r="EI28" s="47" t="str">
        <f>IF(ED28&lt;&gt;"",EE:EE-'Publication Bias Analysis'!I$37,"")</f>
        <v/>
      </c>
      <c r="EJ28" s="27"/>
      <c r="EK28" s="72">
        <v>27</v>
      </c>
      <c r="EL28" s="58" t="e">
        <f t="shared" si="67"/>
        <v>#N/A</v>
      </c>
      <c r="EM28" s="47" t="e">
        <f t="shared" si="68"/>
        <v>#N/A</v>
      </c>
      <c r="EO28" s="164"/>
      <c r="EP28" s="58" t="str">
        <f>IF(Include_in_Pub_Bias=TRUE,Inverse_standard_error-AVERAGE(Inverse_standard_error),"")</f>
        <v/>
      </c>
      <c r="EQ28" s="47" t="str">
        <f>IF(Include_in_Pub_Bias=TRUE,Z_score-('Publication Bias Analysis'!P$3+'Publication Bias Analysis'!P$4*Inverse_standard_error),"")</f>
        <v/>
      </c>
      <c r="ES28" s="164"/>
      <c r="ET28" s="58" t="str">
        <f>IF(Include_in_Pub_Bias=TRUE,('Publication Bias Analysis'!E:E-SUMPRODUCT('Publication Bias Analysis'!E:E,Calculations!CW:CW)/SUM(Calculations!CW:CW))/(SQRT(EU:EU)),"")</f>
        <v/>
      </c>
      <c r="EU28" s="58" t="str">
        <f>IF(Include_in_Pub_Bias=TRUE,'Publication Bias Analysis'!F:F^2-1/(SUM(Calculations!CW:CW)),"")</f>
        <v/>
      </c>
      <c r="EV28" s="78" t="str">
        <f>IF(Include_in_Pub_Bias=TRUE,RANK(ET:ET,ET:ET,1),"")</f>
        <v/>
      </c>
      <c r="EW28" s="78" t="str">
        <f>IF(Include_in_Pub_Bias=TRUE,RANK(EU:EU,EU:EU,1),"")</f>
        <v/>
      </c>
      <c r="EX28" s="78" t="str">
        <f>IF(Include_in_Pub_Bias=TRUE,COUNTIFS(EV29:EV227,"&lt;"&amp;EV28,EW29:EW227,"&lt;"&amp;EW28)+COUNTIFS(EV29:EV227,"&gt;"&amp;EV28,EW29:EW227,"&gt;"&amp;EW28),"")</f>
        <v/>
      </c>
      <c r="EY28" s="94" t="str">
        <f>IF(Include_in_Pub_Bias=TRUE,COUNTIFS(EV29:EV227,"&lt;"&amp;EV28,EW29:EW227,"&gt;"&amp;EW28)+COUNTIFS(EV29:EV227,"&gt;"&amp;EV28,EW29:EW227,"&lt;"&amp;EW28),"")</f>
        <v/>
      </c>
      <c r="FA28" s="164"/>
      <c r="FG28" s="164"/>
      <c r="FH28" s="58" t="e">
        <f>IF(Include_in_Pub_Bias=TRUE,Inverse_standard_error,NA())</f>
        <v>#N/A</v>
      </c>
      <c r="FI28" s="58" t="e">
        <f>IF(Include_in_Pub_Bias=TRUE,Z_score,NA())</f>
        <v>#N/A</v>
      </c>
      <c r="FJ28" s="58" t="str">
        <f>IF(Include_in_Pub_Bias=TRUE,Inverse_standard_error-AVERAGE(Inverse_standard_error),"")</f>
        <v/>
      </c>
      <c r="FK28" s="47" t="str">
        <f>IF(Include_in_Pub_Bias=TRUE,Z_score-('Publication Bias Analysis'!AK$30+'Publication Bias Analysis'!AK$31*Inverse_standard_error),"")</f>
        <v/>
      </c>
      <c r="FQ28" s="164"/>
      <c r="FR28" s="98" t="str">
        <f>IF(Z_score&lt;&gt;"",RANK('Publication Bias Analysis'!AT:AT,'Publication Bias Analysis'!AT:AT,1)+COUNTIF('Publication Bias Analysis'!AT$2:AT27,'Publication Bias Analysis'!AR28),"")</f>
        <v/>
      </c>
      <c r="FS28" s="58" t="str">
        <f t="shared" si="64"/>
        <v/>
      </c>
      <c r="FT28" s="58" t="e">
        <f>IF(Include_in_Pub_Bias=TRUE,'Publication Bias Analysis'!AS28,NA())</f>
        <v>#N/A</v>
      </c>
      <c r="FU28" s="58" t="e">
        <f>IF('Publication Bias Analysis'!AS28&lt;&gt;"",'Publication Bias Analysis'!AT28,NA())</f>
        <v>#N/A</v>
      </c>
      <c r="FV28" s="58" t="str">
        <f>IF(Include_in_Pub_Bias=TRUE,'Publication Bias Analysis'!AS:AS-AVERAGE('Publication Bias Analysis'!AS:AS),"")</f>
        <v/>
      </c>
      <c r="FW28" s="47" t="str">
        <f>IF(Include_in_Pub_Bias=TRUE,FU:FU-('Publication Bias Analysis'!AW$30+'Publication Bias Analysis'!AW$31*FT:FT),"")</f>
        <v/>
      </c>
      <c r="GC28" s="164"/>
      <c r="GD28" s="58" t="str">
        <f t="shared" si="47"/>
        <v/>
      </c>
      <c r="GE28" s="58" t="str">
        <f t="shared" si="48"/>
        <v/>
      </c>
      <c r="GF28" s="47" t="str">
        <f t="shared" si="63"/>
        <v/>
      </c>
    </row>
    <row r="29" spans="1:188" ht="13.5" x14ac:dyDescent="0.25">
      <c r="A29" s="166"/>
      <c r="B29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29" s="78" t="str">
        <f>IF(B29&lt;&gt;"",IF(B29=0,COUNTIF(B$2:B28,0)+1,COUNTIF(B$2:B28,B29)+B29+COUNTIF(B:B,0)),"")</f>
        <v/>
      </c>
      <c r="D29" s="78" t="str">
        <f>IF(AND(Variance&lt;&gt;"",Entry_Number&lt;&gt;""),Entry_Number,"")</f>
        <v/>
      </c>
      <c r="E29" s="120" t="str">
        <f>IF(Input!Study_name&lt;&gt;"",Input!Study_name,"")</f>
        <v/>
      </c>
      <c r="F29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29" s="58" t="str">
        <f t="shared" si="0"/>
        <v/>
      </c>
      <c r="H29" s="58" t="str">
        <f t="shared" si="1"/>
        <v/>
      </c>
      <c r="I29" s="58" t="str">
        <f t="shared" si="2"/>
        <v/>
      </c>
      <c r="J29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29" s="58" t="str">
        <f>IF(AND(Include_study="Yes",Sufficient_data="Yes",Variance&lt;&gt;""),IF(Input!Standard_error_of_Partial_correlation&lt;&gt;"",Input!Standard_error_of_Partial_correlation,SQRT(J29)),"")</f>
        <v/>
      </c>
      <c r="L29" s="58" t="str">
        <f>IF(AND(Sufficient_data="Yes",Include_study="Yes",Variance&lt;&gt;""),1/Variance,"")</f>
        <v/>
      </c>
      <c r="M29" s="58" t="str">
        <f>IF(AND(Sufficient_data="Yes",Include_study="Yes",Variance&lt;&gt;""),1/(Variance+T2_),"")</f>
        <v/>
      </c>
      <c r="N29" s="58" t="str">
        <f t="shared" si="3"/>
        <v/>
      </c>
      <c r="O29" s="58" t="str">
        <f t="shared" si="4"/>
        <v/>
      </c>
      <c r="P29" s="143" t="str">
        <f t="shared" si="5"/>
        <v/>
      </c>
      <c r="Q29" s="146" t="str">
        <f>IF(AND(Include_study="Yes",Sufficient_data="Yes",Variance&lt;&gt;""),IF(Fisher_transformation="Off",Partial_correlation,Partial_correlation_z)-Combined_Effect_Size,"")</f>
        <v/>
      </c>
      <c r="S29" s="75" t="e">
        <f>IF(AND(Sufficient_data="Yes",Include_study="Yes",Variance&lt;&gt;""),Partial_correlation,NA())</f>
        <v>#N/A</v>
      </c>
      <c r="T29" s="58" t="e">
        <f t="shared" si="6"/>
        <v>#N/A</v>
      </c>
      <c r="U29" s="47" t="e">
        <f t="shared" si="7"/>
        <v>#N/A</v>
      </c>
      <c r="Z29" s="166"/>
      <c r="AA29" s="82" t="str">
        <f t="shared" si="8"/>
        <v/>
      </c>
      <c r="AB29" s="88" t="b">
        <f t="shared" si="49"/>
        <v>0</v>
      </c>
      <c r="AC29" s="105" t="str">
        <f>IF(Include_in_subgroup=TRUE,Input!Study_name,"")</f>
        <v/>
      </c>
      <c r="AD29" s="58" t="str">
        <f t="shared" si="9"/>
        <v/>
      </c>
      <c r="AE29" s="58" t="str">
        <f t="shared" si="10"/>
        <v/>
      </c>
      <c r="AF29" s="58" t="str">
        <f t="shared" si="11"/>
        <v/>
      </c>
      <c r="AG29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29" s="58" t="str">
        <f t="shared" si="12"/>
        <v/>
      </c>
      <c r="AI29" s="58" t="str">
        <f t="shared" si="13"/>
        <v/>
      </c>
      <c r="AJ29" s="83" t="str">
        <f t="shared" si="14"/>
        <v/>
      </c>
      <c r="AK29" s="58" t="str">
        <f t="shared" si="15"/>
        <v/>
      </c>
      <c r="AL29" s="58" t="str">
        <f t="shared" si="16"/>
        <v/>
      </c>
      <c r="AM29" s="47" t="str">
        <f t="shared" si="17"/>
        <v/>
      </c>
      <c r="AO29" s="75" t="e">
        <f t="shared" si="18"/>
        <v>#N/A</v>
      </c>
      <c r="AP29" s="58" t="e">
        <f t="shared" si="19"/>
        <v>#N/A</v>
      </c>
      <c r="AQ29" s="47" t="e">
        <f t="shared" si="20"/>
        <v>#N/A</v>
      </c>
      <c r="AS29" s="82" t="str">
        <f t="shared" si="50"/>
        <v/>
      </c>
      <c r="AT29" s="58" t="str">
        <f>IF(AND(Sufficient_data="Yes",Include_study="Yes",Subgroup&lt;&gt;""),IF(COUNTIFS(Input!K$2:K28,"="&amp;"Yes",Input!C$2:C28,"="&amp;"Yes",Input!M$2:M28,"="&amp;Subgroup)&gt;0,"",Subgroup),"")</f>
        <v/>
      </c>
      <c r="AU29" s="88" t="str">
        <f t="shared" si="21"/>
        <v/>
      </c>
      <c r="AV29" s="78" t="str">
        <f t="shared" si="22"/>
        <v/>
      </c>
      <c r="AW29" s="58" t="str">
        <f t="shared" si="23"/>
        <v/>
      </c>
      <c r="AX29" s="89" t="str">
        <f t="shared" si="24"/>
        <v/>
      </c>
      <c r="AY29" s="83" t="str">
        <f t="shared" si="51"/>
        <v/>
      </c>
      <c r="AZ29" s="58" t="str">
        <f t="shared" si="25"/>
        <v/>
      </c>
      <c r="BA29" s="58" t="str">
        <f t="shared" si="26"/>
        <v/>
      </c>
      <c r="BB29" s="58" t="str">
        <f t="shared" si="27"/>
        <v/>
      </c>
      <c r="BC29" s="58" t="str">
        <f t="shared" si="52"/>
        <v/>
      </c>
      <c r="BD29" s="58" t="str">
        <f t="shared" si="28"/>
        <v/>
      </c>
      <c r="BE29" s="88" t="str">
        <f t="shared" si="29"/>
        <v/>
      </c>
      <c r="BF29" s="58" t="str">
        <f t="shared" si="30"/>
        <v/>
      </c>
      <c r="BG29" s="58" t="str">
        <f t="shared" si="31"/>
        <v/>
      </c>
      <c r="BH29" s="58" t="str">
        <f t="shared" si="53"/>
        <v/>
      </c>
      <c r="BI29" s="58" t="str">
        <f t="shared" si="54"/>
        <v/>
      </c>
      <c r="BJ29" s="58" t="str">
        <f t="shared" si="32"/>
        <v/>
      </c>
      <c r="BK29" s="58" t="str">
        <f t="shared" si="33"/>
        <v/>
      </c>
      <c r="BL29" s="58" t="str">
        <f t="shared" si="55"/>
        <v/>
      </c>
      <c r="BM29" s="58" t="str">
        <f t="shared" si="56"/>
        <v/>
      </c>
      <c r="BN29" s="58" t="str">
        <f t="shared" si="57"/>
        <v/>
      </c>
      <c r="BO29" s="58" t="e">
        <f t="shared" si="34"/>
        <v>#N/A</v>
      </c>
      <c r="BP29" s="83" t="str">
        <f t="shared" si="58"/>
        <v/>
      </c>
      <c r="BQ29" s="58" t="str">
        <f t="shared" si="35"/>
        <v/>
      </c>
      <c r="BR29" s="58" t="str">
        <f t="shared" si="59"/>
        <v/>
      </c>
      <c r="BS29" s="58" t="str">
        <f t="shared" si="36"/>
        <v/>
      </c>
      <c r="BT29" s="47" t="str">
        <f t="shared" si="37"/>
        <v/>
      </c>
      <c r="BV29" s="20" t="s">
        <v>84</v>
      </c>
      <c r="BW29" s="10">
        <f>SUMPRODUCT(BQ:BQ,BC:BC,BC:BC)-SUMPRODUCT(BQ:BQ,BC:BC)^2/SUM(BQ:BQ)</f>
        <v>7.7160697577476727</v>
      </c>
      <c r="BY29" s="167"/>
      <c r="BZ29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29" s="58" t="e">
        <f>IF(Include_in_Moderator=TRUE,'Moderator Analysis'!E:E,NA())</f>
        <v>#N/A</v>
      </c>
      <c r="CB29" s="58" t="e">
        <f>IF(Include_in_Moderator=TRUE,'Moderator Analysis'!F:F,NA())</f>
        <v>#N/A</v>
      </c>
      <c r="CC29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29" s="58" t="str">
        <f>IF(Include_in_Moderator=TRUE,1/CC:CC^2,"")</f>
        <v/>
      </c>
      <c r="CE29" s="58" t="str">
        <f>IF(Include_in_Moderator=TRUE,'Moderator Analysis'!F:F-CO$2,"")</f>
        <v/>
      </c>
      <c r="CF29" s="58" t="str">
        <f>IF(Include_in_Moderator=TRUE,'Moderator Analysis'!E:E-CO$3,"")</f>
        <v/>
      </c>
      <c r="CG29" s="47" t="str">
        <f>IF(Include_in_Moderator=TRUE,CD:CD*('Moderator Analysis'!F:F-CO$5-CO$4*'Moderator Analysis'!E:E)^2,"")</f>
        <v/>
      </c>
      <c r="CI29" s="75" t="str">
        <f>IF(AND(Sufficient_data="Yes",Include_study="Yes",Include_in_Moderator=TRUE,Moderator&lt;&gt;""),1/(CC:CC^2+CO$7),"")</f>
        <v/>
      </c>
      <c r="CJ29" s="58" t="str">
        <f>IF(AND(Sufficient_data="Yes",Include_study="Yes",CI29&lt;&gt;""),'Moderator Analysis'!F:F-'Moderator Analysis'!K$37,"")</f>
        <v/>
      </c>
      <c r="CK29" s="58" t="str">
        <f>IF(AND(Sufficient_data="Yes",Include_study="Yes",CI29&lt;&gt;""),'Moderator Analysis'!E:E-SUMPRODUCT('Moderator Analysis'!E:E,CI:CI)/SUM(CI:CI),"")</f>
        <v/>
      </c>
      <c r="CL29" s="47" t="str">
        <f>IF(AND(Sufficient_data="Yes",Include_study="Yes",CI29&lt;&gt;""),CI:CI*(CB29-'Moderator Analysis'!K$29-'Moderator Analysis'!K$30*'Moderator Analysis'!E:E)^2,"")</f>
        <v/>
      </c>
      <c r="CM29" s="26"/>
      <c r="CQ29" s="167"/>
      <c r="CR29" s="150" t="b">
        <f>IF(Additional_Fisher_transformation="On",AND(Include_study="Yes",Number_of_observations&lt;&gt;"",Number_of_predictors&lt;&gt;""),AND(Include_study="Yes",Sufficient_data="Yes"))</f>
        <v>0</v>
      </c>
      <c r="CS29" s="169"/>
      <c r="CT29" s="58" t="str">
        <f>IF(Include_in_Pub_Bias=TRUE,Partial_correlation,"")</f>
        <v/>
      </c>
      <c r="CU29" s="58" t="str">
        <f>IF(AND(Include_in_Pub_Bias=TRUE,Additional_Fisher_transformation="On"),FISHER(Partial_correlation),"")</f>
        <v/>
      </c>
      <c r="CV29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29" s="58" t="str">
        <f>IF(Include_in_Pub_Bias=TRUE,1/CV:CV^2,"")</f>
        <v/>
      </c>
      <c r="CX29" s="58" t="str">
        <f>IF(Include_in_Pub_Bias=TRUE,1/(CV:CV^2+IF(Additional_model="Fixed effect",0,Calculations!DK$11)),"")</f>
        <v/>
      </c>
      <c r="CY29" s="58" t="str">
        <f>IF(Include_in_Pub_Bias=TRUE,1/(CV:CV^2+IF(Additional_model="Fixed effect",0,'Publication Bias Analysis'!L$32)),"")</f>
        <v/>
      </c>
      <c r="CZ29" s="58" t="str">
        <f>IF(Include_in_Pub_Bias=TRUE,'Publication Bias Analysis'!E:E-'Publication Bias Analysis'!I$37,"")</f>
        <v/>
      </c>
      <c r="DA29" s="58" t="str">
        <f>IF(Include_in_Pub_Bias=TRUE,IF(Additional_model="Fixed effect",1/CV:CV,1/SQRT(CV:CV^2+DK$11)),"")</f>
        <v/>
      </c>
      <c r="DB29" s="58" t="str">
        <f>IF(Include_in_Pub_Bias=TRUE,IF(Additional_model="Fixed effect",'Publication Bias Analysis'!E:E/CV:CV,'Publication Bias Analysis'!E:E/SQRT(CV:CV^2+DK$11)),"")</f>
        <v/>
      </c>
      <c r="DC29" s="78" t="str">
        <f>IF(Include_in_Pub_Bias=TRUE,RANK(DP:DP,DP:DP,1)*IF(DO:DO&gt;0,1,-1),"")</f>
        <v/>
      </c>
      <c r="DD29" s="78" t="str">
        <f>IF(Include_in_Pub_Bias=TRUE,DC:DC,"")</f>
        <v/>
      </c>
      <c r="DE29" s="78" t="str">
        <f>IF(Include_in_Pub_Bias=TRUE,RANK(DS:DS,DS:DS,1)*IF(DR:DR&lt;0,-1,1),"")</f>
        <v/>
      </c>
      <c r="DF29" s="78" t="str">
        <f>IF(Include_in_Pub_Bias=TRUE,RANK(DV:DV,DV:DV,1)*IF(DU:DU&lt;0,-1,1),"")</f>
        <v/>
      </c>
      <c r="DG29" s="58" t="e">
        <f>IF(Include_in_Pub_Bias=TRUE,'Publication Bias Analysis'!E:E,NA())</f>
        <v>#N/A</v>
      </c>
      <c r="DH29" s="47" t="e">
        <f>IF(Include_in_Pub_Bias=TRUE,CV:CV,NA())</f>
        <v>#N/A</v>
      </c>
      <c r="DJ29"/>
      <c r="DK29"/>
      <c r="DL29"/>
      <c r="DN29" s="164"/>
      <c r="DO29" s="10" t="str">
        <f>IF(Include_in_Pub_Bias=TRUE,IF('Publication Bias Analysis'!L$37="Left",'Publication Bias Analysis'!E:E-'Publication Bias Analysis'!I$29,'Publication Bias Analysis'!I$29-'Publication Bias Analysis'!E:E),"")</f>
        <v/>
      </c>
      <c r="DP29" s="10" t="str">
        <f>IF(Include_in_Pub_Bias=TRUE,ABS(DO29),"")</f>
        <v/>
      </c>
      <c r="DQ29" s="47" t="str">
        <f>IF(Include_in_Pub_Bias=TRUE,1/(CV:CV^2+IF(Additional_model="Fixed effect",0,$DZ$6)),"")</f>
        <v/>
      </c>
      <c r="DR29" s="10" t="str">
        <f>IF(Include_in_Pub_Bias=TRUE,IF('Publication Bias Analysis'!L$37="Left",'Publication Bias Analysis'!E:E-DZ$3,DZ$3-'Publication Bias Analysis'!E:E),"")</f>
        <v/>
      </c>
      <c r="DS29" s="10" t="str">
        <f t="shared" si="60"/>
        <v/>
      </c>
      <c r="DT29" s="47" t="str">
        <f>IF(AND(DR29&lt;&gt;"",DD29&lt;=MAX(DD:DD)-DZ$7),1/(CV:CV^2+IF(Additional_model="Fixed effect",0,$DZ$13)),"")</f>
        <v/>
      </c>
      <c r="DU29" s="10" t="str">
        <f>IF(Include_in_Pub_Bias=TRUE,IF('Publication Bias Analysis'!L$37="Left",'Publication Bias Analysis'!E:E-DZ$10,DZ$10-'Publication Bias Analysis'!E:E),"")</f>
        <v/>
      </c>
      <c r="DV29" s="10" t="str">
        <f t="shared" si="39"/>
        <v/>
      </c>
      <c r="DW29" s="47" t="str">
        <f>IF(AND(DU29&lt;&gt;"",DE29&lt;=MAX(DE:DE)-DZ$14),1/(CV:CV^2+IF(Additional_model="Fixed effect",0,$DZ$20)),"")</f>
        <v/>
      </c>
      <c r="DY29"/>
      <c r="DZ29"/>
      <c r="EA29"/>
      <c r="EC29" s="72">
        <v>28</v>
      </c>
      <c r="ED29" s="78" t="str">
        <f>IF(Trim_and_fill="On",IF(DZ$21&gt;COUNT(ED$2:ED28),IF(COUNTIF(DD:DD,-1*(MAX(DD:DD)-EC29+1))=1,"",MAX(DD:DD)-EC29+1),""),"")</f>
        <v/>
      </c>
      <c r="EE29" s="58" t="str">
        <f t="shared" si="40"/>
        <v/>
      </c>
      <c r="EF29" s="58" t="str">
        <f t="shared" si="65"/>
        <v/>
      </c>
      <c r="EG29" s="58" t="str">
        <f t="shared" si="66"/>
        <v/>
      </c>
      <c r="EH29" s="58" t="str">
        <f t="shared" si="42"/>
        <v/>
      </c>
      <c r="EI29" s="47" t="str">
        <f>IF(ED29&lt;&gt;"",EE:EE-'Publication Bias Analysis'!I$37,"")</f>
        <v/>
      </c>
      <c r="EJ29" s="27"/>
      <c r="EK29" s="72">
        <v>28</v>
      </c>
      <c r="EL29" s="58" t="e">
        <f t="shared" si="67"/>
        <v>#N/A</v>
      </c>
      <c r="EM29" s="47" t="e">
        <f t="shared" si="68"/>
        <v>#N/A</v>
      </c>
      <c r="EO29" s="164"/>
      <c r="EP29" s="58" t="str">
        <f>IF(Include_in_Pub_Bias=TRUE,Inverse_standard_error-AVERAGE(Inverse_standard_error),"")</f>
        <v/>
      </c>
      <c r="EQ29" s="47" t="str">
        <f>IF(Include_in_Pub_Bias=TRUE,Z_score-('Publication Bias Analysis'!P$3+'Publication Bias Analysis'!P$4*Inverse_standard_error),"")</f>
        <v/>
      </c>
      <c r="ES29" s="164"/>
      <c r="ET29" s="58" t="str">
        <f>IF(Include_in_Pub_Bias=TRUE,('Publication Bias Analysis'!E:E-SUMPRODUCT('Publication Bias Analysis'!E:E,Calculations!CW:CW)/SUM(Calculations!CW:CW))/(SQRT(EU:EU)),"")</f>
        <v/>
      </c>
      <c r="EU29" s="58" t="str">
        <f>IF(Include_in_Pub_Bias=TRUE,'Publication Bias Analysis'!F:F^2-1/(SUM(Calculations!CW:CW)),"")</f>
        <v/>
      </c>
      <c r="EV29" s="78" t="str">
        <f>IF(Include_in_Pub_Bias=TRUE,RANK(ET:ET,ET:ET,1),"")</f>
        <v/>
      </c>
      <c r="EW29" s="78" t="str">
        <f>IF(Include_in_Pub_Bias=TRUE,RANK(EU:EU,EU:EU,1),"")</f>
        <v/>
      </c>
      <c r="EX29" s="78" t="str">
        <f>IF(Include_in_Pub_Bias=TRUE,COUNTIFS(EV30:EV228,"&lt;"&amp;EV29,EW30:EW228,"&lt;"&amp;EW29)+COUNTIFS(EV30:EV228,"&gt;"&amp;EV29,EW30:EW228,"&gt;"&amp;EW29),"")</f>
        <v/>
      </c>
      <c r="EY29" s="94" t="str">
        <f>IF(Include_in_Pub_Bias=TRUE,COUNTIFS(EV30:EV228,"&lt;"&amp;EV29,EW30:EW228,"&gt;"&amp;EW29)+COUNTIFS(EV30:EV228,"&gt;"&amp;EV29,EW30:EW228,"&lt;"&amp;EW29),"")</f>
        <v/>
      </c>
      <c r="FA29" s="164"/>
      <c r="FG29" s="164"/>
      <c r="FH29" s="58" t="e">
        <f>IF(Include_in_Pub_Bias=TRUE,Inverse_standard_error,NA())</f>
        <v>#N/A</v>
      </c>
      <c r="FI29" s="58" t="e">
        <f>IF(Include_in_Pub_Bias=TRUE,Z_score,NA())</f>
        <v>#N/A</v>
      </c>
      <c r="FJ29" s="58" t="str">
        <f>IF(Include_in_Pub_Bias=TRUE,Inverse_standard_error-AVERAGE(Inverse_standard_error),"")</f>
        <v/>
      </c>
      <c r="FK29" s="47" t="str">
        <f>IF(Include_in_Pub_Bias=TRUE,Z_score-('Publication Bias Analysis'!AK$30+'Publication Bias Analysis'!AK$31*Inverse_standard_error),"")</f>
        <v/>
      </c>
      <c r="FQ29" s="164"/>
      <c r="FR29" s="98" t="str">
        <f>IF(Z_score&lt;&gt;"",RANK('Publication Bias Analysis'!AT:AT,'Publication Bias Analysis'!AT:AT,1)+COUNTIF('Publication Bias Analysis'!AT$2:AT28,'Publication Bias Analysis'!AR29),"")</f>
        <v/>
      </c>
      <c r="FS29" s="58" t="str">
        <f t="shared" si="64"/>
        <v/>
      </c>
      <c r="FT29" s="58" t="e">
        <f>IF(Include_in_Pub_Bias=TRUE,'Publication Bias Analysis'!AS29,NA())</f>
        <v>#N/A</v>
      </c>
      <c r="FU29" s="58" t="e">
        <f>IF('Publication Bias Analysis'!AS29&lt;&gt;"",'Publication Bias Analysis'!AT29,NA())</f>
        <v>#N/A</v>
      </c>
      <c r="FV29" s="58" t="str">
        <f>IF(Include_in_Pub_Bias=TRUE,'Publication Bias Analysis'!AS:AS-AVERAGE('Publication Bias Analysis'!AS:AS),"")</f>
        <v/>
      </c>
      <c r="FW29" s="47" t="str">
        <f>IF(Include_in_Pub_Bias=TRUE,FU:FU-('Publication Bias Analysis'!AW$30+'Publication Bias Analysis'!AW$31*FT:FT),"")</f>
        <v/>
      </c>
      <c r="GC29" s="164"/>
      <c r="GD29" s="58" t="str">
        <f t="shared" si="47"/>
        <v/>
      </c>
      <c r="GE29" s="58" t="str">
        <f t="shared" si="48"/>
        <v/>
      </c>
      <c r="GF29" s="47" t="str">
        <f t="shared" si="63"/>
        <v/>
      </c>
    </row>
    <row r="30" spans="1:188" ht="14.25" x14ac:dyDescent="0.2">
      <c r="A30" s="166"/>
      <c r="B30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30" s="78" t="str">
        <f>IF(B30&lt;&gt;"",IF(B30=0,COUNTIF(B$2:B29,0)+1,COUNTIF(B$2:B29,B30)+B30+COUNTIF(B:B,0)),"")</f>
        <v/>
      </c>
      <c r="D30" s="78" t="str">
        <f>IF(AND(Variance&lt;&gt;"",Entry_Number&lt;&gt;""),Entry_Number,"")</f>
        <v/>
      </c>
      <c r="E30" s="120" t="str">
        <f>IF(Input!Study_name&lt;&gt;"",Input!Study_name,"")</f>
        <v/>
      </c>
      <c r="F30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30" s="58" t="str">
        <f t="shared" si="0"/>
        <v/>
      </c>
      <c r="H30" s="58" t="str">
        <f t="shared" si="1"/>
        <v/>
      </c>
      <c r="I30" s="58" t="str">
        <f t="shared" si="2"/>
        <v/>
      </c>
      <c r="J30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30" s="58" t="str">
        <f>IF(AND(Include_study="Yes",Sufficient_data="Yes",Variance&lt;&gt;""),IF(Input!Standard_error_of_Partial_correlation&lt;&gt;"",Input!Standard_error_of_Partial_correlation,SQRT(J30)),"")</f>
        <v/>
      </c>
      <c r="L30" s="58" t="str">
        <f>IF(AND(Sufficient_data="Yes",Include_study="Yes",Variance&lt;&gt;""),1/Variance,"")</f>
        <v/>
      </c>
      <c r="M30" s="58" t="str">
        <f>IF(AND(Sufficient_data="Yes",Include_study="Yes",Variance&lt;&gt;""),1/(Variance+T2_),"")</f>
        <v/>
      </c>
      <c r="N30" s="58" t="str">
        <f t="shared" si="3"/>
        <v/>
      </c>
      <c r="O30" s="58" t="str">
        <f t="shared" si="4"/>
        <v/>
      </c>
      <c r="P30" s="143" t="str">
        <f t="shared" si="5"/>
        <v/>
      </c>
      <c r="Q30" s="146" t="str">
        <f>IF(AND(Include_study="Yes",Sufficient_data="Yes",Variance&lt;&gt;""),IF(Fisher_transformation="Off",Partial_correlation,Partial_correlation_z)-Combined_Effect_Size,"")</f>
        <v/>
      </c>
      <c r="S30" s="75" t="e">
        <f>IF(AND(Sufficient_data="Yes",Include_study="Yes",Variance&lt;&gt;""),Partial_correlation,NA())</f>
        <v>#N/A</v>
      </c>
      <c r="T30" s="58" t="e">
        <f t="shared" si="6"/>
        <v>#N/A</v>
      </c>
      <c r="U30" s="47" t="e">
        <f t="shared" si="7"/>
        <v>#N/A</v>
      </c>
      <c r="Z30" s="166"/>
      <c r="AA30" s="82" t="str">
        <f t="shared" si="8"/>
        <v/>
      </c>
      <c r="AB30" s="88" t="b">
        <f t="shared" si="49"/>
        <v>0</v>
      </c>
      <c r="AC30" s="105" t="str">
        <f>IF(Include_in_subgroup=TRUE,Input!Study_name,"")</f>
        <v/>
      </c>
      <c r="AD30" s="58" t="str">
        <f t="shared" si="9"/>
        <v/>
      </c>
      <c r="AE30" s="58" t="str">
        <f t="shared" si="10"/>
        <v/>
      </c>
      <c r="AF30" s="58" t="str">
        <f t="shared" si="11"/>
        <v/>
      </c>
      <c r="AG30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30" s="58" t="str">
        <f t="shared" si="12"/>
        <v/>
      </c>
      <c r="AI30" s="58" t="str">
        <f t="shared" si="13"/>
        <v/>
      </c>
      <c r="AJ30" s="83" t="str">
        <f t="shared" si="14"/>
        <v/>
      </c>
      <c r="AK30" s="58" t="str">
        <f t="shared" si="15"/>
        <v/>
      </c>
      <c r="AL30" s="58" t="str">
        <f t="shared" si="16"/>
        <v/>
      </c>
      <c r="AM30" s="47" t="str">
        <f t="shared" si="17"/>
        <v/>
      </c>
      <c r="AO30" s="75" t="e">
        <f t="shared" si="18"/>
        <v>#N/A</v>
      </c>
      <c r="AP30" s="58" t="e">
        <f t="shared" si="19"/>
        <v>#N/A</v>
      </c>
      <c r="AQ30" s="47" t="e">
        <f t="shared" si="20"/>
        <v>#N/A</v>
      </c>
      <c r="AS30" s="82" t="str">
        <f t="shared" si="50"/>
        <v/>
      </c>
      <c r="AT30" s="58" t="str">
        <f>IF(AND(Sufficient_data="Yes",Include_study="Yes",Subgroup&lt;&gt;""),IF(COUNTIFS(Input!K$2:K29,"="&amp;"Yes",Input!C$2:C29,"="&amp;"Yes",Input!M$2:M29,"="&amp;Subgroup)&gt;0,"",Subgroup),"")</f>
        <v/>
      </c>
      <c r="AU30" s="88" t="str">
        <f t="shared" si="21"/>
        <v/>
      </c>
      <c r="AV30" s="78" t="str">
        <f t="shared" si="22"/>
        <v/>
      </c>
      <c r="AW30" s="58" t="str">
        <f t="shared" si="23"/>
        <v/>
      </c>
      <c r="AX30" s="89" t="str">
        <f t="shared" si="24"/>
        <v/>
      </c>
      <c r="AY30" s="83" t="str">
        <f t="shared" si="51"/>
        <v/>
      </c>
      <c r="AZ30" s="58" t="str">
        <f t="shared" si="25"/>
        <v/>
      </c>
      <c r="BA30" s="58" t="str">
        <f t="shared" si="26"/>
        <v/>
      </c>
      <c r="BB30" s="58" t="str">
        <f t="shared" si="27"/>
        <v/>
      </c>
      <c r="BC30" s="58" t="str">
        <f t="shared" si="52"/>
        <v/>
      </c>
      <c r="BD30" s="58" t="str">
        <f t="shared" si="28"/>
        <v/>
      </c>
      <c r="BE30" s="88" t="str">
        <f t="shared" si="29"/>
        <v/>
      </c>
      <c r="BF30" s="58" t="str">
        <f t="shared" si="30"/>
        <v/>
      </c>
      <c r="BG30" s="58" t="str">
        <f t="shared" si="31"/>
        <v/>
      </c>
      <c r="BH30" s="58" t="str">
        <f t="shared" si="53"/>
        <v/>
      </c>
      <c r="BI30" s="58" t="str">
        <f t="shared" si="54"/>
        <v/>
      </c>
      <c r="BJ30" s="58" t="str">
        <f t="shared" si="32"/>
        <v/>
      </c>
      <c r="BK30" s="58" t="str">
        <f t="shared" si="33"/>
        <v/>
      </c>
      <c r="BL30" s="58" t="str">
        <f t="shared" si="55"/>
        <v/>
      </c>
      <c r="BM30" s="58" t="str">
        <f t="shared" si="56"/>
        <v/>
      </c>
      <c r="BN30" s="58" t="str">
        <f t="shared" si="57"/>
        <v/>
      </c>
      <c r="BO30" s="58" t="e">
        <f t="shared" si="34"/>
        <v>#N/A</v>
      </c>
      <c r="BP30" s="83" t="str">
        <f t="shared" si="58"/>
        <v/>
      </c>
      <c r="BQ30" s="58" t="str">
        <f t="shared" si="35"/>
        <v/>
      </c>
      <c r="BR30" s="58" t="str">
        <f t="shared" si="59"/>
        <v/>
      </c>
      <c r="BS30" s="58" t="str">
        <f t="shared" si="36"/>
        <v/>
      </c>
      <c r="BT30" s="47" t="str">
        <f t="shared" si="37"/>
        <v/>
      </c>
      <c r="BV30" s="20" t="s">
        <v>25</v>
      </c>
      <c r="BW30" s="130">
        <f>MAX(0,(BW29-(COUNT(AW:AW)-1))/(SUM(BQ:BQ)-(SUMPRODUCT(BQ:BQ,BQ:BQ)/SUM(BQ:BQ))))</f>
        <v>3.0343296961300722E-2</v>
      </c>
      <c r="BY30" s="167"/>
      <c r="BZ30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30" s="58" t="e">
        <f>IF(Include_in_Moderator=TRUE,'Moderator Analysis'!E:E,NA())</f>
        <v>#N/A</v>
      </c>
      <c r="CB30" s="58" t="e">
        <f>IF(Include_in_Moderator=TRUE,'Moderator Analysis'!F:F,NA())</f>
        <v>#N/A</v>
      </c>
      <c r="CC30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30" s="58" t="str">
        <f>IF(Include_in_Moderator=TRUE,1/CC:CC^2,"")</f>
        <v/>
      </c>
      <c r="CE30" s="58" t="str">
        <f>IF(Include_in_Moderator=TRUE,'Moderator Analysis'!F:F-CO$2,"")</f>
        <v/>
      </c>
      <c r="CF30" s="58" t="str">
        <f>IF(Include_in_Moderator=TRUE,'Moderator Analysis'!E:E-CO$3,"")</f>
        <v/>
      </c>
      <c r="CG30" s="47" t="str">
        <f>IF(Include_in_Moderator=TRUE,CD:CD*('Moderator Analysis'!F:F-CO$5-CO$4*'Moderator Analysis'!E:E)^2,"")</f>
        <v/>
      </c>
      <c r="CI30" s="75" t="str">
        <f>IF(AND(Sufficient_data="Yes",Include_study="Yes",Include_in_Moderator=TRUE,Moderator&lt;&gt;""),1/(CC:CC^2+CO$7),"")</f>
        <v/>
      </c>
      <c r="CJ30" s="58" t="str">
        <f>IF(AND(Sufficient_data="Yes",Include_study="Yes",CI30&lt;&gt;""),'Moderator Analysis'!F:F-'Moderator Analysis'!K$37,"")</f>
        <v/>
      </c>
      <c r="CK30" s="58" t="str">
        <f>IF(AND(Sufficient_data="Yes",Include_study="Yes",CI30&lt;&gt;""),'Moderator Analysis'!E:E-SUMPRODUCT('Moderator Analysis'!E:E,CI:CI)/SUM(CI:CI),"")</f>
        <v/>
      </c>
      <c r="CL30" s="47" t="str">
        <f>IF(AND(Sufficient_data="Yes",Include_study="Yes",CI30&lt;&gt;""),CI:CI*(CB30-'Moderator Analysis'!K$29-'Moderator Analysis'!K$30*'Moderator Analysis'!E:E)^2,"")</f>
        <v/>
      </c>
      <c r="CM30" s="26"/>
      <c r="CQ30" s="167"/>
      <c r="CR30" s="150" t="b">
        <f>IF(Additional_Fisher_transformation="On",AND(Include_study="Yes",Number_of_observations&lt;&gt;"",Number_of_predictors&lt;&gt;""),AND(Include_study="Yes",Sufficient_data="Yes"))</f>
        <v>0</v>
      </c>
      <c r="CS30" s="169"/>
      <c r="CT30" s="58" t="str">
        <f>IF(Include_in_Pub_Bias=TRUE,Partial_correlation,"")</f>
        <v/>
      </c>
      <c r="CU30" s="58" t="str">
        <f>IF(AND(Include_in_Pub_Bias=TRUE,Additional_Fisher_transformation="On"),FISHER(Partial_correlation),"")</f>
        <v/>
      </c>
      <c r="CV30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30" s="58" t="str">
        <f>IF(Include_in_Pub_Bias=TRUE,1/CV:CV^2,"")</f>
        <v/>
      </c>
      <c r="CX30" s="58" t="str">
        <f>IF(Include_in_Pub_Bias=TRUE,1/(CV:CV^2+IF(Additional_model="Fixed effect",0,Calculations!DK$11)),"")</f>
        <v/>
      </c>
      <c r="CY30" s="58" t="str">
        <f>IF(Include_in_Pub_Bias=TRUE,1/(CV:CV^2+IF(Additional_model="Fixed effect",0,'Publication Bias Analysis'!L$32)),"")</f>
        <v/>
      </c>
      <c r="CZ30" s="58" t="str">
        <f>IF(Include_in_Pub_Bias=TRUE,'Publication Bias Analysis'!E:E-'Publication Bias Analysis'!I$37,"")</f>
        <v/>
      </c>
      <c r="DA30" s="58" t="str">
        <f>IF(Include_in_Pub_Bias=TRUE,IF(Additional_model="Fixed effect",1/CV:CV,1/SQRT(CV:CV^2+DK$11)),"")</f>
        <v/>
      </c>
      <c r="DB30" s="58" t="str">
        <f>IF(Include_in_Pub_Bias=TRUE,IF(Additional_model="Fixed effect",'Publication Bias Analysis'!E:E/CV:CV,'Publication Bias Analysis'!E:E/SQRT(CV:CV^2+DK$11)),"")</f>
        <v/>
      </c>
      <c r="DC30" s="78" t="str">
        <f>IF(Include_in_Pub_Bias=TRUE,RANK(DP:DP,DP:DP,1)*IF(DO:DO&gt;0,1,-1),"")</f>
        <v/>
      </c>
      <c r="DD30" s="78" t="str">
        <f>IF(Include_in_Pub_Bias=TRUE,DC:DC,"")</f>
        <v/>
      </c>
      <c r="DE30" s="78" t="str">
        <f>IF(Include_in_Pub_Bias=TRUE,RANK(DS:DS,DS:DS,1)*IF(DR:DR&lt;0,-1,1),"")</f>
        <v/>
      </c>
      <c r="DF30" s="78" t="str">
        <f>IF(Include_in_Pub_Bias=TRUE,RANK(DV:DV,DV:DV,1)*IF(DU:DU&lt;0,-1,1),"")</f>
        <v/>
      </c>
      <c r="DG30" s="58" t="e">
        <f>IF(Include_in_Pub_Bias=TRUE,'Publication Bias Analysis'!E:E,NA())</f>
        <v>#N/A</v>
      </c>
      <c r="DH30" s="47" t="e">
        <f>IF(Include_in_Pub_Bias=TRUE,CV:CV,NA())</f>
        <v>#N/A</v>
      </c>
      <c r="DJ30"/>
      <c r="DK30"/>
      <c r="DL30"/>
      <c r="DN30" s="164"/>
      <c r="DO30" s="10" t="str">
        <f>IF(Include_in_Pub_Bias=TRUE,IF('Publication Bias Analysis'!L$37="Left",'Publication Bias Analysis'!E:E-'Publication Bias Analysis'!I$29,'Publication Bias Analysis'!I$29-'Publication Bias Analysis'!E:E),"")</f>
        <v/>
      </c>
      <c r="DP30" s="10" t="str">
        <f>IF(Include_in_Pub_Bias=TRUE,ABS(DO30),"")</f>
        <v/>
      </c>
      <c r="DQ30" s="47" t="str">
        <f>IF(Include_in_Pub_Bias=TRUE,1/(CV:CV^2+IF(Additional_model="Fixed effect",0,$DZ$6)),"")</f>
        <v/>
      </c>
      <c r="DR30" s="10" t="str">
        <f>IF(Include_in_Pub_Bias=TRUE,IF('Publication Bias Analysis'!L$37="Left",'Publication Bias Analysis'!E:E-DZ$3,DZ$3-'Publication Bias Analysis'!E:E),"")</f>
        <v/>
      </c>
      <c r="DS30" s="10" t="str">
        <f t="shared" si="60"/>
        <v/>
      </c>
      <c r="DT30" s="47" t="str">
        <f>IF(AND(DR30&lt;&gt;"",DD30&lt;=MAX(DD:DD)-DZ$7),1/(CV:CV^2+IF(Additional_model="Fixed effect",0,$DZ$13)),"")</f>
        <v/>
      </c>
      <c r="DU30" s="10" t="str">
        <f>IF(Include_in_Pub_Bias=TRUE,IF('Publication Bias Analysis'!L$37="Left",'Publication Bias Analysis'!E:E-DZ$10,DZ$10-'Publication Bias Analysis'!E:E),"")</f>
        <v/>
      </c>
      <c r="DV30" s="10" t="str">
        <f t="shared" si="39"/>
        <v/>
      </c>
      <c r="DW30" s="47" t="str">
        <f>IF(AND(DU30&lt;&gt;"",DE30&lt;=MAX(DE:DE)-DZ$14),1/(CV:CV^2+IF(Additional_model="Fixed effect",0,$DZ$20)),"")</f>
        <v/>
      </c>
      <c r="DY30"/>
      <c r="DZ30"/>
      <c r="EA30"/>
      <c r="EC30" s="72">
        <v>29</v>
      </c>
      <c r="ED30" s="78" t="str">
        <f>IF(Trim_and_fill="On",IF(DZ$21&gt;COUNT(ED$2:ED29),IF(COUNTIF(DD:DD,-1*(MAX(DD:DD)-EC30+1))=1,"",MAX(DD:DD)-EC30+1),""),"")</f>
        <v/>
      </c>
      <c r="EE30" s="58" t="str">
        <f t="shared" si="40"/>
        <v/>
      </c>
      <c r="EF30" s="58" t="str">
        <f t="shared" si="65"/>
        <v/>
      </c>
      <c r="EG30" s="58" t="str">
        <f t="shared" si="66"/>
        <v/>
      </c>
      <c r="EH30" s="58" t="str">
        <f t="shared" si="42"/>
        <v/>
      </c>
      <c r="EI30" s="47" t="str">
        <f>IF(ED30&lt;&gt;"",EE:EE-'Publication Bias Analysis'!I$37,"")</f>
        <v/>
      </c>
      <c r="EJ30" s="27"/>
      <c r="EK30" s="72">
        <v>29</v>
      </c>
      <c r="EL30" s="58" t="e">
        <f t="shared" si="67"/>
        <v>#N/A</v>
      </c>
      <c r="EM30" s="47" t="e">
        <f t="shared" si="68"/>
        <v>#N/A</v>
      </c>
      <c r="EO30" s="164"/>
      <c r="EP30" s="58" t="str">
        <f>IF(Include_in_Pub_Bias=TRUE,Inverse_standard_error-AVERAGE(Inverse_standard_error),"")</f>
        <v/>
      </c>
      <c r="EQ30" s="47" t="str">
        <f>IF(Include_in_Pub_Bias=TRUE,Z_score-('Publication Bias Analysis'!P$3+'Publication Bias Analysis'!P$4*Inverse_standard_error),"")</f>
        <v/>
      </c>
      <c r="ES30" s="164"/>
      <c r="ET30" s="58" t="str">
        <f>IF(Include_in_Pub_Bias=TRUE,('Publication Bias Analysis'!E:E-SUMPRODUCT('Publication Bias Analysis'!E:E,Calculations!CW:CW)/SUM(Calculations!CW:CW))/(SQRT(EU:EU)),"")</f>
        <v/>
      </c>
      <c r="EU30" s="58" t="str">
        <f>IF(Include_in_Pub_Bias=TRUE,'Publication Bias Analysis'!F:F^2-1/(SUM(Calculations!CW:CW)),"")</f>
        <v/>
      </c>
      <c r="EV30" s="78" t="str">
        <f>IF(Include_in_Pub_Bias=TRUE,RANK(ET:ET,ET:ET,1),"")</f>
        <v/>
      </c>
      <c r="EW30" s="78" t="str">
        <f>IF(Include_in_Pub_Bias=TRUE,RANK(EU:EU,EU:EU,1),"")</f>
        <v/>
      </c>
      <c r="EX30" s="78" t="str">
        <f>IF(Include_in_Pub_Bias=TRUE,COUNTIFS(EV31:EV229,"&lt;"&amp;EV30,EW31:EW229,"&lt;"&amp;EW30)+COUNTIFS(EV31:EV229,"&gt;"&amp;EV30,EW31:EW229,"&gt;"&amp;EW30),"")</f>
        <v/>
      </c>
      <c r="EY30" s="94" t="str">
        <f>IF(Include_in_Pub_Bias=TRUE,COUNTIFS(EV31:EV229,"&lt;"&amp;EV30,EW31:EW229,"&gt;"&amp;EW30)+COUNTIFS(EV31:EV229,"&gt;"&amp;EV30,EW31:EW229,"&lt;"&amp;EW30),"")</f>
        <v/>
      </c>
      <c r="FA30" s="164"/>
      <c r="FG30" s="164"/>
      <c r="FH30" s="58" t="e">
        <f>IF(Include_in_Pub_Bias=TRUE,Inverse_standard_error,NA())</f>
        <v>#N/A</v>
      </c>
      <c r="FI30" s="58" t="e">
        <f>IF(Include_in_Pub_Bias=TRUE,Z_score,NA())</f>
        <v>#N/A</v>
      </c>
      <c r="FJ30" s="58" t="str">
        <f>IF(Include_in_Pub_Bias=TRUE,Inverse_standard_error-AVERAGE(Inverse_standard_error),"")</f>
        <v/>
      </c>
      <c r="FK30" s="47" t="str">
        <f>IF(Include_in_Pub_Bias=TRUE,Z_score-('Publication Bias Analysis'!AK$30+'Publication Bias Analysis'!AK$31*Inverse_standard_error),"")</f>
        <v/>
      </c>
      <c r="FQ30" s="164"/>
      <c r="FR30" s="98" t="str">
        <f>IF(Z_score&lt;&gt;"",RANK('Publication Bias Analysis'!AT:AT,'Publication Bias Analysis'!AT:AT,1)+COUNTIF('Publication Bias Analysis'!AT$2:AT29,'Publication Bias Analysis'!AR30),"")</f>
        <v/>
      </c>
      <c r="FS30" s="58" t="str">
        <f t="shared" si="64"/>
        <v/>
      </c>
      <c r="FT30" s="58" t="e">
        <f>IF(Include_in_Pub_Bias=TRUE,'Publication Bias Analysis'!AS30,NA())</f>
        <v>#N/A</v>
      </c>
      <c r="FU30" s="58" t="e">
        <f>IF('Publication Bias Analysis'!AS30&lt;&gt;"",'Publication Bias Analysis'!AT30,NA())</f>
        <v>#N/A</v>
      </c>
      <c r="FV30" s="58" t="str">
        <f>IF(Include_in_Pub_Bias=TRUE,'Publication Bias Analysis'!AS:AS-AVERAGE('Publication Bias Analysis'!AS:AS),"")</f>
        <v/>
      </c>
      <c r="FW30" s="47" t="str">
        <f>IF(Include_in_Pub_Bias=TRUE,FU:FU-('Publication Bias Analysis'!AW$30+'Publication Bias Analysis'!AW$31*FT:FT),"")</f>
        <v/>
      </c>
      <c r="GC30" s="164"/>
      <c r="GD30" s="58" t="str">
        <f t="shared" si="47"/>
        <v/>
      </c>
      <c r="GE30" s="58" t="str">
        <f t="shared" si="48"/>
        <v/>
      </c>
      <c r="GF30" s="47" t="str">
        <f t="shared" si="63"/>
        <v/>
      </c>
    </row>
    <row r="31" spans="1:188" x14ac:dyDescent="0.2">
      <c r="A31" s="166"/>
      <c r="B31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31" s="78" t="str">
        <f>IF(B31&lt;&gt;"",IF(B31=0,COUNTIF(B$2:B30,0)+1,COUNTIF(B$2:B30,B31)+B31+COUNTIF(B:B,0)),"")</f>
        <v/>
      </c>
      <c r="D31" s="78" t="str">
        <f>IF(AND(Variance&lt;&gt;"",Entry_Number&lt;&gt;""),Entry_Number,"")</f>
        <v/>
      </c>
      <c r="E31" s="120" t="str">
        <f>IF(Input!Study_name&lt;&gt;"",Input!Study_name,"")</f>
        <v/>
      </c>
      <c r="F31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31" s="58" t="str">
        <f t="shared" si="0"/>
        <v/>
      </c>
      <c r="H31" s="58" t="str">
        <f t="shared" si="1"/>
        <v/>
      </c>
      <c r="I31" s="58" t="str">
        <f t="shared" si="2"/>
        <v/>
      </c>
      <c r="J31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31" s="58" t="str">
        <f>IF(AND(Include_study="Yes",Sufficient_data="Yes",Variance&lt;&gt;""),IF(Input!Standard_error_of_Partial_correlation&lt;&gt;"",Input!Standard_error_of_Partial_correlation,SQRT(J31)),"")</f>
        <v/>
      </c>
      <c r="L31" s="58" t="str">
        <f>IF(AND(Sufficient_data="Yes",Include_study="Yes",Variance&lt;&gt;""),1/Variance,"")</f>
        <v/>
      </c>
      <c r="M31" s="58" t="str">
        <f>IF(AND(Sufficient_data="Yes",Include_study="Yes",Variance&lt;&gt;""),1/(Variance+T2_),"")</f>
        <v/>
      </c>
      <c r="N31" s="58" t="str">
        <f t="shared" si="3"/>
        <v/>
      </c>
      <c r="O31" s="58" t="str">
        <f t="shared" si="4"/>
        <v/>
      </c>
      <c r="P31" s="143" t="str">
        <f t="shared" si="5"/>
        <v/>
      </c>
      <c r="Q31" s="146" t="str">
        <f>IF(AND(Include_study="Yes",Sufficient_data="Yes",Variance&lt;&gt;""),IF(Fisher_transformation="Off",Partial_correlation,Partial_correlation_z)-Combined_Effect_Size,"")</f>
        <v/>
      </c>
      <c r="S31" s="75" t="e">
        <f>IF(AND(Sufficient_data="Yes",Include_study="Yes",Variance&lt;&gt;""),Partial_correlation,NA())</f>
        <v>#N/A</v>
      </c>
      <c r="T31" s="58" t="e">
        <f t="shared" si="6"/>
        <v>#N/A</v>
      </c>
      <c r="U31" s="47" t="e">
        <f t="shared" si="7"/>
        <v>#N/A</v>
      </c>
      <c r="Z31" s="166"/>
      <c r="AA31" s="82" t="str">
        <f t="shared" si="8"/>
        <v/>
      </c>
      <c r="AB31" s="88" t="b">
        <f t="shared" si="49"/>
        <v>0</v>
      </c>
      <c r="AC31" s="105" t="str">
        <f>IF(Include_in_subgroup=TRUE,Input!Study_name,"")</f>
        <v/>
      </c>
      <c r="AD31" s="58" t="str">
        <f t="shared" si="9"/>
        <v/>
      </c>
      <c r="AE31" s="58" t="str">
        <f t="shared" si="10"/>
        <v/>
      </c>
      <c r="AF31" s="58" t="str">
        <f t="shared" si="11"/>
        <v/>
      </c>
      <c r="AG31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31" s="58" t="str">
        <f t="shared" si="12"/>
        <v/>
      </c>
      <c r="AI31" s="58" t="str">
        <f t="shared" si="13"/>
        <v/>
      </c>
      <c r="AJ31" s="83" t="str">
        <f t="shared" si="14"/>
        <v/>
      </c>
      <c r="AK31" s="58" t="str">
        <f t="shared" si="15"/>
        <v/>
      </c>
      <c r="AL31" s="58" t="str">
        <f t="shared" si="16"/>
        <v/>
      </c>
      <c r="AM31" s="47" t="str">
        <f t="shared" si="17"/>
        <v/>
      </c>
      <c r="AO31" s="75" t="e">
        <f t="shared" si="18"/>
        <v>#N/A</v>
      </c>
      <c r="AP31" s="58" t="e">
        <f t="shared" si="19"/>
        <v>#N/A</v>
      </c>
      <c r="AQ31" s="47" t="e">
        <f t="shared" si="20"/>
        <v>#N/A</v>
      </c>
      <c r="AS31" s="82" t="str">
        <f t="shared" si="50"/>
        <v/>
      </c>
      <c r="AT31" s="58" t="str">
        <f>IF(AND(Sufficient_data="Yes",Include_study="Yes",Subgroup&lt;&gt;""),IF(COUNTIFS(Input!K$2:K30,"="&amp;"Yes",Input!C$2:C30,"="&amp;"Yes",Input!M$2:M30,"="&amp;Subgroup)&gt;0,"",Subgroup),"")</f>
        <v/>
      </c>
      <c r="AU31" s="88" t="str">
        <f t="shared" si="21"/>
        <v/>
      </c>
      <c r="AV31" s="78" t="str">
        <f t="shared" si="22"/>
        <v/>
      </c>
      <c r="AW31" s="58" t="str">
        <f t="shared" si="23"/>
        <v/>
      </c>
      <c r="AX31" s="89" t="str">
        <f t="shared" si="24"/>
        <v/>
      </c>
      <c r="AY31" s="83" t="str">
        <f t="shared" si="51"/>
        <v/>
      </c>
      <c r="AZ31" s="58" t="str">
        <f t="shared" si="25"/>
        <v/>
      </c>
      <c r="BA31" s="58" t="str">
        <f t="shared" si="26"/>
        <v/>
      </c>
      <c r="BB31" s="58" t="str">
        <f t="shared" si="27"/>
        <v/>
      </c>
      <c r="BC31" s="58" t="str">
        <f t="shared" si="52"/>
        <v/>
      </c>
      <c r="BD31" s="58" t="str">
        <f t="shared" si="28"/>
        <v/>
      </c>
      <c r="BE31" s="88" t="str">
        <f t="shared" si="29"/>
        <v/>
      </c>
      <c r="BF31" s="58" t="str">
        <f t="shared" si="30"/>
        <v/>
      </c>
      <c r="BG31" s="58" t="str">
        <f t="shared" si="31"/>
        <v/>
      </c>
      <c r="BH31" s="58" t="str">
        <f t="shared" si="53"/>
        <v/>
      </c>
      <c r="BI31" s="58" t="str">
        <f t="shared" si="54"/>
        <v/>
      </c>
      <c r="BJ31" s="58" t="str">
        <f t="shared" si="32"/>
        <v/>
      </c>
      <c r="BK31" s="58" t="str">
        <f t="shared" si="33"/>
        <v/>
      </c>
      <c r="BL31" s="58" t="str">
        <f t="shared" si="55"/>
        <v/>
      </c>
      <c r="BM31" s="58" t="str">
        <f t="shared" si="56"/>
        <v/>
      </c>
      <c r="BN31" s="58" t="str">
        <f t="shared" si="57"/>
        <v/>
      </c>
      <c r="BO31" s="58" t="e">
        <f t="shared" si="34"/>
        <v>#N/A</v>
      </c>
      <c r="BP31" s="83" t="str">
        <f t="shared" si="58"/>
        <v/>
      </c>
      <c r="BQ31" s="58" t="str">
        <f t="shared" si="35"/>
        <v/>
      </c>
      <c r="BR31" s="58" t="str">
        <f t="shared" si="59"/>
        <v/>
      </c>
      <c r="BS31" s="58" t="str">
        <f t="shared" si="36"/>
        <v/>
      </c>
      <c r="BT31" s="47" t="str">
        <f t="shared" si="37"/>
        <v/>
      </c>
      <c r="BY31" s="167"/>
      <c r="BZ31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31" s="58" t="e">
        <f>IF(Include_in_Moderator=TRUE,'Moderator Analysis'!E:E,NA())</f>
        <v>#N/A</v>
      </c>
      <c r="CB31" s="58" t="e">
        <f>IF(Include_in_Moderator=TRUE,'Moderator Analysis'!F:F,NA())</f>
        <v>#N/A</v>
      </c>
      <c r="CC31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31" s="58" t="str">
        <f>IF(Include_in_Moderator=TRUE,1/CC:CC^2,"")</f>
        <v/>
      </c>
      <c r="CE31" s="58" t="str">
        <f>IF(Include_in_Moderator=TRUE,'Moderator Analysis'!F:F-CO$2,"")</f>
        <v/>
      </c>
      <c r="CF31" s="58" t="str">
        <f>IF(Include_in_Moderator=TRUE,'Moderator Analysis'!E:E-CO$3,"")</f>
        <v/>
      </c>
      <c r="CG31" s="47" t="str">
        <f>IF(Include_in_Moderator=TRUE,CD:CD*('Moderator Analysis'!F:F-CO$5-CO$4*'Moderator Analysis'!E:E)^2,"")</f>
        <v/>
      </c>
      <c r="CI31" s="75" t="str">
        <f>IF(AND(Sufficient_data="Yes",Include_study="Yes",Include_in_Moderator=TRUE,Moderator&lt;&gt;""),1/(CC:CC^2+CO$7),"")</f>
        <v/>
      </c>
      <c r="CJ31" s="58" t="str">
        <f>IF(AND(Sufficient_data="Yes",Include_study="Yes",CI31&lt;&gt;""),'Moderator Analysis'!F:F-'Moderator Analysis'!K$37,"")</f>
        <v/>
      </c>
      <c r="CK31" s="58" t="str">
        <f>IF(AND(Sufficient_data="Yes",Include_study="Yes",CI31&lt;&gt;""),'Moderator Analysis'!E:E-SUMPRODUCT('Moderator Analysis'!E:E,CI:CI)/SUM(CI:CI),"")</f>
        <v/>
      </c>
      <c r="CL31" s="47" t="str">
        <f>IF(AND(Sufficient_data="Yes",Include_study="Yes",CI31&lt;&gt;""),CI:CI*(CB31-'Moderator Analysis'!K$29-'Moderator Analysis'!K$30*'Moderator Analysis'!E:E)^2,"")</f>
        <v/>
      </c>
      <c r="CM31" s="26"/>
      <c r="CQ31" s="167"/>
      <c r="CR31" s="150" t="b">
        <f>IF(Additional_Fisher_transformation="On",AND(Include_study="Yes",Number_of_observations&lt;&gt;"",Number_of_predictors&lt;&gt;""),AND(Include_study="Yes",Sufficient_data="Yes"))</f>
        <v>0</v>
      </c>
      <c r="CS31" s="169"/>
      <c r="CT31" s="58" t="str">
        <f>IF(Include_in_Pub_Bias=TRUE,Partial_correlation,"")</f>
        <v/>
      </c>
      <c r="CU31" s="58" t="str">
        <f>IF(AND(Include_in_Pub_Bias=TRUE,Additional_Fisher_transformation="On"),FISHER(Partial_correlation),"")</f>
        <v/>
      </c>
      <c r="CV31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31" s="58" t="str">
        <f>IF(Include_in_Pub_Bias=TRUE,1/CV:CV^2,"")</f>
        <v/>
      </c>
      <c r="CX31" s="58" t="str">
        <f>IF(Include_in_Pub_Bias=TRUE,1/(CV:CV^2+IF(Additional_model="Fixed effect",0,Calculations!DK$11)),"")</f>
        <v/>
      </c>
      <c r="CY31" s="58" t="str">
        <f>IF(Include_in_Pub_Bias=TRUE,1/(CV:CV^2+IF(Additional_model="Fixed effect",0,'Publication Bias Analysis'!L$32)),"")</f>
        <v/>
      </c>
      <c r="CZ31" s="58" t="str">
        <f>IF(Include_in_Pub_Bias=TRUE,'Publication Bias Analysis'!E:E-'Publication Bias Analysis'!I$37,"")</f>
        <v/>
      </c>
      <c r="DA31" s="58" t="str">
        <f>IF(Include_in_Pub_Bias=TRUE,IF(Additional_model="Fixed effect",1/CV:CV,1/SQRT(CV:CV^2+DK$11)),"")</f>
        <v/>
      </c>
      <c r="DB31" s="58" t="str">
        <f>IF(Include_in_Pub_Bias=TRUE,IF(Additional_model="Fixed effect",'Publication Bias Analysis'!E:E/CV:CV,'Publication Bias Analysis'!E:E/SQRT(CV:CV^2+DK$11)),"")</f>
        <v/>
      </c>
      <c r="DC31" s="78" t="str">
        <f>IF(Include_in_Pub_Bias=TRUE,RANK(DP:DP,DP:DP,1)*IF(DO:DO&gt;0,1,-1),"")</f>
        <v/>
      </c>
      <c r="DD31" s="78" t="str">
        <f>IF(Include_in_Pub_Bias=TRUE,DC:DC,"")</f>
        <v/>
      </c>
      <c r="DE31" s="78" t="str">
        <f>IF(Include_in_Pub_Bias=TRUE,RANK(DS:DS,DS:DS,1)*IF(DR:DR&lt;0,-1,1),"")</f>
        <v/>
      </c>
      <c r="DF31" s="78" t="str">
        <f>IF(Include_in_Pub_Bias=TRUE,RANK(DV:DV,DV:DV,1)*IF(DU:DU&lt;0,-1,1),"")</f>
        <v/>
      </c>
      <c r="DG31" s="58" t="e">
        <f>IF(Include_in_Pub_Bias=TRUE,'Publication Bias Analysis'!E:E,NA())</f>
        <v>#N/A</v>
      </c>
      <c r="DH31" s="47" t="e">
        <f>IF(Include_in_Pub_Bias=TRUE,CV:CV,NA())</f>
        <v>#N/A</v>
      </c>
      <c r="DN31" s="164"/>
      <c r="DO31" s="10" t="str">
        <f>IF(Include_in_Pub_Bias=TRUE,IF('Publication Bias Analysis'!L$37="Left",'Publication Bias Analysis'!E:E-'Publication Bias Analysis'!I$29,'Publication Bias Analysis'!I$29-'Publication Bias Analysis'!E:E),"")</f>
        <v/>
      </c>
      <c r="DP31" s="10" t="str">
        <f>IF(Include_in_Pub_Bias=TRUE,ABS(DO31),"")</f>
        <v/>
      </c>
      <c r="DQ31" s="47" t="str">
        <f>IF(Include_in_Pub_Bias=TRUE,1/(CV:CV^2+IF(Additional_model="Fixed effect",0,$DZ$6)),"")</f>
        <v/>
      </c>
      <c r="DR31" s="10" t="str">
        <f>IF(Include_in_Pub_Bias=TRUE,IF('Publication Bias Analysis'!L$37="Left",'Publication Bias Analysis'!E:E-DZ$3,DZ$3-'Publication Bias Analysis'!E:E),"")</f>
        <v/>
      </c>
      <c r="DS31" s="10" t="str">
        <f t="shared" si="60"/>
        <v/>
      </c>
      <c r="DT31" s="47" t="str">
        <f>IF(AND(DR31&lt;&gt;"",DD31&lt;=MAX(DD:DD)-DZ$7),1/(CV:CV^2+IF(Additional_model="Fixed effect",0,$DZ$13)),"")</f>
        <v/>
      </c>
      <c r="DU31" s="10" t="str">
        <f>IF(Include_in_Pub_Bias=TRUE,IF('Publication Bias Analysis'!L$37="Left",'Publication Bias Analysis'!E:E-DZ$10,DZ$10-'Publication Bias Analysis'!E:E),"")</f>
        <v/>
      </c>
      <c r="DV31" s="10" t="str">
        <f t="shared" si="39"/>
        <v/>
      </c>
      <c r="DW31" s="47" t="str">
        <f>IF(AND(DU31&lt;&gt;"",DE31&lt;=MAX(DE:DE)-DZ$14),1/(CV:CV^2+IF(Additional_model="Fixed effect",0,$DZ$20)),"")</f>
        <v/>
      </c>
      <c r="DY31"/>
      <c r="DZ31"/>
      <c r="EA31"/>
      <c r="EC31" s="72">
        <v>30</v>
      </c>
      <c r="ED31" s="78" t="str">
        <f>IF(Trim_and_fill="On",IF(DZ$21&gt;COUNT(ED$2:ED30),IF(COUNTIF(DD:DD,-1*(MAX(DD:DD)-EC31+1))=1,"",MAX(DD:DD)-EC31+1),""),"")</f>
        <v/>
      </c>
      <c r="EE31" s="58" t="str">
        <f t="shared" si="40"/>
        <v/>
      </c>
      <c r="EF31" s="58" t="str">
        <f t="shared" si="65"/>
        <v/>
      </c>
      <c r="EG31" s="58" t="str">
        <f t="shared" si="66"/>
        <v/>
      </c>
      <c r="EH31" s="58" t="str">
        <f t="shared" si="42"/>
        <v/>
      </c>
      <c r="EI31" s="47" t="str">
        <f>IF(ED31&lt;&gt;"",EE:EE-'Publication Bias Analysis'!I$37,"")</f>
        <v/>
      </c>
      <c r="EJ31" s="27"/>
      <c r="EK31" s="72">
        <v>30</v>
      </c>
      <c r="EL31" s="58" t="e">
        <f t="shared" si="67"/>
        <v>#N/A</v>
      </c>
      <c r="EM31" s="47" t="e">
        <f t="shared" si="68"/>
        <v>#N/A</v>
      </c>
      <c r="EO31" s="164"/>
      <c r="EP31" s="58" t="str">
        <f>IF(Include_in_Pub_Bias=TRUE,Inverse_standard_error-AVERAGE(Inverse_standard_error),"")</f>
        <v/>
      </c>
      <c r="EQ31" s="47" t="str">
        <f>IF(Include_in_Pub_Bias=TRUE,Z_score-('Publication Bias Analysis'!P$3+'Publication Bias Analysis'!P$4*Inverse_standard_error),"")</f>
        <v/>
      </c>
      <c r="ES31" s="164"/>
      <c r="ET31" s="58" t="str">
        <f>IF(Include_in_Pub_Bias=TRUE,('Publication Bias Analysis'!E:E-SUMPRODUCT('Publication Bias Analysis'!E:E,Calculations!CW:CW)/SUM(Calculations!CW:CW))/(SQRT(EU:EU)),"")</f>
        <v/>
      </c>
      <c r="EU31" s="58" t="str">
        <f>IF(Include_in_Pub_Bias=TRUE,'Publication Bias Analysis'!F:F^2-1/(SUM(Calculations!CW:CW)),"")</f>
        <v/>
      </c>
      <c r="EV31" s="78" t="str">
        <f>IF(Include_in_Pub_Bias=TRUE,RANK(ET:ET,ET:ET,1),"")</f>
        <v/>
      </c>
      <c r="EW31" s="78" t="str">
        <f>IF(Include_in_Pub_Bias=TRUE,RANK(EU:EU,EU:EU,1),"")</f>
        <v/>
      </c>
      <c r="EX31" s="78" t="str">
        <f>IF(Include_in_Pub_Bias=TRUE,COUNTIFS(EV32:EV230,"&lt;"&amp;EV31,EW32:EW230,"&lt;"&amp;EW31)+COUNTIFS(EV32:EV230,"&gt;"&amp;EV31,EW32:EW230,"&gt;"&amp;EW31),"")</f>
        <v/>
      </c>
      <c r="EY31" s="94" t="str">
        <f>IF(Include_in_Pub_Bias=TRUE,COUNTIFS(EV32:EV230,"&lt;"&amp;EV31,EW32:EW230,"&gt;"&amp;EW31)+COUNTIFS(EV32:EV230,"&gt;"&amp;EV31,EW32:EW230,"&lt;"&amp;EW31),"")</f>
        <v/>
      </c>
      <c r="FA31" s="164"/>
      <c r="FG31" s="164"/>
      <c r="FH31" s="58" t="e">
        <f>IF(Include_in_Pub_Bias=TRUE,Inverse_standard_error,NA())</f>
        <v>#N/A</v>
      </c>
      <c r="FI31" s="58" t="e">
        <f>IF(Include_in_Pub_Bias=TRUE,Z_score,NA())</f>
        <v>#N/A</v>
      </c>
      <c r="FJ31" s="58" t="str">
        <f>IF(Include_in_Pub_Bias=TRUE,Inverse_standard_error-AVERAGE(Inverse_standard_error),"")</f>
        <v/>
      </c>
      <c r="FK31" s="47" t="str">
        <f>IF(Include_in_Pub_Bias=TRUE,Z_score-('Publication Bias Analysis'!AK$30+'Publication Bias Analysis'!AK$31*Inverse_standard_error),"")</f>
        <v/>
      </c>
      <c r="FQ31" s="164"/>
      <c r="FR31" s="98" t="str">
        <f>IF(Z_score&lt;&gt;"",RANK('Publication Bias Analysis'!AT:AT,'Publication Bias Analysis'!AT:AT,1)+COUNTIF('Publication Bias Analysis'!AT$2:AT30,'Publication Bias Analysis'!AR31),"")</f>
        <v/>
      </c>
      <c r="FS31" s="58" t="str">
        <f t="shared" si="64"/>
        <v/>
      </c>
      <c r="FT31" s="58" t="e">
        <f>IF(Include_in_Pub_Bias=TRUE,'Publication Bias Analysis'!AS31,NA())</f>
        <v>#N/A</v>
      </c>
      <c r="FU31" s="58" t="e">
        <f>IF('Publication Bias Analysis'!AS31&lt;&gt;"",'Publication Bias Analysis'!AT31,NA())</f>
        <v>#N/A</v>
      </c>
      <c r="FV31" s="58" t="str">
        <f>IF(Include_in_Pub_Bias=TRUE,'Publication Bias Analysis'!AS:AS-AVERAGE('Publication Bias Analysis'!AS:AS),"")</f>
        <v/>
      </c>
      <c r="FW31" s="47" t="str">
        <f>IF(Include_in_Pub_Bias=TRUE,FU:FU-('Publication Bias Analysis'!AW$30+'Publication Bias Analysis'!AW$31*FT:FT),"")</f>
        <v/>
      </c>
      <c r="GC31" s="164"/>
      <c r="GD31" s="58" t="str">
        <f t="shared" si="47"/>
        <v/>
      </c>
      <c r="GE31" s="58" t="str">
        <f t="shared" si="48"/>
        <v/>
      </c>
      <c r="GF31" s="47" t="str">
        <f t="shared" si="63"/>
        <v/>
      </c>
    </row>
    <row r="32" spans="1:188" x14ac:dyDescent="0.2">
      <c r="A32" s="166"/>
      <c r="B32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32" s="78" t="str">
        <f>IF(B32&lt;&gt;"",IF(B32=0,COUNTIF(B$2:B31,0)+1,COUNTIF(B$2:B31,B32)+B32+COUNTIF(B:B,0)),"")</f>
        <v/>
      </c>
      <c r="D32" s="78" t="str">
        <f>IF(AND(Variance&lt;&gt;"",Entry_Number&lt;&gt;""),Entry_Number,"")</f>
        <v/>
      </c>
      <c r="E32" s="120" t="str">
        <f>IF(Input!Study_name&lt;&gt;"",Input!Study_name,"")</f>
        <v/>
      </c>
      <c r="F32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32" s="58" t="str">
        <f t="shared" si="0"/>
        <v/>
      </c>
      <c r="H32" s="58" t="str">
        <f t="shared" si="1"/>
        <v/>
      </c>
      <c r="I32" s="58" t="str">
        <f t="shared" si="2"/>
        <v/>
      </c>
      <c r="J32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32" s="58" t="str">
        <f>IF(AND(Include_study="Yes",Sufficient_data="Yes",Variance&lt;&gt;""),IF(Input!Standard_error_of_Partial_correlation&lt;&gt;"",Input!Standard_error_of_Partial_correlation,SQRT(J32)),"")</f>
        <v/>
      </c>
      <c r="L32" s="58" t="str">
        <f>IF(AND(Sufficient_data="Yes",Include_study="Yes",Variance&lt;&gt;""),1/Variance,"")</f>
        <v/>
      </c>
      <c r="M32" s="58" t="str">
        <f>IF(AND(Sufficient_data="Yes",Include_study="Yes",Variance&lt;&gt;""),1/(Variance+T2_),"")</f>
        <v/>
      </c>
      <c r="N32" s="58" t="str">
        <f t="shared" si="3"/>
        <v/>
      </c>
      <c r="O32" s="58" t="str">
        <f t="shared" si="4"/>
        <v/>
      </c>
      <c r="P32" s="143" t="str">
        <f t="shared" si="5"/>
        <v/>
      </c>
      <c r="Q32" s="146" t="str">
        <f>IF(AND(Include_study="Yes",Sufficient_data="Yes",Variance&lt;&gt;""),IF(Fisher_transformation="Off",Partial_correlation,Partial_correlation_z)-Combined_Effect_Size,"")</f>
        <v/>
      </c>
      <c r="S32" s="75" t="e">
        <f>IF(AND(Sufficient_data="Yes",Include_study="Yes",Variance&lt;&gt;""),Partial_correlation,NA())</f>
        <v>#N/A</v>
      </c>
      <c r="T32" s="58" t="e">
        <f t="shared" si="6"/>
        <v>#N/A</v>
      </c>
      <c r="U32" s="47" t="e">
        <f t="shared" si="7"/>
        <v>#N/A</v>
      </c>
      <c r="Z32" s="166"/>
      <c r="AA32" s="82" t="str">
        <f t="shared" si="8"/>
        <v/>
      </c>
      <c r="AB32" s="88" t="b">
        <f t="shared" si="49"/>
        <v>0</v>
      </c>
      <c r="AC32" s="105" t="str">
        <f>IF(Include_in_subgroup=TRUE,Input!Study_name,"")</f>
        <v/>
      </c>
      <c r="AD32" s="58" t="str">
        <f t="shared" si="9"/>
        <v/>
      </c>
      <c r="AE32" s="58" t="str">
        <f t="shared" si="10"/>
        <v/>
      </c>
      <c r="AF32" s="58" t="str">
        <f t="shared" si="11"/>
        <v/>
      </c>
      <c r="AG32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32" s="58" t="str">
        <f t="shared" si="12"/>
        <v/>
      </c>
      <c r="AI32" s="58" t="str">
        <f t="shared" si="13"/>
        <v/>
      </c>
      <c r="AJ32" s="83" t="str">
        <f t="shared" si="14"/>
        <v/>
      </c>
      <c r="AK32" s="58" t="str">
        <f t="shared" si="15"/>
        <v/>
      </c>
      <c r="AL32" s="58" t="str">
        <f t="shared" si="16"/>
        <v/>
      </c>
      <c r="AM32" s="47" t="str">
        <f t="shared" si="17"/>
        <v/>
      </c>
      <c r="AO32" s="75" t="e">
        <f t="shared" si="18"/>
        <v>#N/A</v>
      </c>
      <c r="AP32" s="58" t="e">
        <f t="shared" si="19"/>
        <v>#N/A</v>
      </c>
      <c r="AQ32" s="47" t="e">
        <f t="shared" si="20"/>
        <v>#N/A</v>
      </c>
      <c r="AS32" s="82" t="str">
        <f t="shared" si="50"/>
        <v/>
      </c>
      <c r="AT32" s="58" t="str">
        <f>IF(AND(Sufficient_data="Yes",Include_study="Yes",Subgroup&lt;&gt;""),IF(COUNTIFS(Input!K$2:K31,"="&amp;"Yes",Input!C$2:C31,"="&amp;"Yes",Input!M$2:M31,"="&amp;Subgroup)&gt;0,"",Subgroup),"")</f>
        <v/>
      </c>
      <c r="AU32" s="88" t="str">
        <f t="shared" si="21"/>
        <v/>
      </c>
      <c r="AV32" s="78" t="str">
        <f t="shared" si="22"/>
        <v/>
      </c>
      <c r="AW32" s="58" t="str">
        <f t="shared" si="23"/>
        <v/>
      </c>
      <c r="AX32" s="89" t="str">
        <f t="shared" si="24"/>
        <v/>
      </c>
      <c r="AY32" s="83" t="str">
        <f t="shared" si="51"/>
        <v/>
      </c>
      <c r="AZ32" s="58" t="str">
        <f t="shared" si="25"/>
        <v/>
      </c>
      <c r="BA32" s="58" t="str">
        <f t="shared" si="26"/>
        <v/>
      </c>
      <c r="BB32" s="58" t="str">
        <f t="shared" si="27"/>
        <v/>
      </c>
      <c r="BC32" s="58" t="str">
        <f t="shared" si="52"/>
        <v/>
      </c>
      <c r="BD32" s="58" t="str">
        <f t="shared" si="28"/>
        <v/>
      </c>
      <c r="BE32" s="88" t="str">
        <f t="shared" si="29"/>
        <v/>
      </c>
      <c r="BF32" s="58" t="str">
        <f t="shared" si="30"/>
        <v/>
      </c>
      <c r="BG32" s="58" t="str">
        <f t="shared" si="31"/>
        <v/>
      </c>
      <c r="BH32" s="58" t="str">
        <f t="shared" si="53"/>
        <v/>
      </c>
      <c r="BI32" s="58" t="str">
        <f t="shared" si="54"/>
        <v/>
      </c>
      <c r="BJ32" s="58" t="str">
        <f t="shared" si="32"/>
        <v/>
      </c>
      <c r="BK32" s="58" t="str">
        <f t="shared" si="33"/>
        <v/>
      </c>
      <c r="BL32" s="58" t="str">
        <f t="shared" si="55"/>
        <v/>
      </c>
      <c r="BM32" s="58" t="str">
        <f t="shared" si="56"/>
        <v/>
      </c>
      <c r="BN32" s="58" t="str">
        <f t="shared" si="57"/>
        <v/>
      </c>
      <c r="BO32" s="58" t="e">
        <f t="shared" si="34"/>
        <v>#N/A</v>
      </c>
      <c r="BP32" s="83" t="str">
        <f t="shared" si="58"/>
        <v/>
      </c>
      <c r="BQ32" s="58" t="str">
        <f t="shared" si="35"/>
        <v/>
      </c>
      <c r="BR32" s="58" t="str">
        <f t="shared" si="59"/>
        <v/>
      </c>
      <c r="BS32" s="58" t="str">
        <f t="shared" si="36"/>
        <v/>
      </c>
      <c r="BT32" s="47" t="str">
        <f t="shared" si="37"/>
        <v/>
      </c>
      <c r="BV32" s="152" t="s">
        <v>85</v>
      </c>
      <c r="BW32" s="171"/>
      <c r="BY32" s="167"/>
      <c r="BZ32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32" s="58" t="e">
        <f>IF(Include_in_Moderator=TRUE,'Moderator Analysis'!E:E,NA())</f>
        <v>#N/A</v>
      </c>
      <c r="CB32" s="58" t="e">
        <f>IF(Include_in_Moderator=TRUE,'Moderator Analysis'!F:F,NA())</f>
        <v>#N/A</v>
      </c>
      <c r="CC32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32" s="58" t="str">
        <f>IF(Include_in_Moderator=TRUE,1/CC:CC^2,"")</f>
        <v/>
      </c>
      <c r="CE32" s="58" t="str">
        <f>IF(Include_in_Moderator=TRUE,'Moderator Analysis'!F:F-CO$2,"")</f>
        <v/>
      </c>
      <c r="CF32" s="58" t="str">
        <f>IF(Include_in_Moderator=TRUE,'Moderator Analysis'!E:E-CO$3,"")</f>
        <v/>
      </c>
      <c r="CG32" s="47" t="str">
        <f>IF(Include_in_Moderator=TRUE,CD:CD*('Moderator Analysis'!F:F-CO$5-CO$4*'Moderator Analysis'!E:E)^2,"")</f>
        <v/>
      </c>
      <c r="CI32" s="75" t="str">
        <f>IF(AND(Sufficient_data="Yes",Include_study="Yes",Include_in_Moderator=TRUE,Moderator&lt;&gt;""),1/(CC:CC^2+CO$7),"")</f>
        <v/>
      </c>
      <c r="CJ32" s="58" t="str">
        <f>IF(AND(Sufficient_data="Yes",Include_study="Yes",CI32&lt;&gt;""),'Moderator Analysis'!F:F-'Moderator Analysis'!K$37,"")</f>
        <v/>
      </c>
      <c r="CK32" s="58" t="str">
        <f>IF(AND(Sufficient_data="Yes",Include_study="Yes",CI32&lt;&gt;""),'Moderator Analysis'!E:E-SUMPRODUCT('Moderator Analysis'!E:E,CI:CI)/SUM(CI:CI),"")</f>
        <v/>
      </c>
      <c r="CL32" s="47" t="str">
        <f>IF(AND(Sufficient_data="Yes",Include_study="Yes",CI32&lt;&gt;""),CI:CI*(CB32-'Moderator Analysis'!K$29-'Moderator Analysis'!K$30*'Moderator Analysis'!E:E)^2,"")</f>
        <v/>
      </c>
      <c r="CM32" s="26"/>
      <c r="CQ32" s="167"/>
      <c r="CR32" s="150" t="b">
        <f>IF(Additional_Fisher_transformation="On",AND(Include_study="Yes",Number_of_observations&lt;&gt;"",Number_of_predictors&lt;&gt;""),AND(Include_study="Yes",Sufficient_data="Yes"))</f>
        <v>0</v>
      </c>
      <c r="CS32" s="169"/>
      <c r="CT32" s="58" t="str">
        <f>IF(Include_in_Pub_Bias=TRUE,Partial_correlation,"")</f>
        <v/>
      </c>
      <c r="CU32" s="58" t="str">
        <f>IF(AND(Include_in_Pub_Bias=TRUE,Additional_Fisher_transformation="On"),FISHER(Partial_correlation),"")</f>
        <v/>
      </c>
      <c r="CV32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32" s="58" t="str">
        <f>IF(Include_in_Pub_Bias=TRUE,1/CV:CV^2,"")</f>
        <v/>
      </c>
      <c r="CX32" s="58" t="str">
        <f>IF(Include_in_Pub_Bias=TRUE,1/(CV:CV^2+IF(Additional_model="Fixed effect",0,Calculations!DK$11)),"")</f>
        <v/>
      </c>
      <c r="CY32" s="58" t="str">
        <f>IF(Include_in_Pub_Bias=TRUE,1/(CV:CV^2+IF(Additional_model="Fixed effect",0,'Publication Bias Analysis'!L$32)),"")</f>
        <v/>
      </c>
      <c r="CZ32" s="58" t="str">
        <f>IF(Include_in_Pub_Bias=TRUE,'Publication Bias Analysis'!E:E-'Publication Bias Analysis'!I$37,"")</f>
        <v/>
      </c>
      <c r="DA32" s="58" t="str">
        <f>IF(Include_in_Pub_Bias=TRUE,IF(Additional_model="Fixed effect",1/CV:CV,1/SQRT(CV:CV^2+DK$11)),"")</f>
        <v/>
      </c>
      <c r="DB32" s="58" t="str">
        <f>IF(Include_in_Pub_Bias=TRUE,IF(Additional_model="Fixed effect",'Publication Bias Analysis'!E:E/CV:CV,'Publication Bias Analysis'!E:E/SQRT(CV:CV^2+DK$11)),"")</f>
        <v/>
      </c>
      <c r="DC32" s="78" t="str">
        <f>IF(Include_in_Pub_Bias=TRUE,RANK(DP:DP,DP:DP,1)*IF(DO:DO&gt;0,1,-1),"")</f>
        <v/>
      </c>
      <c r="DD32" s="78" t="str">
        <f>IF(Include_in_Pub_Bias=TRUE,DC:DC,"")</f>
        <v/>
      </c>
      <c r="DE32" s="78" t="str">
        <f>IF(Include_in_Pub_Bias=TRUE,RANK(DS:DS,DS:DS,1)*IF(DR:DR&lt;0,-1,1),"")</f>
        <v/>
      </c>
      <c r="DF32" s="78" t="str">
        <f>IF(Include_in_Pub_Bias=TRUE,RANK(DV:DV,DV:DV,1)*IF(DU:DU&lt;0,-1,1),"")</f>
        <v/>
      </c>
      <c r="DG32" s="58" t="e">
        <f>IF(Include_in_Pub_Bias=TRUE,'Publication Bias Analysis'!E:E,NA())</f>
        <v>#N/A</v>
      </c>
      <c r="DH32" s="47" t="e">
        <f>IF(Include_in_Pub_Bias=TRUE,CV:CV,NA())</f>
        <v>#N/A</v>
      </c>
      <c r="DN32" s="164"/>
      <c r="DO32" s="10" t="str">
        <f>IF(Include_in_Pub_Bias=TRUE,IF('Publication Bias Analysis'!L$37="Left",'Publication Bias Analysis'!E:E-'Publication Bias Analysis'!I$29,'Publication Bias Analysis'!I$29-'Publication Bias Analysis'!E:E),"")</f>
        <v/>
      </c>
      <c r="DP32" s="10" t="str">
        <f>IF(Include_in_Pub_Bias=TRUE,ABS(DO32),"")</f>
        <v/>
      </c>
      <c r="DQ32" s="47" t="str">
        <f>IF(Include_in_Pub_Bias=TRUE,1/(CV:CV^2+IF(Additional_model="Fixed effect",0,$DZ$6)),"")</f>
        <v/>
      </c>
      <c r="DR32" s="10" t="str">
        <f>IF(Include_in_Pub_Bias=TRUE,IF('Publication Bias Analysis'!L$37="Left",'Publication Bias Analysis'!E:E-DZ$3,DZ$3-'Publication Bias Analysis'!E:E),"")</f>
        <v/>
      </c>
      <c r="DS32" s="10" t="str">
        <f t="shared" si="60"/>
        <v/>
      </c>
      <c r="DT32" s="47" t="str">
        <f>IF(AND(DR32&lt;&gt;"",DD32&lt;=MAX(DD:DD)-DZ$7),1/(CV:CV^2+IF(Additional_model="Fixed effect",0,$DZ$13)),"")</f>
        <v/>
      </c>
      <c r="DU32" s="10" t="str">
        <f>IF(Include_in_Pub_Bias=TRUE,IF('Publication Bias Analysis'!L$37="Left",'Publication Bias Analysis'!E:E-DZ$10,DZ$10-'Publication Bias Analysis'!E:E),"")</f>
        <v/>
      </c>
      <c r="DV32" s="10" t="str">
        <f t="shared" si="39"/>
        <v/>
      </c>
      <c r="DW32" s="47" t="str">
        <f>IF(AND(DU32&lt;&gt;"",DE32&lt;=MAX(DE:DE)-DZ$14),1/(CV:CV^2+IF(Additional_model="Fixed effect",0,$DZ$20)),"")</f>
        <v/>
      </c>
      <c r="DY32"/>
      <c r="DZ32"/>
      <c r="EA32"/>
      <c r="EC32" s="72">
        <v>31</v>
      </c>
      <c r="ED32" s="78" t="str">
        <f>IF(Trim_and_fill="On",IF(DZ$21&gt;COUNT(ED$2:ED31),IF(COUNTIF(DD:DD,-1*(MAX(DD:DD)-EC32+1))=1,"",MAX(DD:DD)-EC32+1),""),"")</f>
        <v/>
      </c>
      <c r="EE32" s="58" t="str">
        <f t="shared" si="40"/>
        <v/>
      </c>
      <c r="EF32" s="58" t="str">
        <f t="shared" si="65"/>
        <v/>
      </c>
      <c r="EG32" s="58" t="str">
        <f t="shared" si="66"/>
        <v/>
      </c>
      <c r="EH32" s="58" t="str">
        <f t="shared" si="42"/>
        <v/>
      </c>
      <c r="EI32" s="47" t="str">
        <f>IF(ED32&lt;&gt;"",EE:EE-'Publication Bias Analysis'!I$37,"")</f>
        <v/>
      </c>
      <c r="EJ32" s="27"/>
      <c r="EK32" s="72">
        <v>31</v>
      </c>
      <c r="EL32" s="58" t="e">
        <f t="shared" si="67"/>
        <v>#N/A</v>
      </c>
      <c r="EM32" s="47" t="e">
        <f t="shared" si="68"/>
        <v>#N/A</v>
      </c>
      <c r="EO32" s="164"/>
      <c r="EP32" s="58" t="str">
        <f>IF(Include_in_Pub_Bias=TRUE,Inverse_standard_error-AVERAGE(Inverse_standard_error),"")</f>
        <v/>
      </c>
      <c r="EQ32" s="47" t="str">
        <f>IF(Include_in_Pub_Bias=TRUE,Z_score-('Publication Bias Analysis'!P$3+'Publication Bias Analysis'!P$4*Inverse_standard_error),"")</f>
        <v/>
      </c>
      <c r="ES32" s="164"/>
      <c r="ET32" s="58" t="str">
        <f>IF(Include_in_Pub_Bias=TRUE,('Publication Bias Analysis'!E:E-SUMPRODUCT('Publication Bias Analysis'!E:E,Calculations!CW:CW)/SUM(Calculations!CW:CW))/(SQRT(EU:EU)),"")</f>
        <v/>
      </c>
      <c r="EU32" s="58" t="str">
        <f>IF(Include_in_Pub_Bias=TRUE,'Publication Bias Analysis'!F:F^2-1/(SUM(Calculations!CW:CW)),"")</f>
        <v/>
      </c>
      <c r="EV32" s="78" t="str">
        <f>IF(Include_in_Pub_Bias=TRUE,RANK(ET:ET,ET:ET,1),"")</f>
        <v/>
      </c>
      <c r="EW32" s="78" t="str">
        <f>IF(Include_in_Pub_Bias=TRUE,RANK(EU:EU,EU:EU,1),"")</f>
        <v/>
      </c>
      <c r="EX32" s="78" t="str">
        <f>IF(Include_in_Pub_Bias=TRUE,COUNTIFS(EV33:EV231,"&lt;"&amp;EV32,EW33:EW231,"&lt;"&amp;EW32)+COUNTIFS(EV33:EV231,"&gt;"&amp;EV32,EW33:EW231,"&gt;"&amp;EW32),"")</f>
        <v/>
      </c>
      <c r="EY32" s="94" t="str">
        <f>IF(Include_in_Pub_Bias=TRUE,COUNTIFS(EV33:EV231,"&lt;"&amp;EV32,EW33:EW231,"&gt;"&amp;EW32)+COUNTIFS(EV33:EV231,"&gt;"&amp;EV32,EW33:EW231,"&lt;"&amp;EW32),"")</f>
        <v/>
      </c>
      <c r="FA32" s="164"/>
      <c r="FG32" s="164"/>
      <c r="FH32" s="58" t="e">
        <f>IF(Include_in_Pub_Bias=TRUE,Inverse_standard_error,NA())</f>
        <v>#N/A</v>
      </c>
      <c r="FI32" s="58" t="e">
        <f>IF(Include_in_Pub_Bias=TRUE,Z_score,NA())</f>
        <v>#N/A</v>
      </c>
      <c r="FJ32" s="58" t="str">
        <f>IF(Include_in_Pub_Bias=TRUE,Inverse_standard_error-AVERAGE(Inverse_standard_error),"")</f>
        <v/>
      </c>
      <c r="FK32" s="47" t="str">
        <f>IF(Include_in_Pub_Bias=TRUE,Z_score-('Publication Bias Analysis'!AK$30+'Publication Bias Analysis'!AK$31*Inverse_standard_error),"")</f>
        <v/>
      </c>
      <c r="FQ32" s="164"/>
      <c r="FR32" s="98" t="str">
        <f>IF(Z_score&lt;&gt;"",RANK('Publication Bias Analysis'!AT:AT,'Publication Bias Analysis'!AT:AT,1)+COUNTIF('Publication Bias Analysis'!AT$2:AT31,'Publication Bias Analysis'!AR32),"")</f>
        <v/>
      </c>
      <c r="FS32" s="58" t="str">
        <f t="shared" si="64"/>
        <v/>
      </c>
      <c r="FT32" s="58" t="e">
        <f>IF(Include_in_Pub_Bias=TRUE,'Publication Bias Analysis'!AS32,NA())</f>
        <v>#N/A</v>
      </c>
      <c r="FU32" s="58" t="e">
        <f>IF('Publication Bias Analysis'!AS32&lt;&gt;"",'Publication Bias Analysis'!AT32,NA())</f>
        <v>#N/A</v>
      </c>
      <c r="FV32" s="58" t="str">
        <f>IF(Include_in_Pub_Bias=TRUE,'Publication Bias Analysis'!AS:AS-AVERAGE('Publication Bias Analysis'!AS:AS),"")</f>
        <v/>
      </c>
      <c r="FW32" s="47" t="str">
        <f>IF(Include_in_Pub_Bias=TRUE,FU:FU-('Publication Bias Analysis'!AW$30+'Publication Bias Analysis'!AW$31*FT:FT),"")</f>
        <v/>
      </c>
      <c r="GC32" s="164"/>
      <c r="GD32" s="58" t="str">
        <f t="shared" si="47"/>
        <v/>
      </c>
      <c r="GE32" s="58" t="str">
        <f t="shared" si="48"/>
        <v/>
      </c>
      <c r="GF32" s="47" t="str">
        <f t="shared" si="63"/>
        <v/>
      </c>
    </row>
    <row r="33" spans="1:188" x14ac:dyDescent="0.2">
      <c r="A33" s="166"/>
      <c r="B33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33" s="78" t="str">
        <f>IF(B33&lt;&gt;"",IF(B33=0,COUNTIF(B$2:B32,0)+1,COUNTIF(B$2:B32,B33)+B33+COUNTIF(B:B,0)),"")</f>
        <v/>
      </c>
      <c r="D33" s="78" t="str">
        <f>IF(AND(Variance&lt;&gt;"",Entry_Number&lt;&gt;""),Entry_Number,"")</f>
        <v/>
      </c>
      <c r="E33" s="120" t="str">
        <f>IF(Input!Study_name&lt;&gt;"",Input!Study_name,"")</f>
        <v/>
      </c>
      <c r="F33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33" s="58" t="str">
        <f t="shared" si="0"/>
        <v/>
      </c>
      <c r="H33" s="58" t="str">
        <f t="shared" si="1"/>
        <v/>
      </c>
      <c r="I33" s="58" t="str">
        <f t="shared" si="2"/>
        <v/>
      </c>
      <c r="J33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33" s="58" t="str">
        <f>IF(AND(Include_study="Yes",Sufficient_data="Yes",Variance&lt;&gt;""),IF(Input!Standard_error_of_Partial_correlation&lt;&gt;"",Input!Standard_error_of_Partial_correlation,SQRT(J33)),"")</f>
        <v/>
      </c>
      <c r="L33" s="58" t="str">
        <f>IF(AND(Sufficient_data="Yes",Include_study="Yes",Variance&lt;&gt;""),1/Variance,"")</f>
        <v/>
      </c>
      <c r="M33" s="58" t="str">
        <f>IF(AND(Sufficient_data="Yes",Include_study="Yes",Variance&lt;&gt;""),1/(Variance+T2_),"")</f>
        <v/>
      </c>
      <c r="N33" s="58" t="str">
        <f t="shared" si="3"/>
        <v/>
      </c>
      <c r="O33" s="58" t="str">
        <f t="shared" si="4"/>
        <v/>
      </c>
      <c r="P33" s="143" t="str">
        <f t="shared" si="5"/>
        <v/>
      </c>
      <c r="Q33" s="146" t="str">
        <f>IF(AND(Include_study="Yes",Sufficient_data="Yes",Variance&lt;&gt;""),IF(Fisher_transformation="Off",Partial_correlation,Partial_correlation_z)-Combined_Effect_Size,"")</f>
        <v/>
      </c>
      <c r="S33" s="75" t="e">
        <f>IF(AND(Sufficient_data="Yes",Include_study="Yes",Variance&lt;&gt;""),Partial_correlation,NA())</f>
        <v>#N/A</v>
      </c>
      <c r="T33" s="58" t="e">
        <f t="shared" si="6"/>
        <v>#N/A</v>
      </c>
      <c r="U33" s="47" t="e">
        <f t="shared" si="7"/>
        <v>#N/A</v>
      </c>
      <c r="Z33" s="166"/>
      <c r="AA33" s="82" t="str">
        <f t="shared" si="8"/>
        <v/>
      </c>
      <c r="AB33" s="88" t="b">
        <f t="shared" si="49"/>
        <v>0</v>
      </c>
      <c r="AC33" s="105" t="str">
        <f>IF(Include_in_subgroup=TRUE,Input!Study_name,"")</f>
        <v/>
      </c>
      <c r="AD33" s="58" t="str">
        <f t="shared" si="9"/>
        <v/>
      </c>
      <c r="AE33" s="58" t="str">
        <f t="shared" si="10"/>
        <v/>
      </c>
      <c r="AF33" s="58" t="str">
        <f t="shared" si="11"/>
        <v/>
      </c>
      <c r="AG33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33" s="58" t="str">
        <f t="shared" si="12"/>
        <v/>
      </c>
      <c r="AI33" s="58" t="str">
        <f t="shared" si="13"/>
        <v/>
      </c>
      <c r="AJ33" s="83" t="str">
        <f t="shared" si="14"/>
        <v/>
      </c>
      <c r="AK33" s="58" t="str">
        <f t="shared" si="15"/>
        <v/>
      </c>
      <c r="AL33" s="58" t="str">
        <f t="shared" si="16"/>
        <v/>
      </c>
      <c r="AM33" s="47" t="str">
        <f t="shared" si="17"/>
        <v/>
      </c>
      <c r="AO33" s="75" t="e">
        <f t="shared" si="18"/>
        <v>#N/A</v>
      </c>
      <c r="AP33" s="58" t="e">
        <f t="shared" si="19"/>
        <v>#N/A</v>
      </c>
      <c r="AQ33" s="47" t="e">
        <f t="shared" si="20"/>
        <v>#N/A</v>
      </c>
      <c r="AS33" s="82" t="str">
        <f t="shared" si="50"/>
        <v/>
      </c>
      <c r="AT33" s="58" t="str">
        <f>IF(AND(Sufficient_data="Yes",Include_study="Yes",Subgroup&lt;&gt;""),IF(COUNTIFS(Input!K$2:K32,"="&amp;"Yes",Input!C$2:C32,"="&amp;"Yes",Input!M$2:M32,"="&amp;Subgroup)&gt;0,"",Subgroup),"")</f>
        <v/>
      </c>
      <c r="AU33" s="88" t="str">
        <f t="shared" si="21"/>
        <v/>
      </c>
      <c r="AV33" s="78" t="str">
        <f t="shared" si="22"/>
        <v/>
      </c>
      <c r="AW33" s="58" t="str">
        <f t="shared" si="23"/>
        <v/>
      </c>
      <c r="AX33" s="89" t="str">
        <f t="shared" si="24"/>
        <v/>
      </c>
      <c r="AY33" s="83" t="str">
        <f t="shared" si="51"/>
        <v/>
      </c>
      <c r="AZ33" s="58" t="str">
        <f t="shared" si="25"/>
        <v/>
      </c>
      <c r="BA33" s="58" t="str">
        <f t="shared" si="26"/>
        <v/>
      </c>
      <c r="BB33" s="58" t="str">
        <f t="shared" si="27"/>
        <v/>
      </c>
      <c r="BC33" s="58" t="str">
        <f t="shared" si="52"/>
        <v/>
      </c>
      <c r="BD33" s="58" t="str">
        <f t="shared" si="28"/>
        <v/>
      </c>
      <c r="BE33" s="88" t="str">
        <f t="shared" si="29"/>
        <v/>
      </c>
      <c r="BF33" s="58" t="str">
        <f t="shared" si="30"/>
        <v/>
      </c>
      <c r="BG33" s="58" t="str">
        <f t="shared" si="31"/>
        <v/>
      </c>
      <c r="BH33" s="58" t="str">
        <f t="shared" si="53"/>
        <v/>
      </c>
      <c r="BI33" s="58" t="str">
        <f t="shared" si="54"/>
        <v/>
      </c>
      <c r="BJ33" s="58" t="str">
        <f t="shared" si="32"/>
        <v/>
      </c>
      <c r="BK33" s="58" t="str">
        <f t="shared" si="33"/>
        <v/>
      </c>
      <c r="BL33" s="58" t="str">
        <f t="shared" si="55"/>
        <v/>
      </c>
      <c r="BM33" s="58" t="str">
        <f t="shared" si="56"/>
        <v/>
      </c>
      <c r="BN33" s="58" t="str">
        <f t="shared" si="57"/>
        <v/>
      </c>
      <c r="BO33" s="58" t="e">
        <f t="shared" si="34"/>
        <v>#N/A</v>
      </c>
      <c r="BP33" s="83" t="str">
        <f t="shared" si="58"/>
        <v/>
      </c>
      <c r="BQ33" s="58" t="str">
        <f t="shared" si="35"/>
        <v/>
      </c>
      <c r="BR33" s="58" t="str">
        <f t="shared" si="59"/>
        <v/>
      </c>
      <c r="BS33" s="58" t="str">
        <f t="shared" si="36"/>
        <v/>
      </c>
      <c r="BT33" s="47" t="str">
        <f t="shared" si="37"/>
        <v/>
      </c>
      <c r="BV33" s="10" t="s">
        <v>260</v>
      </c>
      <c r="BW33" s="10"/>
      <c r="BY33" s="167"/>
      <c r="BZ33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33" s="58" t="e">
        <f>IF(Include_in_Moderator=TRUE,'Moderator Analysis'!E:E,NA())</f>
        <v>#N/A</v>
      </c>
      <c r="CB33" s="58" t="e">
        <f>IF(Include_in_Moderator=TRUE,'Moderator Analysis'!F:F,NA())</f>
        <v>#N/A</v>
      </c>
      <c r="CC33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33" s="58" t="str">
        <f>IF(Include_in_Moderator=TRUE,1/CC:CC^2,"")</f>
        <v/>
      </c>
      <c r="CE33" s="58" t="str">
        <f>IF(Include_in_Moderator=TRUE,'Moderator Analysis'!F:F-CO$2,"")</f>
        <v/>
      </c>
      <c r="CF33" s="58" t="str">
        <f>IF(Include_in_Moderator=TRUE,'Moderator Analysis'!E:E-CO$3,"")</f>
        <v/>
      </c>
      <c r="CG33" s="47" t="str">
        <f>IF(Include_in_Moderator=TRUE,CD:CD*('Moderator Analysis'!F:F-CO$5-CO$4*'Moderator Analysis'!E:E)^2,"")</f>
        <v/>
      </c>
      <c r="CI33" s="75" t="str">
        <f>IF(AND(Sufficient_data="Yes",Include_study="Yes",Include_in_Moderator=TRUE,Moderator&lt;&gt;""),1/(CC:CC^2+CO$7),"")</f>
        <v/>
      </c>
      <c r="CJ33" s="58" t="str">
        <f>IF(AND(Sufficient_data="Yes",Include_study="Yes",CI33&lt;&gt;""),'Moderator Analysis'!F:F-'Moderator Analysis'!K$37,"")</f>
        <v/>
      </c>
      <c r="CK33" s="58" t="str">
        <f>IF(AND(Sufficient_data="Yes",Include_study="Yes",CI33&lt;&gt;""),'Moderator Analysis'!E:E-SUMPRODUCT('Moderator Analysis'!E:E,CI:CI)/SUM(CI:CI),"")</f>
        <v/>
      </c>
      <c r="CL33" s="47" t="str">
        <f>IF(AND(Sufficient_data="Yes",Include_study="Yes",CI33&lt;&gt;""),CI:CI*(CB33-'Moderator Analysis'!K$29-'Moderator Analysis'!K$30*'Moderator Analysis'!E:E)^2,"")</f>
        <v/>
      </c>
      <c r="CM33" s="26"/>
      <c r="CQ33" s="167"/>
      <c r="CR33" s="150" t="b">
        <f>IF(Additional_Fisher_transformation="On",AND(Include_study="Yes",Number_of_observations&lt;&gt;"",Number_of_predictors&lt;&gt;""),AND(Include_study="Yes",Sufficient_data="Yes"))</f>
        <v>0</v>
      </c>
      <c r="CS33" s="169"/>
      <c r="CT33" s="58" t="str">
        <f>IF(Include_in_Pub_Bias=TRUE,Partial_correlation,"")</f>
        <v/>
      </c>
      <c r="CU33" s="58" t="str">
        <f>IF(AND(Include_in_Pub_Bias=TRUE,Additional_Fisher_transformation="On"),FISHER(Partial_correlation),"")</f>
        <v/>
      </c>
      <c r="CV33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33" s="58" t="str">
        <f>IF(Include_in_Pub_Bias=TRUE,1/CV:CV^2,"")</f>
        <v/>
      </c>
      <c r="CX33" s="58" t="str">
        <f>IF(Include_in_Pub_Bias=TRUE,1/(CV:CV^2+IF(Additional_model="Fixed effect",0,Calculations!DK$11)),"")</f>
        <v/>
      </c>
      <c r="CY33" s="58" t="str">
        <f>IF(Include_in_Pub_Bias=TRUE,1/(CV:CV^2+IF(Additional_model="Fixed effect",0,'Publication Bias Analysis'!L$32)),"")</f>
        <v/>
      </c>
      <c r="CZ33" s="58" t="str">
        <f>IF(Include_in_Pub_Bias=TRUE,'Publication Bias Analysis'!E:E-'Publication Bias Analysis'!I$37,"")</f>
        <v/>
      </c>
      <c r="DA33" s="58" t="str">
        <f>IF(Include_in_Pub_Bias=TRUE,IF(Additional_model="Fixed effect",1/CV:CV,1/SQRT(CV:CV^2+DK$11)),"")</f>
        <v/>
      </c>
      <c r="DB33" s="58" t="str">
        <f>IF(Include_in_Pub_Bias=TRUE,IF(Additional_model="Fixed effect",'Publication Bias Analysis'!E:E/CV:CV,'Publication Bias Analysis'!E:E/SQRT(CV:CV^2+DK$11)),"")</f>
        <v/>
      </c>
      <c r="DC33" s="78" t="str">
        <f>IF(Include_in_Pub_Bias=TRUE,RANK(DP:DP,DP:DP,1)*IF(DO:DO&gt;0,1,-1),"")</f>
        <v/>
      </c>
      <c r="DD33" s="78" t="str">
        <f>IF(Include_in_Pub_Bias=TRUE,DC:DC,"")</f>
        <v/>
      </c>
      <c r="DE33" s="78" t="str">
        <f>IF(Include_in_Pub_Bias=TRUE,RANK(DS:DS,DS:DS,1)*IF(DR:DR&lt;0,-1,1),"")</f>
        <v/>
      </c>
      <c r="DF33" s="78" t="str">
        <f>IF(Include_in_Pub_Bias=TRUE,RANK(DV:DV,DV:DV,1)*IF(DU:DU&lt;0,-1,1),"")</f>
        <v/>
      </c>
      <c r="DG33" s="58" t="e">
        <f>IF(Include_in_Pub_Bias=TRUE,'Publication Bias Analysis'!E:E,NA())</f>
        <v>#N/A</v>
      </c>
      <c r="DH33" s="47" t="e">
        <f>IF(Include_in_Pub_Bias=TRUE,CV:CV,NA())</f>
        <v>#N/A</v>
      </c>
      <c r="DN33" s="164"/>
      <c r="DO33" s="10" t="str">
        <f>IF(Include_in_Pub_Bias=TRUE,IF('Publication Bias Analysis'!L$37="Left",'Publication Bias Analysis'!E:E-'Publication Bias Analysis'!I$29,'Publication Bias Analysis'!I$29-'Publication Bias Analysis'!E:E),"")</f>
        <v/>
      </c>
      <c r="DP33" s="10" t="str">
        <f>IF(Include_in_Pub_Bias=TRUE,ABS(DO33),"")</f>
        <v/>
      </c>
      <c r="DQ33" s="47" t="str">
        <f>IF(Include_in_Pub_Bias=TRUE,1/(CV:CV^2+IF(Additional_model="Fixed effect",0,$DZ$6)),"")</f>
        <v/>
      </c>
      <c r="DR33" s="10" t="str">
        <f>IF(Include_in_Pub_Bias=TRUE,IF('Publication Bias Analysis'!L$37="Left",'Publication Bias Analysis'!E:E-DZ$3,DZ$3-'Publication Bias Analysis'!E:E),"")</f>
        <v/>
      </c>
      <c r="DS33" s="10" t="str">
        <f t="shared" si="60"/>
        <v/>
      </c>
      <c r="DT33" s="47" t="str">
        <f>IF(AND(DR33&lt;&gt;"",DD33&lt;=MAX(DD:DD)-DZ$7),1/(CV:CV^2+IF(Additional_model="Fixed effect",0,$DZ$13)),"")</f>
        <v/>
      </c>
      <c r="DU33" s="10" t="str">
        <f>IF(Include_in_Pub_Bias=TRUE,IF('Publication Bias Analysis'!L$37="Left",'Publication Bias Analysis'!E:E-DZ$10,DZ$10-'Publication Bias Analysis'!E:E),"")</f>
        <v/>
      </c>
      <c r="DV33" s="10" t="str">
        <f t="shared" si="39"/>
        <v/>
      </c>
      <c r="DW33" s="47" t="str">
        <f>IF(AND(DU33&lt;&gt;"",DE33&lt;=MAX(DE:DE)-DZ$14),1/(CV:CV^2+IF(Additional_model="Fixed effect",0,$DZ$20)),"")</f>
        <v/>
      </c>
      <c r="DY33"/>
      <c r="DZ33"/>
      <c r="EA33"/>
      <c r="EC33" s="72">
        <v>32</v>
      </c>
      <c r="ED33" s="78" t="str">
        <f>IF(Trim_and_fill="On",IF(DZ$21&gt;COUNT(ED$2:ED32),IF(COUNTIF(DD:DD,-1*(MAX(DD:DD)-EC33+1))=1,"",MAX(DD:DD)-EC33+1),""),"")</f>
        <v/>
      </c>
      <c r="EE33" s="58" t="str">
        <f t="shared" si="40"/>
        <v/>
      </c>
      <c r="EF33" s="58" t="str">
        <f t="shared" si="65"/>
        <v/>
      </c>
      <c r="EG33" s="58" t="str">
        <f t="shared" si="66"/>
        <v/>
      </c>
      <c r="EH33" s="58" t="str">
        <f t="shared" si="42"/>
        <v/>
      </c>
      <c r="EI33" s="47" t="str">
        <f>IF(ED33&lt;&gt;"",EE:EE-'Publication Bias Analysis'!I$37,"")</f>
        <v/>
      </c>
      <c r="EJ33" s="27"/>
      <c r="EK33" s="72">
        <v>32</v>
      </c>
      <c r="EL33" s="58" t="e">
        <f t="shared" si="67"/>
        <v>#N/A</v>
      </c>
      <c r="EM33" s="47" t="e">
        <f t="shared" si="68"/>
        <v>#N/A</v>
      </c>
      <c r="EO33" s="164"/>
      <c r="EP33" s="58" t="str">
        <f>IF(Include_in_Pub_Bias=TRUE,Inverse_standard_error-AVERAGE(Inverse_standard_error),"")</f>
        <v/>
      </c>
      <c r="EQ33" s="47" t="str">
        <f>IF(Include_in_Pub_Bias=TRUE,Z_score-('Publication Bias Analysis'!P$3+'Publication Bias Analysis'!P$4*Inverse_standard_error),"")</f>
        <v/>
      </c>
      <c r="ES33" s="164"/>
      <c r="ET33" s="58" t="str">
        <f>IF(Include_in_Pub_Bias=TRUE,('Publication Bias Analysis'!E:E-SUMPRODUCT('Publication Bias Analysis'!E:E,Calculations!CW:CW)/SUM(Calculations!CW:CW))/(SQRT(EU:EU)),"")</f>
        <v/>
      </c>
      <c r="EU33" s="58" t="str">
        <f>IF(Include_in_Pub_Bias=TRUE,'Publication Bias Analysis'!F:F^2-1/(SUM(Calculations!CW:CW)),"")</f>
        <v/>
      </c>
      <c r="EV33" s="78" t="str">
        <f>IF(Include_in_Pub_Bias=TRUE,RANK(ET:ET,ET:ET,1),"")</f>
        <v/>
      </c>
      <c r="EW33" s="78" t="str">
        <f>IF(Include_in_Pub_Bias=TRUE,RANK(EU:EU,EU:EU,1),"")</f>
        <v/>
      </c>
      <c r="EX33" s="78" t="str">
        <f>IF(Include_in_Pub_Bias=TRUE,COUNTIFS(EV34:EV232,"&lt;"&amp;EV33,EW34:EW232,"&lt;"&amp;EW33)+COUNTIFS(EV34:EV232,"&gt;"&amp;EV33,EW34:EW232,"&gt;"&amp;EW33),"")</f>
        <v/>
      </c>
      <c r="EY33" s="94" t="str">
        <f>IF(Include_in_Pub_Bias=TRUE,COUNTIFS(EV34:EV232,"&lt;"&amp;EV33,EW34:EW232,"&gt;"&amp;EW33)+COUNTIFS(EV34:EV232,"&gt;"&amp;EV33,EW34:EW232,"&lt;"&amp;EW33),"")</f>
        <v/>
      </c>
      <c r="FA33" s="164"/>
      <c r="FG33" s="164"/>
      <c r="FH33" s="58" t="e">
        <f>IF(Include_in_Pub_Bias=TRUE,Inverse_standard_error,NA())</f>
        <v>#N/A</v>
      </c>
      <c r="FI33" s="58" t="e">
        <f>IF(Include_in_Pub_Bias=TRUE,Z_score,NA())</f>
        <v>#N/A</v>
      </c>
      <c r="FJ33" s="58" t="str">
        <f>IF(Include_in_Pub_Bias=TRUE,Inverse_standard_error-AVERAGE(Inverse_standard_error),"")</f>
        <v/>
      </c>
      <c r="FK33" s="47" t="str">
        <f>IF(Include_in_Pub_Bias=TRUE,Z_score-('Publication Bias Analysis'!AK$30+'Publication Bias Analysis'!AK$31*Inverse_standard_error),"")</f>
        <v/>
      </c>
      <c r="FQ33" s="164"/>
      <c r="FR33" s="98" t="str">
        <f>IF(Z_score&lt;&gt;"",RANK('Publication Bias Analysis'!AT:AT,'Publication Bias Analysis'!AT:AT,1)+COUNTIF('Publication Bias Analysis'!AT$2:AT32,'Publication Bias Analysis'!AR33),"")</f>
        <v/>
      </c>
      <c r="FS33" s="58" t="str">
        <f t="shared" si="64"/>
        <v/>
      </c>
      <c r="FT33" s="58" t="e">
        <f>IF(Include_in_Pub_Bias=TRUE,'Publication Bias Analysis'!AS33,NA())</f>
        <v>#N/A</v>
      </c>
      <c r="FU33" s="58" t="e">
        <f>IF('Publication Bias Analysis'!AS33&lt;&gt;"",'Publication Bias Analysis'!AT33,NA())</f>
        <v>#N/A</v>
      </c>
      <c r="FV33" s="58" t="str">
        <f>IF(Include_in_Pub_Bias=TRUE,'Publication Bias Analysis'!AS:AS-AVERAGE('Publication Bias Analysis'!AS:AS),"")</f>
        <v/>
      </c>
      <c r="FW33" s="47" t="str">
        <f>IF(Include_in_Pub_Bias=TRUE,FU:FU-('Publication Bias Analysis'!AW$30+'Publication Bias Analysis'!AW$31*FT:FT),"")</f>
        <v/>
      </c>
      <c r="GC33" s="164"/>
      <c r="GD33" s="58" t="str">
        <f t="shared" si="47"/>
        <v/>
      </c>
      <c r="GE33" s="58" t="str">
        <f t="shared" si="48"/>
        <v/>
      </c>
      <c r="GF33" s="47" t="str">
        <f t="shared" si="63"/>
        <v/>
      </c>
    </row>
    <row r="34" spans="1:188" x14ac:dyDescent="0.2">
      <c r="A34" s="166"/>
      <c r="B34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34" s="78" t="str">
        <f>IF(B34&lt;&gt;"",IF(B34=0,COUNTIF(B$2:B33,0)+1,COUNTIF(B$2:B33,B34)+B34+COUNTIF(B:B,0)),"")</f>
        <v/>
      </c>
      <c r="D34" s="78" t="str">
        <f>IF(AND(Variance&lt;&gt;"",Entry_Number&lt;&gt;""),Entry_Number,"")</f>
        <v/>
      </c>
      <c r="E34" s="120" t="str">
        <f>IF(Input!Study_name&lt;&gt;"",Input!Study_name,"")</f>
        <v/>
      </c>
      <c r="F34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34" s="58" t="str">
        <f t="shared" ref="G34:G65" si="69">IF(Partial_correlation&lt;&gt;"",FISHER(Partial_correlation),"")</f>
        <v/>
      </c>
      <c r="H34" s="58" t="str">
        <f t="shared" ref="H34:H65" si="70">IF(Number_of_observations&lt;&gt;"",Number_of_observations,"")</f>
        <v/>
      </c>
      <c r="I34" s="58" t="str">
        <f t="shared" ref="I34:I65" si="71">IF(Number_of_predictors&lt;&gt;"",Number_of_predictors,"")</f>
        <v/>
      </c>
      <c r="J34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34" s="58" t="str">
        <f>IF(AND(Include_study="Yes",Sufficient_data="Yes",Variance&lt;&gt;""),IF(Input!Standard_error_of_Partial_correlation&lt;&gt;"",Input!Standard_error_of_Partial_correlation,SQRT(J34)),"")</f>
        <v/>
      </c>
      <c r="L34" s="58" t="str">
        <f>IF(AND(Sufficient_data="Yes",Include_study="Yes",Variance&lt;&gt;""),1/Variance,"")</f>
        <v/>
      </c>
      <c r="M34" s="58" t="str">
        <f>IF(AND(Sufficient_data="Yes",Include_study="Yes",Variance&lt;&gt;""),1/(Variance+T2_),"")</f>
        <v/>
      </c>
      <c r="N34" s="58" t="str">
        <f t="shared" ref="N34:N65" si="72">IF(AND(Sufficient_data="Yes",Include_study="Yes"),IF(Fisher_transformation="Off",IF(AND(Partial_correlation&lt;&gt;"",Number_of_observations&lt;&gt;"",Standard_error&lt;&gt;""),Partial_correlation-ABS(TINV((1-Confidence_level),Number_of_observations-1))*Standard_error,""),IF(AND(Partial_correlation_z&lt;&gt;"",Number_of_observations&lt;&gt;"",Standard_error&lt;&gt;""),FISHERINV(Partial_correlation_z-ABS(TINV((1-Confidence_level),Number_of_observations-1))*Standard_error),"")),"")</f>
        <v/>
      </c>
      <c r="O34" s="58" t="str">
        <f t="shared" ref="O34:O65" si="73">IF(AND(Sufficient_data="Yes",Include_study="Yes"),IF(Fisher_transformation="Off",IF(AND(Partial_correlation&lt;&gt;"",Number_of_observations&lt;&gt;"",Standard_error&lt;&gt;""),Partial_correlation+ABS(TINV((1-Confidence_level),Number_of_observations-1))*Standard_error,""),IF(AND(Partial_correlation_z&lt;&gt;"",Number_of_observations&lt;&gt;"",Standard_error&lt;&gt;""),FISHERINV(Partial_correlation_z+ABS(TINV((1-Confidence_level),Number_of_observations-1))*Standard_error),"")),"")</f>
        <v/>
      </c>
      <c r="P34" s="143" t="str">
        <f t="shared" ref="P34:P65" si="74">IF(Weightr&lt;&gt;"",IF(Meta_analysis_model="Fixed effect model",Weightf/SUM(Weightf),Weightr/SUM(Weightr)),"")</f>
        <v/>
      </c>
      <c r="Q34" s="146" t="str">
        <f>IF(AND(Include_study="Yes",Sufficient_data="Yes",Variance&lt;&gt;""),IF(Fisher_transformation="Off",Partial_correlation,Partial_correlation_z)-Combined_Effect_Size,"")</f>
        <v/>
      </c>
      <c r="S34" s="75" t="e">
        <f>IF(AND(Sufficient_data="Yes",Include_study="Yes",Variance&lt;&gt;""),Partial_correlation,NA())</f>
        <v>#N/A</v>
      </c>
      <c r="T34" s="58" t="e">
        <f t="shared" ref="T34:T65" si="75">IF(AND(Sufficient_data="Yes",Include_study="Yes",CI_Lower_limit&lt;&gt;""),Partial_correlation-CI_Lower_limit,NA())</f>
        <v>#N/A</v>
      </c>
      <c r="U34" s="47" t="e">
        <f t="shared" ref="U34:U65" si="76">IF(AND(Sufficient_data="Yes",Include_study="Yes",CI_Upper_limit&lt;&gt;""),CI_Upper_limit-Partial_correlation,NA())</f>
        <v>#N/A</v>
      </c>
      <c r="Z34" s="166"/>
      <c r="AA34" s="82" t="str">
        <f t="shared" ref="AA34:AA65" si="77">IF(Include_in_subgroup=TRUE,COUNTIFS(Include_in_subgroup,"="&amp;TRUE,Subgroup_calc,"&lt;"&amp;Subgroup_calc)+COUNTIFS(Include_in_subgroup,"="&amp;TRUE,Subgroup_calc,"="&amp;Subgroup_calc,Entry_Number,"&lt;"&amp;Entry_Number)+COUNTIFS(AW:AW,"&gt;"&amp;0,AT:AT,"&lt;"&amp;Subgroup_calc)+1,"")</f>
        <v/>
      </c>
      <c r="AB34" s="88" t="b">
        <f t="shared" si="49"/>
        <v>0</v>
      </c>
      <c r="AC34" s="105" t="str">
        <f>IF(Include_in_subgroup=TRUE,Input!Study_name,"")</f>
        <v/>
      </c>
      <c r="AD34" s="58" t="str">
        <f t="shared" ref="AD34:AD65" si="78">IF(Include_in_subgroup=TRUE,Subgroup,"")</f>
        <v/>
      </c>
      <c r="AE34" s="58" t="str">
        <f t="shared" ref="AE34:AE65" si="79">IF(Include_in_subgroup=TRUE,Partial_correlation,"")</f>
        <v/>
      </c>
      <c r="AF34" s="58" t="str">
        <f t="shared" ref="AF34:AF65" si="80">IF(AND(Include_in_subgroup=TRUE,Subgroup_Fisher_transformation="On"),FISHER(Partial_correlation),"")</f>
        <v/>
      </c>
      <c r="AG34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34" s="58" t="str">
        <f t="shared" ref="AH34:AH65" si="81">IF(Include_in_subgroup=TRUE,1/AG34^2,"")</f>
        <v/>
      </c>
      <c r="AI34" s="58" t="str">
        <f t="shared" ref="AI34:AI65" si="82">IF(Include_in_subgroup=TRUE,1/(AG34^2+IF(Within_subgroup_weighting=BV$37,0,INDEX(AT:BA,MATCH(Subgroup_calc,AT:AT,0),8))),"")</f>
        <v/>
      </c>
      <c r="AJ34" s="83" t="str">
        <f t="shared" ref="AJ34:AJ65" si="83">IF(Include_in_subgroup=TRUE,IF(Subgroup_calc&lt;&gt;"",AI34/SUMIF(Subgroup_calc,Subgroup_calc,AI:AI),""),"")</f>
        <v/>
      </c>
      <c r="AK34" s="58" t="str">
        <f t="shared" ref="AK34:AK65" si="84">IF(Include_in_subgroup=TRUE,IF(Subgroup_Fisher_transformation="Off",AE34-ABS(TINV((1-Subgroup_confidence_level),Number_of_observations-1))*AG34,FISHERINV(AF34-ABS(TINV((1-Subgroup_confidence_level),Number_of_observations-1))*AG34)),"")</f>
        <v/>
      </c>
      <c r="AL34" s="58" t="str">
        <f t="shared" ref="AL34:AL65" si="85">IF(Include_in_subgroup=TRUE,IF(Subgroup_Fisher_transformation="Off",AE34+ABS(TINV((1-Subgroup_confidence_level),Number_of_observations-1))*AG34,FISHERINV(AF34+ABS(TINV((1-Subgroup_confidence_level),Number_of_observations-1))*AG34)),"")</f>
        <v/>
      </c>
      <c r="AM34" s="47" t="str">
        <f t="shared" ref="AM34:AM65" si="86">IF(Include_in_subgroup=TRUE,IF(Subgroup_Fisher_transformation="Off",AE:AE,AF:AF)-VLOOKUP(AD:AD,AT:BC,10,FALSE),"")</f>
        <v/>
      </c>
      <c r="AO34" s="75" t="e">
        <f t="shared" ref="AO34:AO65" si="87">IF(Include_in_subgroup=TRUE,AE:AE,NA())</f>
        <v>#N/A</v>
      </c>
      <c r="AP34" s="58" t="e">
        <f t="shared" ref="AP34:AP65" si="88">IF(Include_in_subgroup=TRUE,AE:AE-AK:AK,NA())</f>
        <v>#N/A</v>
      </c>
      <c r="AQ34" s="47" t="e">
        <f t="shared" ref="AQ34:AQ65" si="89">IF(Include_in_subgroup=TRUE,AL:AL-AE:AE,NA())</f>
        <v>#N/A</v>
      </c>
      <c r="AS34" s="82" t="str">
        <f t="shared" ref="AS34:AS51" si="90">IF(AT34&lt;&gt;"",SUMIFS(AV:AV,AW:AW,"&gt;="&amp;0,AT:AT,"&lt;"&amp;AT34)+AV34+AU34,"")</f>
        <v/>
      </c>
      <c r="AT34" s="58" t="str">
        <f>IF(AND(Sufficient_data="Yes",Include_study="Yes",Subgroup&lt;&gt;""),IF(COUNTIFS(Input!K$2:K33,"="&amp;"Yes",Input!C$2:C33,"="&amp;"Yes",Input!M$2:M33,"="&amp;Subgroup)&gt;0,"",Subgroup),"")</f>
        <v/>
      </c>
      <c r="AU34" s="88" t="str">
        <f t="shared" ref="AU34:AU51" si="91">IF(AT34&lt;&gt;"",(COUNTIFS(AW:AW,"&gt;="&amp;0,AT:AT,"&lt;"&amp;AT34)+1),"")</f>
        <v/>
      </c>
      <c r="AV34" s="78" t="str">
        <f t="shared" ref="AV34:AV65" si="92">IF(AT34&lt;&gt;"",COUNTIFS(Include_study,"Yes",Sufficient_data,"Yes",Subgroup_calc,AT34),"")</f>
        <v/>
      </c>
      <c r="AW34" s="58" t="str">
        <f t="shared" ref="AW34:AW51" si="93">IF(AND(AT34&lt;&gt;"",SUMIF(Subgroup,AT34,AH:AH)&gt;0),IF(Subgroup_Fisher_transformation="Off",MAX(0,SUMPRODUCT(--(Subgroup=AT34),AH:AH,AE:AE,AE:AE)-(SUMPRODUCT(--(Subgroup=AT34),AH:AH,AE:AE)^2/SUMIF(Subgroup,AT34,AH:AH))),MAX(0,SUMPRODUCT(--(Subgroup=AT34),AH:AH,AF:AF,AF:AF)-(SUMPRODUCT(--(Subgroup=AT34),AH:AH,AF:AF)^2/SUMIF(Subgroup,AT34,AH:AH)))),"")</f>
        <v/>
      </c>
      <c r="AX34" s="89" t="str">
        <f t="shared" ref="AX34:AX51" si="94">IF(AW34&lt;&gt;"",CHIDIST(AW34,AV34-1),"")</f>
        <v/>
      </c>
      <c r="AY34" s="83" t="str">
        <f t="shared" si="51"/>
        <v/>
      </c>
      <c r="AZ34" s="58" t="str">
        <f t="shared" ref="AZ34:AZ51" si="95">IF(AW34&lt;&gt;"",SUMIF(Subgroup,AT34,Weightf)-SUMPRODUCT(--(Subgroup=AT34),Weightf,Weightf)/SUMIF(Subgroup,AT34,Weightf),"")</f>
        <v/>
      </c>
      <c r="BA34" s="58" t="str">
        <f t="shared" ref="BA34:BA65" si="96">IF(AW34&lt;&gt;"",IF(AV34=1,0,IF(Within_subgroup_weighting=$BV$39,MAX(0,(SUM(AW:AW)-(Subgroup_k-COUNT(AW:AW)))/SUM(AZ:AZ)),MAX(0,(AW34-(AV34-1))/AZ34))),"")</f>
        <v/>
      </c>
      <c r="BB34" s="58" t="str">
        <f t="shared" ref="BB34:BB51" si="97">IF(BA34&lt;&gt;"",SQRT(BA34),"")</f>
        <v/>
      </c>
      <c r="BC34" s="58" t="str">
        <f t="shared" ref="BC34:BC51" si="98">IF(AW34&lt;&gt;"",IF(Subgroup_Fisher_transformation="Off",SUMPRODUCT(--(Subgroup=AT34),AI:AI,AE:AE)/SUMIF(Subgroup,AT34,AI:AI),SUMPRODUCT(--(Subgroup=AT34),AI:AI,AF:AF)/SUMIF(Subgroup,AT34,AI:AI)),"")</f>
        <v/>
      </c>
      <c r="BD34" s="58" t="str">
        <f t="shared" ref="BD34:BD65" si="99">IF(AW34&lt;&gt;"",IF(Within_subgroup_weighting=BV$37,1/SQRT(SUMIF(Subgroup,AT34,AH:AH)),SQRT(SUMPRODUCT(--(Subgroup=AT34),AI:AI,AM:AM,AM:AM)/((AV34-1)*SUMIF(Subgroup,AT34,AI:AI)))),"")</f>
        <v/>
      </c>
      <c r="BE34" s="88" t="str">
        <f t="shared" ref="BE34:BE65" si="100">IF(AT34&lt;&gt;"",SUMIFS(Number_of_observations,Subgroup,"="&amp;AT34,Include_study,"Yes",Sufficient_data,"Yes"),"")</f>
        <v/>
      </c>
      <c r="BF34" s="58" t="str">
        <f t="shared" ref="BF34:BF65" si="101">IF(AND(AW34&lt;&gt;"",AV34&gt;0),IF(Subgroup_Fisher_transformation="Off",BC34-ABS(TINV((1-Subgroup_confidence_level),AV34-1))*BD34,FISHERINV(BC34-ABS(TINV((1-Subgroup_confidence_level),AV34-1))*BD34)),"")</f>
        <v/>
      </c>
      <c r="BG34" s="58" t="str">
        <f t="shared" ref="BG34:BG65" si="102">IF(AND(AW34&lt;&gt;"",AV34&gt;0),IF(Subgroup_Fisher_transformation="Off",BC34+ABS(TINV((1-Subgroup_confidence_level),AV34-2))*BD34,FISHERINV(BC34+ABS(TINV((1-Subgroup_confidence_level),BE34-2))*BD34)),"")</f>
        <v/>
      </c>
      <c r="BH34" s="58" t="str">
        <f t="shared" si="53"/>
        <v/>
      </c>
      <c r="BI34" s="58" t="str">
        <f t="shared" si="54"/>
        <v/>
      </c>
      <c r="BJ34" s="58" t="str">
        <f t="shared" ref="BJ34:BJ65" si="103">IF(AW34&lt;&gt;"",IF(Subgroup_Fisher_transformation="Off",BC34-ABS(TINV((1-Subgroup_confidence_level),AV34-1))*SQRT(BD34^2+BA34),FISHERINV(BC34-ABS(TINV((1-Subgroup_confidence_level),AV34-1))*SQRT(BD34^2+BA34))),"")</f>
        <v/>
      </c>
      <c r="BK34" s="58" t="str">
        <f t="shared" ref="BK34:BK65" si="104">IF(AW34&lt;&gt;"",IF(Subgroup_Fisher_transformation="Off",BC34+ABS(TINV((1-Subgroup_confidence_level),AV34-1))*SQRT(BD34^2+BA34),FISHERINV(BC34+ABS(TINV((1-Subgroup_confidence_level),AV34-1))*SQRT(BD34^2+BA34))),"")</f>
        <v/>
      </c>
      <c r="BL34" s="58" t="str">
        <f t="shared" si="55"/>
        <v/>
      </c>
      <c r="BM34" s="58" t="str">
        <f t="shared" si="56"/>
        <v/>
      </c>
      <c r="BN34" s="58" t="str">
        <f t="shared" ref="BN34:BN65" si="105">IF(AW34&lt;&gt;"",SUMPRODUCT(--(Subgroup=AT34),AI:AI,Partial_correlation_z,Partial_correlation_z)-(SUMPRODUCT(--(Subgroup=AT34),AI:AI,Partial_correlation_z)^2/SUMIF(Subgroup,AT34,AI:AI)),"")</f>
        <v/>
      </c>
      <c r="BO34" s="58" t="e">
        <f t="shared" ref="BO34:BO65" si="106">IF(AW34&lt;&gt;"",IF(Subgroup_Fisher_transformation="Off",BC34,FISHERINV(BC34)),NA())</f>
        <v>#N/A</v>
      </c>
      <c r="BP34" s="83" t="str">
        <f t="shared" si="58"/>
        <v/>
      </c>
      <c r="BQ34" s="58" t="str">
        <f t="shared" ref="BQ34:BQ65" si="107">IF(AT34&lt;&gt;"",1/(BD34^2),"")</f>
        <v/>
      </c>
      <c r="BR34" s="58" t="str">
        <f t="shared" ref="BR34:BR65" si="108">IF(BD34&lt;&gt;"",1/(BD34^2+IF(Between_subgroup_weighting=BV$33,0,BW$30)),"")</f>
        <v/>
      </c>
      <c r="BS34" s="58" t="str">
        <f t="shared" ref="BS34:BS65" si="109">IF(AW34&lt;&gt;"",IF(Subgroup_Fisher_transformation="Off",(BW$5-BC34)*BR34,(BW$2-BC34)^2*BR34),"")</f>
        <v/>
      </c>
      <c r="BT34" s="47" t="str">
        <f t="shared" ref="BT34:BT65" si="110">IF(AW34&lt;&gt;"",BC:BC-IF(Subgroup_Fisher_transformation="Off",BW$5,BW$2),"")</f>
        <v/>
      </c>
      <c r="BV34" s="10" t="s">
        <v>230</v>
      </c>
      <c r="BW34" s="10"/>
      <c r="BY34" s="167"/>
      <c r="BZ34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34" s="58" t="e">
        <f>IF(Include_in_Moderator=TRUE,'Moderator Analysis'!E:E,NA())</f>
        <v>#N/A</v>
      </c>
      <c r="CB34" s="58" t="e">
        <f>IF(Include_in_Moderator=TRUE,'Moderator Analysis'!F:F,NA())</f>
        <v>#N/A</v>
      </c>
      <c r="CC34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34" s="58" t="str">
        <f>IF(Include_in_Moderator=TRUE,1/CC:CC^2,"")</f>
        <v/>
      </c>
      <c r="CE34" s="58" t="str">
        <f>IF(Include_in_Moderator=TRUE,'Moderator Analysis'!F:F-CO$2,"")</f>
        <v/>
      </c>
      <c r="CF34" s="58" t="str">
        <f>IF(Include_in_Moderator=TRUE,'Moderator Analysis'!E:E-CO$3,"")</f>
        <v/>
      </c>
      <c r="CG34" s="47" t="str">
        <f>IF(Include_in_Moderator=TRUE,CD:CD*('Moderator Analysis'!F:F-CO$5-CO$4*'Moderator Analysis'!E:E)^2,"")</f>
        <v/>
      </c>
      <c r="CI34" s="75" t="str">
        <f>IF(AND(Sufficient_data="Yes",Include_study="Yes",Include_in_Moderator=TRUE,Moderator&lt;&gt;""),1/(CC:CC^2+CO$7),"")</f>
        <v/>
      </c>
      <c r="CJ34" s="58" t="str">
        <f>IF(AND(Sufficient_data="Yes",Include_study="Yes",CI34&lt;&gt;""),'Moderator Analysis'!F:F-'Moderator Analysis'!K$37,"")</f>
        <v/>
      </c>
      <c r="CK34" s="58" t="str">
        <f>IF(AND(Sufficient_data="Yes",Include_study="Yes",CI34&lt;&gt;""),'Moderator Analysis'!E:E-SUMPRODUCT('Moderator Analysis'!E:E,CI:CI)/SUM(CI:CI),"")</f>
        <v/>
      </c>
      <c r="CL34" s="47" t="str">
        <f>IF(AND(Sufficient_data="Yes",Include_study="Yes",CI34&lt;&gt;""),CI:CI*(CB34-'Moderator Analysis'!K$29-'Moderator Analysis'!K$30*'Moderator Analysis'!E:E)^2,"")</f>
        <v/>
      </c>
      <c r="CM34" s="26"/>
      <c r="CQ34" s="167"/>
      <c r="CR34" s="150" t="b">
        <f>IF(Additional_Fisher_transformation="On",AND(Include_study="Yes",Number_of_observations&lt;&gt;"",Number_of_predictors&lt;&gt;""),AND(Include_study="Yes",Sufficient_data="Yes"))</f>
        <v>0</v>
      </c>
      <c r="CS34" s="169"/>
      <c r="CT34" s="58" t="str">
        <f>IF(Include_in_Pub_Bias=TRUE,Partial_correlation,"")</f>
        <v/>
      </c>
      <c r="CU34" s="58" t="str">
        <f>IF(AND(Include_in_Pub_Bias=TRUE,Additional_Fisher_transformation="On"),FISHER(Partial_correlation),"")</f>
        <v/>
      </c>
      <c r="CV34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34" s="58" t="str">
        <f>IF(Include_in_Pub_Bias=TRUE,1/CV:CV^2,"")</f>
        <v/>
      </c>
      <c r="CX34" s="58" t="str">
        <f>IF(Include_in_Pub_Bias=TRUE,1/(CV:CV^2+IF(Additional_model="Fixed effect",0,Calculations!DK$11)),"")</f>
        <v/>
      </c>
      <c r="CY34" s="58" t="str">
        <f>IF(Include_in_Pub_Bias=TRUE,1/(CV:CV^2+IF(Additional_model="Fixed effect",0,'Publication Bias Analysis'!L$32)),"")</f>
        <v/>
      </c>
      <c r="CZ34" s="58" t="str">
        <f>IF(Include_in_Pub_Bias=TRUE,'Publication Bias Analysis'!E:E-'Publication Bias Analysis'!I$37,"")</f>
        <v/>
      </c>
      <c r="DA34" s="58" t="str">
        <f>IF(Include_in_Pub_Bias=TRUE,IF(Additional_model="Fixed effect",1/CV:CV,1/SQRT(CV:CV^2+DK$11)),"")</f>
        <v/>
      </c>
      <c r="DB34" s="58" t="str">
        <f>IF(Include_in_Pub_Bias=TRUE,IF(Additional_model="Fixed effect",'Publication Bias Analysis'!E:E/CV:CV,'Publication Bias Analysis'!E:E/SQRT(CV:CV^2+DK$11)),"")</f>
        <v/>
      </c>
      <c r="DC34" s="78" t="str">
        <f>IF(Include_in_Pub_Bias=TRUE,RANK(DP:DP,DP:DP,1)*IF(DO:DO&gt;0,1,-1),"")</f>
        <v/>
      </c>
      <c r="DD34" s="78" t="str">
        <f>IF(Include_in_Pub_Bias=TRUE,DC:DC,"")</f>
        <v/>
      </c>
      <c r="DE34" s="78" t="str">
        <f>IF(Include_in_Pub_Bias=TRUE,RANK(DS:DS,DS:DS,1)*IF(DR:DR&lt;0,-1,1),"")</f>
        <v/>
      </c>
      <c r="DF34" s="78" t="str">
        <f>IF(Include_in_Pub_Bias=TRUE,RANK(DV:DV,DV:DV,1)*IF(DU:DU&lt;0,-1,1),"")</f>
        <v/>
      </c>
      <c r="DG34" s="58" t="e">
        <f>IF(Include_in_Pub_Bias=TRUE,'Publication Bias Analysis'!E:E,NA())</f>
        <v>#N/A</v>
      </c>
      <c r="DH34" s="47" t="e">
        <f>IF(Include_in_Pub_Bias=TRUE,CV:CV,NA())</f>
        <v>#N/A</v>
      </c>
      <c r="DN34" s="164"/>
      <c r="DO34" s="10" t="str">
        <f>IF(Include_in_Pub_Bias=TRUE,IF('Publication Bias Analysis'!L$37="Left",'Publication Bias Analysis'!E:E-'Publication Bias Analysis'!I$29,'Publication Bias Analysis'!I$29-'Publication Bias Analysis'!E:E),"")</f>
        <v/>
      </c>
      <c r="DP34" s="10" t="str">
        <f>IF(Include_in_Pub_Bias=TRUE,ABS(DO34),"")</f>
        <v/>
      </c>
      <c r="DQ34" s="47" t="str">
        <f>IF(Include_in_Pub_Bias=TRUE,1/(CV:CV^2+IF(Additional_model="Fixed effect",0,$DZ$6)),"")</f>
        <v/>
      </c>
      <c r="DR34" s="10" t="str">
        <f>IF(Include_in_Pub_Bias=TRUE,IF('Publication Bias Analysis'!L$37="Left",'Publication Bias Analysis'!E:E-DZ$3,DZ$3-'Publication Bias Analysis'!E:E),"")</f>
        <v/>
      </c>
      <c r="DS34" s="10" t="str">
        <f t="shared" si="60"/>
        <v/>
      </c>
      <c r="DT34" s="47" t="str">
        <f>IF(AND(DR34&lt;&gt;"",DD34&lt;=MAX(DD:DD)-DZ$7),1/(CV:CV^2+IF(Additional_model="Fixed effect",0,$DZ$13)),"")</f>
        <v/>
      </c>
      <c r="DU34" s="10" t="str">
        <f>IF(Include_in_Pub_Bias=TRUE,IF('Publication Bias Analysis'!L$37="Left",'Publication Bias Analysis'!E:E-DZ$10,DZ$10-'Publication Bias Analysis'!E:E),"")</f>
        <v/>
      </c>
      <c r="DV34" s="10" t="str">
        <f t="shared" ref="DV34:DV51" si="111">IF(DU34&lt;&gt;"",ABS(DU34),"")</f>
        <v/>
      </c>
      <c r="DW34" s="47" t="str">
        <f>IF(AND(DU34&lt;&gt;"",DE34&lt;=MAX(DE:DE)-DZ$14),1/(CV:CV^2+IF(Additional_model="Fixed effect",0,$DZ$20)),"")</f>
        <v/>
      </c>
      <c r="EA34"/>
      <c r="EC34" s="72">
        <v>33</v>
      </c>
      <c r="ED34" s="78" t="str">
        <f>IF(Trim_and_fill="On",IF(DZ$21&gt;COUNT(ED$2:ED33),IF(COUNTIF(DD:DD,-1*(MAX(DD:DD)-EC34+1))=1,"",MAX(DD:DD)-EC34+1),""),"")</f>
        <v/>
      </c>
      <c r="EE34" s="58" t="str">
        <f t="shared" si="40"/>
        <v/>
      </c>
      <c r="EF34" s="58" t="str">
        <f t="shared" si="65"/>
        <v/>
      </c>
      <c r="EG34" s="58" t="str">
        <f t="shared" si="66"/>
        <v/>
      </c>
      <c r="EH34" s="58" t="str">
        <f t="shared" si="42"/>
        <v/>
      </c>
      <c r="EI34" s="47" t="str">
        <f>IF(ED34&lt;&gt;"",EE:EE-'Publication Bias Analysis'!I$37,"")</f>
        <v/>
      </c>
      <c r="EJ34" s="27"/>
      <c r="EK34" s="72">
        <v>33</v>
      </c>
      <c r="EL34" s="58" t="e">
        <f t="shared" si="67"/>
        <v>#N/A</v>
      </c>
      <c r="EM34" s="47" t="e">
        <f t="shared" si="68"/>
        <v>#N/A</v>
      </c>
      <c r="EO34" s="164"/>
      <c r="EP34" s="58" t="str">
        <f>IF(Include_in_Pub_Bias=TRUE,Inverse_standard_error-AVERAGE(Inverse_standard_error),"")</f>
        <v/>
      </c>
      <c r="EQ34" s="47" t="str">
        <f>IF(Include_in_Pub_Bias=TRUE,Z_score-('Publication Bias Analysis'!P$3+'Publication Bias Analysis'!P$4*Inverse_standard_error),"")</f>
        <v/>
      </c>
      <c r="ES34" s="164"/>
      <c r="ET34" s="58" t="str">
        <f>IF(Include_in_Pub_Bias=TRUE,('Publication Bias Analysis'!E:E-SUMPRODUCT('Publication Bias Analysis'!E:E,Calculations!CW:CW)/SUM(Calculations!CW:CW))/(SQRT(EU:EU)),"")</f>
        <v/>
      </c>
      <c r="EU34" s="58" t="str">
        <f>IF(Include_in_Pub_Bias=TRUE,'Publication Bias Analysis'!F:F^2-1/(SUM(Calculations!CW:CW)),"")</f>
        <v/>
      </c>
      <c r="EV34" s="78" t="str">
        <f>IF(Include_in_Pub_Bias=TRUE,RANK(ET:ET,ET:ET,1),"")</f>
        <v/>
      </c>
      <c r="EW34" s="78" t="str">
        <f>IF(Include_in_Pub_Bias=TRUE,RANK(EU:EU,EU:EU,1),"")</f>
        <v/>
      </c>
      <c r="EX34" s="78" t="str">
        <f>IF(Include_in_Pub_Bias=TRUE,COUNTIFS(EV35:EV233,"&lt;"&amp;EV34,EW35:EW233,"&lt;"&amp;EW34)+COUNTIFS(EV35:EV233,"&gt;"&amp;EV34,EW35:EW233,"&gt;"&amp;EW34),"")</f>
        <v/>
      </c>
      <c r="EY34" s="94" t="str">
        <f>IF(Include_in_Pub_Bias=TRUE,COUNTIFS(EV35:EV233,"&lt;"&amp;EV34,EW35:EW233,"&gt;"&amp;EW34)+COUNTIFS(EV35:EV233,"&gt;"&amp;EV34,EW35:EW233,"&lt;"&amp;EW34),"")</f>
        <v/>
      </c>
      <c r="FA34" s="164"/>
      <c r="FG34" s="164"/>
      <c r="FH34" s="58" t="e">
        <f>IF(Include_in_Pub_Bias=TRUE,Inverse_standard_error,NA())</f>
        <v>#N/A</v>
      </c>
      <c r="FI34" s="58" t="e">
        <f>IF(Include_in_Pub_Bias=TRUE,Z_score,NA())</f>
        <v>#N/A</v>
      </c>
      <c r="FJ34" s="58" t="str">
        <f>IF(Include_in_Pub_Bias=TRUE,Inverse_standard_error-AVERAGE(Inverse_standard_error),"")</f>
        <v/>
      </c>
      <c r="FK34" s="47" t="str">
        <f>IF(Include_in_Pub_Bias=TRUE,Z_score-('Publication Bias Analysis'!AK$30+'Publication Bias Analysis'!AK$31*Inverse_standard_error),"")</f>
        <v/>
      </c>
      <c r="FQ34" s="164"/>
      <c r="FR34" s="98" t="str">
        <f>IF(Z_score&lt;&gt;"",RANK('Publication Bias Analysis'!AT:AT,'Publication Bias Analysis'!AT:AT,1)+COUNTIF('Publication Bias Analysis'!AT$2:AT33,'Publication Bias Analysis'!AR34),"")</f>
        <v/>
      </c>
      <c r="FS34" s="58" t="str">
        <f t="shared" si="64"/>
        <v/>
      </c>
      <c r="FT34" s="58" t="e">
        <f>IF(Include_in_Pub_Bias=TRUE,'Publication Bias Analysis'!AS34,NA())</f>
        <v>#N/A</v>
      </c>
      <c r="FU34" s="58" t="e">
        <f>IF('Publication Bias Analysis'!AS34&lt;&gt;"",'Publication Bias Analysis'!AT34,NA())</f>
        <v>#N/A</v>
      </c>
      <c r="FV34" s="58" t="str">
        <f>IF(Include_in_Pub_Bias=TRUE,'Publication Bias Analysis'!AS:AS-AVERAGE('Publication Bias Analysis'!AS:AS),"")</f>
        <v/>
      </c>
      <c r="FW34" s="47" t="str">
        <f>IF(Include_in_Pub_Bias=TRUE,FU:FU-('Publication Bias Analysis'!AW$30+'Publication Bias Analysis'!AW$31*FT:FT),"")</f>
        <v/>
      </c>
      <c r="GC34" s="164"/>
      <c r="GD34" s="58" t="str">
        <f t="shared" ref="GD34:GD97" si="112">IF(AND(Include_study="Yes",Sufficient_data="Yes"),Z_score,"")</f>
        <v/>
      </c>
      <c r="GE34" s="58" t="str">
        <f t="shared" ref="GE34:GE51" si="113">IF(GD34&lt;&gt;"",1-NORMSDIST(ABS(GD34)),"")</f>
        <v/>
      </c>
      <c r="GF34" s="47" t="str">
        <f t="shared" si="63"/>
        <v/>
      </c>
    </row>
    <row r="35" spans="1:188" x14ac:dyDescent="0.2">
      <c r="A35" s="166"/>
      <c r="B35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35" s="78" t="str">
        <f>IF(B35&lt;&gt;"",IF(B35=0,COUNTIF(B$2:B34,0)+1,COUNTIF(B$2:B34,B35)+B35+COUNTIF(B:B,0)),"")</f>
        <v/>
      </c>
      <c r="D35" s="78" t="str">
        <f>IF(AND(Variance&lt;&gt;"",Entry_Number&lt;&gt;""),Entry_Number,"")</f>
        <v/>
      </c>
      <c r="E35" s="120" t="str">
        <f>IF(Input!Study_name&lt;&gt;"",Input!Study_name,"")</f>
        <v/>
      </c>
      <c r="F35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35" s="58" t="str">
        <f t="shared" si="69"/>
        <v/>
      </c>
      <c r="H35" s="58" t="str">
        <f t="shared" si="70"/>
        <v/>
      </c>
      <c r="I35" s="58" t="str">
        <f t="shared" si="71"/>
        <v/>
      </c>
      <c r="J35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35" s="58" t="str">
        <f>IF(AND(Include_study="Yes",Sufficient_data="Yes",Variance&lt;&gt;""),IF(Input!Standard_error_of_Partial_correlation&lt;&gt;"",Input!Standard_error_of_Partial_correlation,SQRT(J35)),"")</f>
        <v/>
      </c>
      <c r="L35" s="58" t="str">
        <f>IF(AND(Sufficient_data="Yes",Include_study="Yes",Variance&lt;&gt;""),1/Variance,"")</f>
        <v/>
      </c>
      <c r="M35" s="58" t="str">
        <f>IF(AND(Sufficient_data="Yes",Include_study="Yes",Variance&lt;&gt;""),1/(Variance+T2_),"")</f>
        <v/>
      </c>
      <c r="N35" s="58" t="str">
        <f t="shared" si="72"/>
        <v/>
      </c>
      <c r="O35" s="58" t="str">
        <f t="shared" si="73"/>
        <v/>
      </c>
      <c r="P35" s="143" t="str">
        <f t="shared" si="74"/>
        <v/>
      </c>
      <c r="Q35" s="146" t="str">
        <f>IF(AND(Include_study="Yes",Sufficient_data="Yes",Variance&lt;&gt;""),IF(Fisher_transformation="Off",Partial_correlation,Partial_correlation_z)-Combined_Effect_Size,"")</f>
        <v/>
      </c>
      <c r="S35" s="75" t="e">
        <f>IF(AND(Sufficient_data="Yes",Include_study="Yes",Variance&lt;&gt;""),Partial_correlation,NA())</f>
        <v>#N/A</v>
      </c>
      <c r="T35" s="58" t="e">
        <f t="shared" si="75"/>
        <v>#N/A</v>
      </c>
      <c r="U35" s="47" t="e">
        <f t="shared" si="76"/>
        <v>#N/A</v>
      </c>
      <c r="Z35" s="166"/>
      <c r="AA35" s="82" t="str">
        <f t="shared" si="77"/>
        <v/>
      </c>
      <c r="AB35" s="88" t="b">
        <f t="shared" ref="AB35:AB66" si="114">IF(Subgroup_Fisher_transformation="On",AND(Include_study="Yes",Sufficient_data="Yes",Subgroup&lt;&gt;"",Number_of_observations&lt;&gt;"",Number_of_predictors&lt;&gt;""),AND(Include_study="Yes",Sufficient_data="Yes",Subgroup&lt;&gt;""))</f>
        <v>0</v>
      </c>
      <c r="AC35" s="105" t="str">
        <f>IF(Include_in_subgroup=TRUE,Input!Study_name,"")</f>
        <v/>
      </c>
      <c r="AD35" s="58" t="str">
        <f t="shared" si="78"/>
        <v/>
      </c>
      <c r="AE35" s="58" t="str">
        <f t="shared" si="79"/>
        <v/>
      </c>
      <c r="AF35" s="58" t="str">
        <f t="shared" si="80"/>
        <v/>
      </c>
      <c r="AG35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35" s="58" t="str">
        <f t="shared" si="81"/>
        <v/>
      </c>
      <c r="AI35" s="58" t="str">
        <f t="shared" si="82"/>
        <v/>
      </c>
      <c r="AJ35" s="83" t="str">
        <f t="shared" si="83"/>
        <v/>
      </c>
      <c r="AK35" s="58" t="str">
        <f t="shared" si="84"/>
        <v/>
      </c>
      <c r="AL35" s="58" t="str">
        <f t="shared" si="85"/>
        <v/>
      </c>
      <c r="AM35" s="47" t="str">
        <f t="shared" si="86"/>
        <v/>
      </c>
      <c r="AO35" s="75" t="e">
        <f t="shared" si="87"/>
        <v>#N/A</v>
      </c>
      <c r="AP35" s="58" t="e">
        <f t="shared" si="88"/>
        <v>#N/A</v>
      </c>
      <c r="AQ35" s="47" t="e">
        <f t="shared" si="89"/>
        <v>#N/A</v>
      </c>
      <c r="AS35" s="82" t="str">
        <f t="shared" si="90"/>
        <v/>
      </c>
      <c r="AT35" s="58" t="str">
        <f>IF(AND(Sufficient_data="Yes",Include_study="Yes",Subgroup&lt;&gt;""),IF(COUNTIFS(Input!K$2:K34,"="&amp;"Yes",Input!C$2:C34,"="&amp;"Yes",Input!M$2:M34,"="&amp;Subgroup)&gt;0,"",Subgroup),"")</f>
        <v/>
      </c>
      <c r="AU35" s="88" t="str">
        <f t="shared" si="91"/>
        <v/>
      </c>
      <c r="AV35" s="78" t="str">
        <f t="shared" si="92"/>
        <v/>
      </c>
      <c r="AW35" s="58" t="str">
        <f t="shared" si="93"/>
        <v/>
      </c>
      <c r="AX35" s="89" t="str">
        <f t="shared" si="94"/>
        <v/>
      </c>
      <c r="AY35" s="83" t="str">
        <f t="shared" si="51"/>
        <v/>
      </c>
      <c r="AZ35" s="58" t="str">
        <f t="shared" si="95"/>
        <v/>
      </c>
      <c r="BA35" s="58" t="str">
        <f t="shared" si="96"/>
        <v/>
      </c>
      <c r="BB35" s="58" t="str">
        <f t="shared" si="97"/>
        <v/>
      </c>
      <c r="BC35" s="58" t="str">
        <f t="shared" si="98"/>
        <v/>
      </c>
      <c r="BD35" s="58" t="str">
        <f t="shared" si="99"/>
        <v/>
      </c>
      <c r="BE35" s="88" t="str">
        <f t="shared" si="100"/>
        <v/>
      </c>
      <c r="BF35" s="58" t="str">
        <f t="shared" si="101"/>
        <v/>
      </c>
      <c r="BG35" s="58" t="str">
        <f t="shared" si="102"/>
        <v/>
      </c>
      <c r="BH35" s="58" t="str">
        <f t="shared" si="53"/>
        <v/>
      </c>
      <c r="BI35" s="58" t="str">
        <f t="shared" si="54"/>
        <v/>
      </c>
      <c r="BJ35" s="58" t="str">
        <f t="shared" si="103"/>
        <v/>
      </c>
      <c r="BK35" s="58" t="str">
        <f t="shared" si="104"/>
        <v/>
      </c>
      <c r="BL35" s="58" t="str">
        <f t="shared" si="55"/>
        <v/>
      </c>
      <c r="BM35" s="58" t="str">
        <f t="shared" si="56"/>
        <v/>
      </c>
      <c r="BN35" s="58" t="str">
        <f t="shared" si="105"/>
        <v/>
      </c>
      <c r="BO35" s="58" t="e">
        <f t="shared" si="106"/>
        <v>#N/A</v>
      </c>
      <c r="BP35" s="83" t="str">
        <f t="shared" si="58"/>
        <v/>
      </c>
      <c r="BQ35" s="58" t="str">
        <f t="shared" si="107"/>
        <v/>
      </c>
      <c r="BR35" s="58" t="str">
        <f t="shared" si="108"/>
        <v/>
      </c>
      <c r="BS35" s="58" t="str">
        <f t="shared" si="109"/>
        <v/>
      </c>
      <c r="BT35" s="47" t="str">
        <f t="shared" si="110"/>
        <v/>
      </c>
      <c r="BY35" s="167"/>
      <c r="BZ35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35" s="58" t="e">
        <f>IF(Include_in_Moderator=TRUE,'Moderator Analysis'!E:E,NA())</f>
        <v>#N/A</v>
      </c>
      <c r="CB35" s="58" t="e">
        <f>IF(Include_in_Moderator=TRUE,'Moderator Analysis'!F:F,NA())</f>
        <v>#N/A</v>
      </c>
      <c r="CC35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35" s="58" t="str">
        <f>IF(Include_in_Moderator=TRUE,1/CC:CC^2,"")</f>
        <v/>
      </c>
      <c r="CE35" s="58" t="str">
        <f>IF(Include_in_Moderator=TRUE,'Moderator Analysis'!F:F-CO$2,"")</f>
        <v/>
      </c>
      <c r="CF35" s="58" t="str">
        <f>IF(Include_in_Moderator=TRUE,'Moderator Analysis'!E:E-CO$3,"")</f>
        <v/>
      </c>
      <c r="CG35" s="47" t="str">
        <f>IF(Include_in_Moderator=TRUE,CD:CD*('Moderator Analysis'!F:F-CO$5-CO$4*'Moderator Analysis'!E:E)^2,"")</f>
        <v/>
      </c>
      <c r="CI35" s="75" t="str">
        <f>IF(AND(Sufficient_data="Yes",Include_study="Yes",Include_in_Moderator=TRUE,Moderator&lt;&gt;""),1/(CC:CC^2+CO$7),"")</f>
        <v/>
      </c>
      <c r="CJ35" s="58" t="str">
        <f>IF(AND(Sufficient_data="Yes",Include_study="Yes",CI35&lt;&gt;""),'Moderator Analysis'!F:F-'Moderator Analysis'!K$37,"")</f>
        <v/>
      </c>
      <c r="CK35" s="58" t="str">
        <f>IF(AND(Sufficient_data="Yes",Include_study="Yes",CI35&lt;&gt;""),'Moderator Analysis'!E:E-SUMPRODUCT('Moderator Analysis'!E:E,CI:CI)/SUM(CI:CI),"")</f>
        <v/>
      </c>
      <c r="CL35" s="47" t="str">
        <f>IF(AND(Sufficient_data="Yes",Include_study="Yes",CI35&lt;&gt;""),CI:CI*(CB35-'Moderator Analysis'!K$29-'Moderator Analysis'!K$30*'Moderator Analysis'!E:E)^2,"")</f>
        <v/>
      </c>
      <c r="CM35" s="26"/>
      <c r="CQ35" s="167"/>
      <c r="CR35" s="150" t="b">
        <f>IF(Additional_Fisher_transformation="On",AND(Include_study="Yes",Number_of_observations&lt;&gt;"",Number_of_predictors&lt;&gt;""),AND(Include_study="Yes",Sufficient_data="Yes"))</f>
        <v>0</v>
      </c>
      <c r="CS35" s="169"/>
      <c r="CT35" s="58" t="str">
        <f>IF(Include_in_Pub_Bias=TRUE,Partial_correlation,"")</f>
        <v/>
      </c>
      <c r="CU35" s="58" t="str">
        <f>IF(AND(Include_in_Pub_Bias=TRUE,Additional_Fisher_transformation="On"),FISHER(Partial_correlation),"")</f>
        <v/>
      </c>
      <c r="CV35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35" s="58" t="str">
        <f>IF(Include_in_Pub_Bias=TRUE,1/CV:CV^2,"")</f>
        <v/>
      </c>
      <c r="CX35" s="58" t="str">
        <f>IF(Include_in_Pub_Bias=TRUE,1/(CV:CV^2+IF(Additional_model="Fixed effect",0,Calculations!DK$11)),"")</f>
        <v/>
      </c>
      <c r="CY35" s="58" t="str">
        <f>IF(Include_in_Pub_Bias=TRUE,1/(CV:CV^2+IF(Additional_model="Fixed effect",0,'Publication Bias Analysis'!L$32)),"")</f>
        <v/>
      </c>
      <c r="CZ35" s="58" t="str">
        <f>IF(Include_in_Pub_Bias=TRUE,'Publication Bias Analysis'!E:E-'Publication Bias Analysis'!I$37,"")</f>
        <v/>
      </c>
      <c r="DA35" s="58" t="str">
        <f>IF(Include_in_Pub_Bias=TRUE,IF(Additional_model="Fixed effect",1/CV:CV,1/SQRT(CV:CV^2+DK$11)),"")</f>
        <v/>
      </c>
      <c r="DB35" s="58" t="str">
        <f>IF(Include_in_Pub_Bias=TRUE,IF(Additional_model="Fixed effect",'Publication Bias Analysis'!E:E/CV:CV,'Publication Bias Analysis'!E:E/SQRT(CV:CV^2+DK$11)),"")</f>
        <v/>
      </c>
      <c r="DC35" s="78" t="str">
        <f>IF(Include_in_Pub_Bias=TRUE,RANK(DP:DP,DP:DP,1)*IF(DO:DO&gt;0,1,-1),"")</f>
        <v/>
      </c>
      <c r="DD35" s="78" t="str">
        <f>IF(Include_in_Pub_Bias=TRUE,DC:DC,"")</f>
        <v/>
      </c>
      <c r="DE35" s="78" t="str">
        <f>IF(Include_in_Pub_Bias=TRUE,RANK(DS:DS,DS:DS,1)*IF(DR:DR&lt;0,-1,1),"")</f>
        <v/>
      </c>
      <c r="DF35" s="78" t="str">
        <f>IF(Include_in_Pub_Bias=TRUE,RANK(DV:DV,DV:DV,1)*IF(DU:DU&lt;0,-1,1),"")</f>
        <v/>
      </c>
      <c r="DG35" s="58" t="e">
        <f>IF(Include_in_Pub_Bias=TRUE,'Publication Bias Analysis'!E:E,NA())</f>
        <v>#N/A</v>
      </c>
      <c r="DH35" s="47" t="e">
        <f>IF(Include_in_Pub_Bias=TRUE,CV:CV,NA())</f>
        <v>#N/A</v>
      </c>
      <c r="DN35" s="164"/>
      <c r="DO35" s="10" t="str">
        <f>IF(Include_in_Pub_Bias=TRUE,IF('Publication Bias Analysis'!L$37="Left",'Publication Bias Analysis'!E:E-'Publication Bias Analysis'!I$29,'Publication Bias Analysis'!I$29-'Publication Bias Analysis'!E:E),"")</f>
        <v/>
      </c>
      <c r="DP35" s="10" t="str">
        <f>IF(Include_in_Pub_Bias=TRUE,ABS(DO35),"")</f>
        <v/>
      </c>
      <c r="DQ35" s="47" t="str">
        <f>IF(Include_in_Pub_Bias=TRUE,1/(CV:CV^2+IF(Additional_model="Fixed effect",0,$DZ$6)),"")</f>
        <v/>
      </c>
      <c r="DR35" s="10" t="str">
        <f>IF(Include_in_Pub_Bias=TRUE,IF('Publication Bias Analysis'!L$37="Left",'Publication Bias Analysis'!E:E-DZ$3,DZ$3-'Publication Bias Analysis'!E:E),"")</f>
        <v/>
      </c>
      <c r="DS35" s="10" t="str">
        <f t="shared" si="60"/>
        <v/>
      </c>
      <c r="DT35" s="47" t="str">
        <f>IF(AND(DR35&lt;&gt;"",DD35&lt;=MAX(DD:DD)-DZ$7),1/(CV:CV^2+IF(Additional_model="Fixed effect",0,$DZ$13)),"")</f>
        <v/>
      </c>
      <c r="DU35" s="10" t="str">
        <f>IF(Include_in_Pub_Bias=TRUE,IF('Publication Bias Analysis'!L$37="Left",'Publication Bias Analysis'!E:E-DZ$10,DZ$10-'Publication Bias Analysis'!E:E),"")</f>
        <v/>
      </c>
      <c r="DV35" s="10" t="str">
        <f t="shared" si="111"/>
        <v/>
      </c>
      <c r="DW35" s="47" t="str">
        <f>IF(AND(DU35&lt;&gt;"",DE35&lt;=MAX(DE:DE)-DZ$14),1/(CV:CV^2+IF(Additional_model="Fixed effect",0,$DZ$20)),"")</f>
        <v/>
      </c>
      <c r="EA35"/>
      <c r="EC35" s="72">
        <v>34</v>
      </c>
      <c r="ED35" s="78" t="str">
        <f>IF(Trim_and_fill="On",IF(DZ$21&gt;COUNT(ED$2:ED34),IF(COUNTIF(DD:DD,-1*(MAX(DD:DD)-EC35+1))=1,"",MAX(DD:DD)-EC35+1),""),"")</f>
        <v/>
      </c>
      <c r="EE35" s="58" t="str">
        <f t="shared" si="40"/>
        <v/>
      </c>
      <c r="EF35" s="58" t="str">
        <f t="shared" si="65"/>
        <v/>
      </c>
      <c r="EG35" s="58" t="str">
        <f t="shared" si="66"/>
        <v/>
      </c>
      <c r="EH35" s="58" t="str">
        <f t="shared" si="42"/>
        <v/>
      </c>
      <c r="EI35" s="47" t="str">
        <f>IF(ED35&lt;&gt;"",EE:EE-'Publication Bias Analysis'!I$37,"")</f>
        <v/>
      </c>
      <c r="EJ35" s="27"/>
      <c r="EK35" s="72">
        <v>34</v>
      </c>
      <c r="EL35" s="58" t="e">
        <f t="shared" si="67"/>
        <v>#N/A</v>
      </c>
      <c r="EM35" s="47" t="e">
        <f t="shared" si="68"/>
        <v>#N/A</v>
      </c>
      <c r="EO35" s="164"/>
      <c r="EP35" s="58" t="str">
        <f>IF(Include_in_Pub_Bias=TRUE,Inverse_standard_error-AVERAGE(Inverse_standard_error),"")</f>
        <v/>
      </c>
      <c r="EQ35" s="47" t="str">
        <f>IF(Include_in_Pub_Bias=TRUE,Z_score-('Publication Bias Analysis'!P$3+'Publication Bias Analysis'!P$4*Inverse_standard_error),"")</f>
        <v/>
      </c>
      <c r="ES35" s="164"/>
      <c r="ET35" s="58" t="str">
        <f>IF(Include_in_Pub_Bias=TRUE,('Publication Bias Analysis'!E:E-SUMPRODUCT('Publication Bias Analysis'!E:E,Calculations!CW:CW)/SUM(Calculations!CW:CW))/(SQRT(EU:EU)),"")</f>
        <v/>
      </c>
      <c r="EU35" s="58" t="str">
        <f>IF(Include_in_Pub_Bias=TRUE,'Publication Bias Analysis'!F:F^2-1/(SUM(Calculations!CW:CW)),"")</f>
        <v/>
      </c>
      <c r="EV35" s="78" t="str">
        <f>IF(Include_in_Pub_Bias=TRUE,RANK(ET:ET,ET:ET,1),"")</f>
        <v/>
      </c>
      <c r="EW35" s="78" t="str">
        <f>IF(Include_in_Pub_Bias=TRUE,RANK(EU:EU,EU:EU,1),"")</f>
        <v/>
      </c>
      <c r="EX35" s="78" t="str">
        <f>IF(Include_in_Pub_Bias=TRUE,COUNTIFS(EV36:EV234,"&lt;"&amp;EV35,EW36:EW234,"&lt;"&amp;EW35)+COUNTIFS(EV36:EV234,"&gt;"&amp;EV35,EW36:EW234,"&gt;"&amp;EW35),"")</f>
        <v/>
      </c>
      <c r="EY35" s="94" t="str">
        <f>IF(Include_in_Pub_Bias=TRUE,COUNTIFS(EV36:EV234,"&lt;"&amp;EV35,EW36:EW234,"&gt;"&amp;EW35)+COUNTIFS(EV36:EV234,"&gt;"&amp;EV35,EW36:EW234,"&lt;"&amp;EW35),"")</f>
        <v/>
      </c>
      <c r="FA35" s="164"/>
      <c r="FG35" s="164"/>
      <c r="FH35" s="58" t="e">
        <f>IF(Include_in_Pub_Bias=TRUE,Inverse_standard_error,NA())</f>
        <v>#N/A</v>
      </c>
      <c r="FI35" s="58" t="e">
        <f>IF(Include_in_Pub_Bias=TRUE,Z_score,NA())</f>
        <v>#N/A</v>
      </c>
      <c r="FJ35" s="58" t="str">
        <f>IF(Include_in_Pub_Bias=TRUE,Inverse_standard_error-AVERAGE(Inverse_standard_error),"")</f>
        <v/>
      </c>
      <c r="FK35" s="47" t="str">
        <f>IF(Include_in_Pub_Bias=TRUE,Z_score-('Publication Bias Analysis'!AK$30+'Publication Bias Analysis'!AK$31*Inverse_standard_error),"")</f>
        <v/>
      </c>
      <c r="FQ35" s="164"/>
      <c r="FR35" s="98" t="str">
        <f>IF(Z_score&lt;&gt;"",RANK('Publication Bias Analysis'!AT:AT,'Publication Bias Analysis'!AT:AT,1)+COUNTIF('Publication Bias Analysis'!AT$2:AT34,'Publication Bias Analysis'!AR35),"")</f>
        <v/>
      </c>
      <c r="FS35" s="58" t="str">
        <f t="shared" si="64"/>
        <v/>
      </c>
      <c r="FT35" s="58" t="e">
        <f>IF(Include_in_Pub_Bias=TRUE,'Publication Bias Analysis'!AS35,NA())</f>
        <v>#N/A</v>
      </c>
      <c r="FU35" s="58" t="e">
        <f>IF('Publication Bias Analysis'!AS35&lt;&gt;"",'Publication Bias Analysis'!AT35,NA())</f>
        <v>#N/A</v>
      </c>
      <c r="FV35" s="58" t="str">
        <f>IF(Include_in_Pub_Bias=TRUE,'Publication Bias Analysis'!AS:AS-AVERAGE('Publication Bias Analysis'!AS:AS),"")</f>
        <v/>
      </c>
      <c r="FW35" s="47" t="str">
        <f>IF(Include_in_Pub_Bias=TRUE,FU:FU-('Publication Bias Analysis'!AW$30+'Publication Bias Analysis'!AW$31*FT:FT),"")</f>
        <v/>
      </c>
      <c r="GC35" s="164"/>
      <c r="GD35" s="58" t="str">
        <f t="shared" si="112"/>
        <v/>
      </c>
      <c r="GE35" s="58" t="str">
        <f t="shared" si="113"/>
        <v/>
      </c>
      <c r="GF35" s="47" t="str">
        <f t="shared" si="63"/>
        <v/>
      </c>
    </row>
    <row r="36" spans="1:188" x14ac:dyDescent="0.2">
      <c r="A36" s="166"/>
      <c r="B36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36" s="78" t="str">
        <f>IF(B36&lt;&gt;"",IF(B36=0,COUNTIF(B$2:B35,0)+1,COUNTIF(B$2:B35,B36)+B36+COUNTIF(B:B,0)),"")</f>
        <v/>
      </c>
      <c r="D36" s="78" t="str">
        <f>IF(AND(Variance&lt;&gt;"",Entry_Number&lt;&gt;""),Entry_Number,"")</f>
        <v/>
      </c>
      <c r="E36" s="120" t="str">
        <f>IF(Input!Study_name&lt;&gt;"",Input!Study_name,"")</f>
        <v/>
      </c>
      <c r="F36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36" s="58" t="str">
        <f t="shared" si="69"/>
        <v/>
      </c>
      <c r="H36" s="58" t="str">
        <f t="shared" si="70"/>
        <v/>
      </c>
      <c r="I36" s="58" t="str">
        <f t="shared" si="71"/>
        <v/>
      </c>
      <c r="J36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36" s="58" t="str">
        <f>IF(AND(Include_study="Yes",Sufficient_data="Yes",Variance&lt;&gt;""),IF(Input!Standard_error_of_Partial_correlation&lt;&gt;"",Input!Standard_error_of_Partial_correlation,SQRT(J36)),"")</f>
        <v/>
      </c>
      <c r="L36" s="58" t="str">
        <f>IF(AND(Sufficient_data="Yes",Include_study="Yes",Variance&lt;&gt;""),1/Variance,"")</f>
        <v/>
      </c>
      <c r="M36" s="58" t="str">
        <f>IF(AND(Sufficient_data="Yes",Include_study="Yes",Variance&lt;&gt;""),1/(Variance+T2_),"")</f>
        <v/>
      </c>
      <c r="N36" s="58" t="str">
        <f t="shared" si="72"/>
        <v/>
      </c>
      <c r="O36" s="58" t="str">
        <f t="shared" si="73"/>
        <v/>
      </c>
      <c r="P36" s="143" t="str">
        <f t="shared" si="74"/>
        <v/>
      </c>
      <c r="Q36" s="146" t="str">
        <f>IF(AND(Include_study="Yes",Sufficient_data="Yes",Variance&lt;&gt;""),IF(Fisher_transformation="Off",Partial_correlation,Partial_correlation_z)-Combined_Effect_Size,"")</f>
        <v/>
      </c>
      <c r="S36" s="75" t="e">
        <f>IF(AND(Sufficient_data="Yes",Include_study="Yes",Variance&lt;&gt;""),Partial_correlation,NA())</f>
        <v>#N/A</v>
      </c>
      <c r="T36" s="58" t="e">
        <f t="shared" si="75"/>
        <v>#N/A</v>
      </c>
      <c r="U36" s="47" t="e">
        <f t="shared" si="76"/>
        <v>#N/A</v>
      </c>
      <c r="Z36" s="166"/>
      <c r="AA36" s="82" t="str">
        <f t="shared" si="77"/>
        <v/>
      </c>
      <c r="AB36" s="88" t="b">
        <f t="shared" si="114"/>
        <v>0</v>
      </c>
      <c r="AC36" s="105" t="str">
        <f>IF(Include_in_subgroup=TRUE,Input!Study_name,"")</f>
        <v/>
      </c>
      <c r="AD36" s="58" t="str">
        <f t="shared" si="78"/>
        <v/>
      </c>
      <c r="AE36" s="58" t="str">
        <f t="shared" si="79"/>
        <v/>
      </c>
      <c r="AF36" s="58" t="str">
        <f t="shared" si="80"/>
        <v/>
      </c>
      <c r="AG36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36" s="58" t="str">
        <f t="shared" si="81"/>
        <v/>
      </c>
      <c r="AI36" s="58" t="str">
        <f t="shared" si="82"/>
        <v/>
      </c>
      <c r="AJ36" s="83" t="str">
        <f t="shared" si="83"/>
        <v/>
      </c>
      <c r="AK36" s="58" t="str">
        <f t="shared" si="84"/>
        <v/>
      </c>
      <c r="AL36" s="58" t="str">
        <f t="shared" si="85"/>
        <v/>
      </c>
      <c r="AM36" s="47" t="str">
        <f t="shared" si="86"/>
        <v/>
      </c>
      <c r="AO36" s="75" t="e">
        <f t="shared" si="87"/>
        <v>#N/A</v>
      </c>
      <c r="AP36" s="58" t="e">
        <f t="shared" si="88"/>
        <v>#N/A</v>
      </c>
      <c r="AQ36" s="47" t="e">
        <f t="shared" si="89"/>
        <v>#N/A</v>
      </c>
      <c r="AS36" s="82" t="str">
        <f t="shared" si="90"/>
        <v/>
      </c>
      <c r="AT36" s="58" t="str">
        <f>IF(AND(Sufficient_data="Yes",Include_study="Yes",Subgroup&lt;&gt;""),IF(COUNTIFS(Input!K$2:K35,"="&amp;"Yes",Input!C$2:C35,"="&amp;"Yes",Input!M$2:M35,"="&amp;Subgroup)&gt;0,"",Subgroup),"")</f>
        <v/>
      </c>
      <c r="AU36" s="88" t="str">
        <f t="shared" si="91"/>
        <v/>
      </c>
      <c r="AV36" s="78" t="str">
        <f t="shared" si="92"/>
        <v/>
      </c>
      <c r="AW36" s="58" t="str">
        <f t="shared" si="93"/>
        <v/>
      </c>
      <c r="AX36" s="89" t="str">
        <f t="shared" si="94"/>
        <v/>
      </c>
      <c r="AY36" s="83" t="str">
        <f t="shared" si="51"/>
        <v/>
      </c>
      <c r="AZ36" s="58" t="str">
        <f t="shared" si="95"/>
        <v/>
      </c>
      <c r="BA36" s="58" t="str">
        <f t="shared" si="96"/>
        <v/>
      </c>
      <c r="BB36" s="58" t="str">
        <f t="shared" si="97"/>
        <v/>
      </c>
      <c r="BC36" s="58" t="str">
        <f t="shared" si="98"/>
        <v/>
      </c>
      <c r="BD36" s="58" t="str">
        <f t="shared" si="99"/>
        <v/>
      </c>
      <c r="BE36" s="88" t="str">
        <f t="shared" si="100"/>
        <v/>
      </c>
      <c r="BF36" s="58" t="str">
        <f t="shared" si="101"/>
        <v/>
      </c>
      <c r="BG36" s="58" t="str">
        <f t="shared" si="102"/>
        <v/>
      </c>
      <c r="BH36" s="58" t="str">
        <f t="shared" si="53"/>
        <v/>
      </c>
      <c r="BI36" s="58" t="str">
        <f t="shared" si="54"/>
        <v/>
      </c>
      <c r="BJ36" s="58" t="str">
        <f t="shared" si="103"/>
        <v/>
      </c>
      <c r="BK36" s="58" t="str">
        <f t="shared" si="104"/>
        <v/>
      </c>
      <c r="BL36" s="58" t="str">
        <f t="shared" si="55"/>
        <v/>
      </c>
      <c r="BM36" s="58" t="str">
        <f t="shared" si="56"/>
        <v/>
      </c>
      <c r="BN36" s="58" t="str">
        <f t="shared" si="105"/>
        <v/>
      </c>
      <c r="BO36" s="58" t="e">
        <f t="shared" si="106"/>
        <v>#N/A</v>
      </c>
      <c r="BP36" s="83" t="str">
        <f t="shared" si="58"/>
        <v/>
      </c>
      <c r="BQ36" s="58" t="str">
        <f t="shared" si="107"/>
        <v/>
      </c>
      <c r="BR36" s="58" t="str">
        <f t="shared" si="108"/>
        <v/>
      </c>
      <c r="BS36" s="58" t="str">
        <f t="shared" si="109"/>
        <v/>
      </c>
      <c r="BT36" s="47" t="str">
        <f t="shared" si="110"/>
        <v/>
      </c>
      <c r="BV36" s="152" t="s">
        <v>86</v>
      </c>
      <c r="BW36" s="171"/>
      <c r="BY36" s="167"/>
      <c r="BZ36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36" s="58" t="e">
        <f>IF(Include_in_Moderator=TRUE,'Moderator Analysis'!E:E,NA())</f>
        <v>#N/A</v>
      </c>
      <c r="CB36" s="58" t="e">
        <f>IF(Include_in_Moderator=TRUE,'Moderator Analysis'!F:F,NA())</f>
        <v>#N/A</v>
      </c>
      <c r="CC36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36" s="58" t="str">
        <f>IF(Include_in_Moderator=TRUE,1/CC:CC^2,"")</f>
        <v/>
      </c>
      <c r="CE36" s="58" t="str">
        <f>IF(Include_in_Moderator=TRUE,'Moderator Analysis'!F:F-CO$2,"")</f>
        <v/>
      </c>
      <c r="CF36" s="58" t="str">
        <f>IF(Include_in_Moderator=TRUE,'Moderator Analysis'!E:E-CO$3,"")</f>
        <v/>
      </c>
      <c r="CG36" s="47" t="str">
        <f>IF(Include_in_Moderator=TRUE,CD:CD*('Moderator Analysis'!F:F-CO$5-CO$4*'Moderator Analysis'!E:E)^2,"")</f>
        <v/>
      </c>
      <c r="CI36" s="75" t="str">
        <f>IF(AND(Sufficient_data="Yes",Include_study="Yes",Include_in_Moderator=TRUE,Moderator&lt;&gt;""),1/(CC:CC^2+CO$7),"")</f>
        <v/>
      </c>
      <c r="CJ36" s="58" t="str">
        <f>IF(AND(Sufficient_data="Yes",Include_study="Yes",CI36&lt;&gt;""),'Moderator Analysis'!F:F-'Moderator Analysis'!K$37,"")</f>
        <v/>
      </c>
      <c r="CK36" s="58" t="str">
        <f>IF(AND(Sufficient_data="Yes",Include_study="Yes",CI36&lt;&gt;""),'Moderator Analysis'!E:E-SUMPRODUCT('Moderator Analysis'!E:E,CI:CI)/SUM(CI:CI),"")</f>
        <v/>
      </c>
      <c r="CL36" s="47" t="str">
        <f>IF(AND(Sufficient_data="Yes",Include_study="Yes",CI36&lt;&gt;""),CI:CI*(CB36-'Moderator Analysis'!K$29-'Moderator Analysis'!K$30*'Moderator Analysis'!E:E)^2,"")</f>
        <v/>
      </c>
      <c r="CM36" s="26"/>
      <c r="CQ36" s="167"/>
      <c r="CR36" s="150" t="b">
        <f>IF(Additional_Fisher_transformation="On",AND(Include_study="Yes",Number_of_observations&lt;&gt;"",Number_of_predictors&lt;&gt;""),AND(Include_study="Yes",Sufficient_data="Yes"))</f>
        <v>0</v>
      </c>
      <c r="CS36" s="169"/>
      <c r="CT36" s="58" t="str">
        <f>IF(Include_in_Pub_Bias=TRUE,Partial_correlation,"")</f>
        <v/>
      </c>
      <c r="CU36" s="58" t="str">
        <f>IF(AND(Include_in_Pub_Bias=TRUE,Additional_Fisher_transformation="On"),FISHER(Partial_correlation),"")</f>
        <v/>
      </c>
      <c r="CV36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36" s="58" t="str">
        <f>IF(Include_in_Pub_Bias=TRUE,1/CV:CV^2,"")</f>
        <v/>
      </c>
      <c r="CX36" s="58" t="str">
        <f>IF(Include_in_Pub_Bias=TRUE,1/(CV:CV^2+IF(Additional_model="Fixed effect",0,Calculations!DK$11)),"")</f>
        <v/>
      </c>
      <c r="CY36" s="58" t="str">
        <f>IF(Include_in_Pub_Bias=TRUE,1/(CV:CV^2+IF(Additional_model="Fixed effect",0,'Publication Bias Analysis'!L$32)),"")</f>
        <v/>
      </c>
      <c r="CZ36" s="58" t="str">
        <f>IF(Include_in_Pub_Bias=TRUE,'Publication Bias Analysis'!E:E-'Publication Bias Analysis'!I$37,"")</f>
        <v/>
      </c>
      <c r="DA36" s="58" t="str">
        <f>IF(Include_in_Pub_Bias=TRUE,IF(Additional_model="Fixed effect",1/CV:CV,1/SQRT(CV:CV^2+DK$11)),"")</f>
        <v/>
      </c>
      <c r="DB36" s="58" t="str">
        <f>IF(Include_in_Pub_Bias=TRUE,IF(Additional_model="Fixed effect",'Publication Bias Analysis'!E:E/CV:CV,'Publication Bias Analysis'!E:E/SQRT(CV:CV^2+DK$11)),"")</f>
        <v/>
      </c>
      <c r="DC36" s="78" t="str">
        <f>IF(Include_in_Pub_Bias=TRUE,RANK(DP:DP,DP:DP,1)*IF(DO:DO&gt;0,1,-1),"")</f>
        <v/>
      </c>
      <c r="DD36" s="78" t="str">
        <f>IF(Include_in_Pub_Bias=TRUE,DC:DC,"")</f>
        <v/>
      </c>
      <c r="DE36" s="78" t="str">
        <f>IF(Include_in_Pub_Bias=TRUE,RANK(DS:DS,DS:DS,1)*IF(DR:DR&lt;0,-1,1),"")</f>
        <v/>
      </c>
      <c r="DF36" s="78" t="str">
        <f>IF(Include_in_Pub_Bias=TRUE,RANK(DV:DV,DV:DV,1)*IF(DU:DU&lt;0,-1,1),"")</f>
        <v/>
      </c>
      <c r="DG36" s="58" t="e">
        <f>IF(Include_in_Pub_Bias=TRUE,'Publication Bias Analysis'!E:E,NA())</f>
        <v>#N/A</v>
      </c>
      <c r="DH36" s="47" t="e">
        <f>IF(Include_in_Pub_Bias=TRUE,CV:CV,NA())</f>
        <v>#N/A</v>
      </c>
      <c r="DN36" s="164"/>
      <c r="DO36" s="10" t="str">
        <f>IF(Include_in_Pub_Bias=TRUE,IF('Publication Bias Analysis'!L$37="Left",'Publication Bias Analysis'!E:E-'Publication Bias Analysis'!I$29,'Publication Bias Analysis'!I$29-'Publication Bias Analysis'!E:E),"")</f>
        <v/>
      </c>
      <c r="DP36" s="10" t="str">
        <f>IF(Include_in_Pub_Bias=TRUE,ABS(DO36),"")</f>
        <v/>
      </c>
      <c r="DQ36" s="47" t="str">
        <f>IF(Include_in_Pub_Bias=TRUE,1/(CV:CV^2+IF(Additional_model="Fixed effect",0,$DZ$6)),"")</f>
        <v/>
      </c>
      <c r="DR36" s="10" t="str">
        <f>IF(Include_in_Pub_Bias=TRUE,IF('Publication Bias Analysis'!L$37="Left",'Publication Bias Analysis'!E:E-DZ$3,DZ$3-'Publication Bias Analysis'!E:E),"")</f>
        <v/>
      </c>
      <c r="DS36" s="10" t="str">
        <f t="shared" si="60"/>
        <v/>
      </c>
      <c r="DT36" s="47" t="str">
        <f>IF(AND(DR36&lt;&gt;"",DD36&lt;=MAX(DD:DD)-DZ$7),1/(CV:CV^2+IF(Additional_model="Fixed effect",0,$DZ$13)),"")</f>
        <v/>
      </c>
      <c r="DU36" s="10" t="str">
        <f>IF(Include_in_Pub_Bias=TRUE,IF('Publication Bias Analysis'!L$37="Left",'Publication Bias Analysis'!E:E-DZ$10,DZ$10-'Publication Bias Analysis'!E:E),"")</f>
        <v/>
      </c>
      <c r="DV36" s="10" t="str">
        <f t="shared" si="111"/>
        <v/>
      </c>
      <c r="DW36" s="47" t="str">
        <f>IF(AND(DU36&lt;&gt;"",DE36&lt;=MAX(DE:DE)-DZ$14),1/(CV:CV^2+IF(Additional_model="Fixed effect",0,$DZ$20)),"")</f>
        <v/>
      </c>
      <c r="EA36"/>
      <c r="EC36" s="72">
        <v>35</v>
      </c>
      <c r="ED36" s="78" t="str">
        <f>IF(Trim_and_fill="On",IF(DZ$21&gt;COUNT(ED$2:ED35),IF(COUNTIF(DD:DD,-1*(MAX(DD:DD)-EC36+1))=1,"",MAX(DD:DD)-EC36+1),""),"")</f>
        <v/>
      </c>
      <c r="EE36" s="58" t="str">
        <f t="shared" si="40"/>
        <v/>
      </c>
      <c r="EF36" s="58" t="str">
        <f t="shared" si="65"/>
        <v/>
      </c>
      <c r="EG36" s="58" t="str">
        <f t="shared" si="66"/>
        <v/>
      </c>
      <c r="EH36" s="58" t="str">
        <f t="shared" si="42"/>
        <v/>
      </c>
      <c r="EI36" s="47" t="str">
        <f>IF(ED36&lt;&gt;"",EE:EE-'Publication Bias Analysis'!I$37,"")</f>
        <v/>
      </c>
      <c r="EJ36" s="27"/>
      <c r="EK36" s="72">
        <v>35</v>
      </c>
      <c r="EL36" s="58" t="e">
        <f t="shared" si="67"/>
        <v>#N/A</v>
      </c>
      <c r="EM36" s="47" t="e">
        <f t="shared" si="68"/>
        <v>#N/A</v>
      </c>
      <c r="EO36" s="164"/>
      <c r="EP36" s="58" t="str">
        <f>IF(Include_in_Pub_Bias=TRUE,Inverse_standard_error-AVERAGE(Inverse_standard_error),"")</f>
        <v/>
      </c>
      <c r="EQ36" s="47" t="str">
        <f>IF(Include_in_Pub_Bias=TRUE,Z_score-('Publication Bias Analysis'!P$3+'Publication Bias Analysis'!P$4*Inverse_standard_error),"")</f>
        <v/>
      </c>
      <c r="ES36" s="164"/>
      <c r="ET36" s="58" t="str">
        <f>IF(Include_in_Pub_Bias=TRUE,('Publication Bias Analysis'!E:E-SUMPRODUCT('Publication Bias Analysis'!E:E,Calculations!CW:CW)/SUM(Calculations!CW:CW))/(SQRT(EU:EU)),"")</f>
        <v/>
      </c>
      <c r="EU36" s="58" t="str">
        <f>IF(Include_in_Pub_Bias=TRUE,'Publication Bias Analysis'!F:F^2-1/(SUM(Calculations!CW:CW)),"")</f>
        <v/>
      </c>
      <c r="EV36" s="78" t="str">
        <f>IF(Include_in_Pub_Bias=TRUE,RANK(ET:ET,ET:ET,1),"")</f>
        <v/>
      </c>
      <c r="EW36" s="78" t="str">
        <f>IF(Include_in_Pub_Bias=TRUE,RANK(EU:EU,EU:EU,1),"")</f>
        <v/>
      </c>
      <c r="EX36" s="78" t="str">
        <f>IF(Include_in_Pub_Bias=TRUE,COUNTIFS(EV37:EV235,"&lt;"&amp;EV36,EW37:EW235,"&lt;"&amp;EW36)+COUNTIFS(EV37:EV235,"&gt;"&amp;EV36,EW37:EW235,"&gt;"&amp;EW36),"")</f>
        <v/>
      </c>
      <c r="EY36" s="94" t="str">
        <f>IF(Include_in_Pub_Bias=TRUE,COUNTIFS(EV37:EV235,"&lt;"&amp;EV36,EW37:EW235,"&gt;"&amp;EW36)+COUNTIFS(EV37:EV235,"&gt;"&amp;EV36,EW37:EW235,"&lt;"&amp;EW36),"")</f>
        <v/>
      </c>
      <c r="FA36" s="164"/>
      <c r="FG36" s="164"/>
      <c r="FH36" s="58" t="e">
        <f>IF(Include_in_Pub_Bias=TRUE,Inverse_standard_error,NA())</f>
        <v>#N/A</v>
      </c>
      <c r="FI36" s="58" t="e">
        <f>IF(Include_in_Pub_Bias=TRUE,Z_score,NA())</f>
        <v>#N/A</v>
      </c>
      <c r="FJ36" s="58" t="str">
        <f>IF(Include_in_Pub_Bias=TRUE,Inverse_standard_error-AVERAGE(Inverse_standard_error),"")</f>
        <v/>
      </c>
      <c r="FK36" s="47" t="str">
        <f>IF(Include_in_Pub_Bias=TRUE,Z_score-('Publication Bias Analysis'!AK$30+'Publication Bias Analysis'!AK$31*Inverse_standard_error),"")</f>
        <v/>
      </c>
      <c r="FQ36" s="164"/>
      <c r="FR36" s="98" t="str">
        <f>IF(Z_score&lt;&gt;"",RANK('Publication Bias Analysis'!AT:AT,'Publication Bias Analysis'!AT:AT,1)+COUNTIF('Publication Bias Analysis'!AT$2:AT35,'Publication Bias Analysis'!AR36),"")</f>
        <v/>
      </c>
      <c r="FS36" s="58" t="str">
        <f t="shared" si="64"/>
        <v/>
      </c>
      <c r="FT36" s="58" t="e">
        <f>IF(Include_in_Pub_Bias=TRUE,'Publication Bias Analysis'!AS36,NA())</f>
        <v>#N/A</v>
      </c>
      <c r="FU36" s="58" t="e">
        <f>IF('Publication Bias Analysis'!AS36&lt;&gt;"",'Publication Bias Analysis'!AT36,NA())</f>
        <v>#N/A</v>
      </c>
      <c r="FV36" s="58" t="str">
        <f>IF(Include_in_Pub_Bias=TRUE,'Publication Bias Analysis'!AS:AS-AVERAGE('Publication Bias Analysis'!AS:AS),"")</f>
        <v/>
      </c>
      <c r="FW36" s="47" t="str">
        <f>IF(Include_in_Pub_Bias=TRUE,FU:FU-('Publication Bias Analysis'!AW$30+'Publication Bias Analysis'!AW$31*FT:FT),"")</f>
        <v/>
      </c>
      <c r="GC36" s="164"/>
      <c r="GD36" s="58" t="str">
        <f t="shared" si="112"/>
        <v/>
      </c>
      <c r="GE36" s="58" t="str">
        <f t="shared" si="113"/>
        <v/>
      </c>
      <c r="GF36" s="47" t="str">
        <f t="shared" si="63"/>
        <v/>
      </c>
    </row>
    <row r="37" spans="1:188" x14ac:dyDescent="0.2">
      <c r="A37" s="166"/>
      <c r="B37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37" s="78" t="str">
        <f>IF(B37&lt;&gt;"",IF(B37=0,COUNTIF(B$2:B36,0)+1,COUNTIF(B$2:B36,B37)+B37+COUNTIF(B:B,0)),"")</f>
        <v/>
      </c>
      <c r="D37" s="78" t="str">
        <f>IF(AND(Variance&lt;&gt;"",Entry_Number&lt;&gt;""),Entry_Number,"")</f>
        <v/>
      </c>
      <c r="E37" s="120" t="str">
        <f>IF(Input!Study_name&lt;&gt;"",Input!Study_name,"")</f>
        <v/>
      </c>
      <c r="F37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37" s="58" t="str">
        <f t="shared" si="69"/>
        <v/>
      </c>
      <c r="H37" s="58" t="str">
        <f t="shared" si="70"/>
        <v/>
      </c>
      <c r="I37" s="58" t="str">
        <f t="shared" si="71"/>
        <v/>
      </c>
      <c r="J37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37" s="58" t="str">
        <f>IF(AND(Include_study="Yes",Sufficient_data="Yes",Variance&lt;&gt;""),IF(Input!Standard_error_of_Partial_correlation&lt;&gt;"",Input!Standard_error_of_Partial_correlation,SQRT(J37)),"")</f>
        <v/>
      </c>
      <c r="L37" s="58" t="str">
        <f>IF(AND(Sufficient_data="Yes",Include_study="Yes",Variance&lt;&gt;""),1/Variance,"")</f>
        <v/>
      </c>
      <c r="M37" s="58" t="str">
        <f>IF(AND(Sufficient_data="Yes",Include_study="Yes",Variance&lt;&gt;""),1/(Variance+T2_),"")</f>
        <v/>
      </c>
      <c r="N37" s="58" t="str">
        <f t="shared" si="72"/>
        <v/>
      </c>
      <c r="O37" s="58" t="str">
        <f t="shared" si="73"/>
        <v/>
      </c>
      <c r="P37" s="143" t="str">
        <f t="shared" si="74"/>
        <v/>
      </c>
      <c r="Q37" s="146" t="str">
        <f>IF(AND(Include_study="Yes",Sufficient_data="Yes",Variance&lt;&gt;""),IF(Fisher_transformation="Off",Partial_correlation,Partial_correlation_z)-Combined_Effect_Size,"")</f>
        <v/>
      </c>
      <c r="S37" s="75" t="e">
        <f>IF(AND(Sufficient_data="Yes",Include_study="Yes",Variance&lt;&gt;""),Partial_correlation,NA())</f>
        <v>#N/A</v>
      </c>
      <c r="T37" s="58" t="e">
        <f t="shared" si="75"/>
        <v>#N/A</v>
      </c>
      <c r="U37" s="47" t="e">
        <f t="shared" si="76"/>
        <v>#N/A</v>
      </c>
      <c r="Z37" s="166"/>
      <c r="AA37" s="82" t="str">
        <f t="shared" si="77"/>
        <v/>
      </c>
      <c r="AB37" s="88" t="b">
        <f t="shared" si="114"/>
        <v>0</v>
      </c>
      <c r="AC37" s="105" t="str">
        <f>IF(Include_in_subgroup=TRUE,Input!Study_name,"")</f>
        <v/>
      </c>
      <c r="AD37" s="58" t="str">
        <f t="shared" si="78"/>
        <v/>
      </c>
      <c r="AE37" s="58" t="str">
        <f t="shared" si="79"/>
        <v/>
      </c>
      <c r="AF37" s="58" t="str">
        <f t="shared" si="80"/>
        <v/>
      </c>
      <c r="AG37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37" s="58" t="str">
        <f t="shared" si="81"/>
        <v/>
      </c>
      <c r="AI37" s="58" t="str">
        <f t="shared" si="82"/>
        <v/>
      </c>
      <c r="AJ37" s="83" t="str">
        <f t="shared" si="83"/>
        <v/>
      </c>
      <c r="AK37" s="58" t="str">
        <f t="shared" si="84"/>
        <v/>
      </c>
      <c r="AL37" s="58" t="str">
        <f t="shared" si="85"/>
        <v/>
      </c>
      <c r="AM37" s="47" t="str">
        <f t="shared" si="86"/>
        <v/>
      </c>
      <c r="AO37" s="75" t="e">
        <f t="shared" si="87"/>
        <v>#N/A</v>
      </c>
      <c r="AP37" s="58" t="e">
        <f t="shared" si="88"/>
        <v>#N/A</v>
      </c>
      <c r="AQ37" s="47" t="e">
        <f t="shared" si="89"/>
        <v>#N/A</v>
      </c>
      <c r="AS37" s="82" t="str">
        <f t="shared" si="90"/>
        <v/>
      </c>
      <c r="AT37" s="58" t="str">
        <f>IF(AND(Sufficient_data="Yes",Include_study="Yes",Subgroup&lt;&gt;""),IF(COUNTIFS(Input!K$2:K36,"="&amp;"Yes",Input!C$2:C36,"="&amp;"Yes",Input!M$2:M36,"="&amp;Subgroup)&gt;0,"",Subgroup),"")</f>
        <v/>
      </c>
      <c r="AU37" s="88" t="str">
        <f t="shared" si="91"/>
        <v/>
      </c>
      <c r="AV37" s="78" t="str">
        <f t="shared" si="92"/>
        <v/>
      </c>
      <c r="AW37" s="58" t="str">
        <f t="shared" si="93"/>
        <v/>
      </c>
      <c r="AX37" s="89" t="str">
        <f t="shared" si="94"/>
        <v/>
      </c>
      <c r="AY37" s="83" t="str">
        <f t="shared" si="51"/>
        <v/>
      </c>
      <c r="AZ37" s="58" t="str">
        <f t="shared" si="95"/>
        <v/>
      </c>
      <c r="BA37" s="58" t="str">
        <f t="shared" si="96"/>
        <v/>
      </c>
      <c r="BB37" s="58" t="str">
        <f t="shared" si="97"/>
        <v/>
      </c>
      <c r="BC37" s="58" t="str">
        <f t="shared" si="98"/>
        <v/>
      </c>
      <c r="BD37" s="58" t="str">
        <f t="shared" si="99"/>
        <v/>
      </c>
      <c r="BE37" s="88" t="str">
        <f t="shared" si="100"/>
        <v/>
      </c>
      <c r="BF37" s="58" t="str">
        <f t="shared" si="101"/>
        <v/>
      </c>
      <c r="BG37" s="58" t="str">
        <f t="shared" si="102"/>
        <v/>
      </c>
      <c r="BH37" s="58" t="str">
        <f t="shared" si="53"/>
        <v/>
      </c>
      <c r="BI37" s="58" t="str">
        <f t="shared" si="54"/>
        <v/>
      </c>
      <c r="BJ37" s="58" t="str">
        <f t="shared" si="103"/>
        <v/>
      </c>
      <c r="BK37" s="58" t="str">
        <f t="shared" si="104"/>
        <v/>
      </c>
      <c r="BL37" s="58" t="str">
        <f t="shared" si="55"/>
        <v/>
      </c>
      <c r="BM37" s="58" t="str">
        <f t="shared" si="56"/>
        <v/>
      </c>
      <c r="BN37" s="58" t="str">
        <f t="shared" si="105"/>
        <v/>
      </c>
      <c r="BO37" s="58" t="e">
        <f t="shared" si="106"/>
        <v>#N/A</v>
      </c>
      <c r="BP37" s="83" t="str">
        <f t="shared" si="58"/>
        <v/>
      </c>
      <c r="BQ37" s="58" t="str">
        <f t="shared" si="107"/>
        <v/>
      </c>
      <c r="BR37" s="58" t="str">
        <f t="shared" si="108"/>
        <v/>
      </c>
      <c r="BS37" s="58" t="str">
        <f t="shared" si="109"/>
        <v/>
      </c>
      <c r="BT37" s="47" t="str">
        <f t="shared" si="110"/>
        <v/>
      </c>
      <c r="BV37" s="37" t="s">
        <v>260</v>
      </c>
      <c r="BW37" s="38"/>
      <c r="BY37" s="167"/>
      <c r="BZ37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37" s="58" t="e">
        <f>IF(Include_in_Moderator=TRUE,'Moderator Analysis'!E:E,NA())</f>
        <v>#N/A</v>
      </c>
      <c r="CB37" s="58" t="e">
        <f>IF(Include_in_Moderator=TRUE,'Moderator Analysis'!F:F,NA())</f>
        <v>#N/A</v>
      </c>
      <c r="CC37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37" s="58" t="str">
        <f>IF(Include_in_Moderator=TRUE,1/CC:CC^2,"")</f>
        <v/>
      </c>
      <c r="CE37" s="58" t="str">
        <f>IF(Include_in_Moderator=TRUE,'Moderator Analysis'!F:F-CO$2,"")</f>
        <v/>
      </c>
      <c r="CF37" s="58" t="str">
        <f>IF(Include_in_Moderator=TRUE,'Moderator Analysis'!E:E-CO$3,"")</f>
        <v/>
      </c>
      <c r="CG37" s="47" t="str">
        <f>IF(Include_in_Moderator=TRUE,CD:CD*('Moderator Analysis'!F:F-CO$5-CO$4*'Moderator Analysis'!E:E)^2,"")</f>
        <v/>
      </c>
      <c r="CI37" s="75" t="str">
        <f>IF(AND(Sufficient_data="Yes",Include_study="Yes",Include_in_Moderator=TRUE,Moderator&lt;&gt;""),1/(CC:CC^2+CO$7),"")</f>
        <v/>
      </c>
      <c r="CJ37" s="58" t="str">
        <f>IF(AND(Sufficient_data="Yes",Include_study="Yes",CI37&lt;&gt;""),'Moderator Analysis'!F:F-'Moderator Analysis'!K$37,"")</f>
        <v/>
      </c>
      <c r="CK37" s="58" t="str">
        <f>IF(AND(Sufficient_data="Yes",Include_study="Yes",CI37&lt;&gt;""),'Moderator Analysis'!E:E-SUMPRODUCT('Moderator Analysis'!E:E,CI:CI)/SUM(CI:CI),"")</f>
        <v/>
      </c>
      <c r="CL37" s="47" t="str">
        <f>IF(AND(Sufficient_data="Yes",Include_study="Yes",CI37&lt;&gt;""),CI:CI*(CB37-'Moderator Analysis'!K$29-'Moderator Analysis'!K$30*'Moderator Analysis'!E:E)^2,"")</f>
        <v/>
      </c>
      <c r="CM37" s="26"/>
      <c r="CQ37" s="167"/>
      <c r="CR37" s="150" t="b">
        <f>IF(Additional_Fisher_transformation="On",AND(Include_study="Yes",Number_of_observations&lt;&gt;"",Number_of_predictors&lt;&gt;""),AND(Include_study="Yes",Sufficient_data="Yes"))</f>
        <v>0</v>
      </c>
      <c r="CS37" s="169"/>
      <c r="CT37" s="58" t="str">
        <f>IF(Include_in_Pub_Bias=TRUE,Partial_correlation,"")</f>
        <v/>
      </c>
      <c r="CU37" s="58" t="str">
        <f>IF(AND(Include_in_Pub_Bias=TRUE,Additional_Fisher_transformation="On"),FISHER(Partial_correlation),"")</f>
        <v/>
      </c>
      <c r="CV37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37" s="58" t="str">
        <f>IF(Include_in_Pub_Bias=TRUE,1/CV:CV^2,"")</f>
        <v/>
      </c>
      <c r="CX37" s="58" t="str">
        <f>IF(Include_in_Pub_Bias=TRUE,1/(CV:CV^2+IF(Additional_model="Fixed effect",0,Calculations!DK$11)),"")</f>
        <v/>
      </c>
      <c r="CY37" s="58" t="str">
        <f>IF(Include_in_Pub_Bias=TRUE,1/(CV:CV^2+IF(Additional_model="Fixed effect",0,'Publication Bias Analysis'!L$32)),"")</f>
        <v/>
      </c>
      <c r="CZ37" s="58" t="str">
        <f>IF(Include_in_Pub_Bias=TRUE,'Publication Bias Analysis'!E:E-'Publication Bias Analysis'!I$37,"")</f>
        <v/>
      </c>
      <c r="DA37" s="58" t="str">
        <f>IF(Include_in_Pub_Bias=TRUE,IF(Additional_model="Fixed effect",1/CV:CV,1/SQRT(CV:CV^2+DK$11)),"")</f>
        <v/>
      </c>
      <c r="DB37" s="58" t="str">
        <f>IF(Include_in_Pub_Bias=TRUE,IF(Additional_model="Fixed effect",'Publication Bias Analysis'!E:E/CV:CV,'Publication Bias Analysis'!E:E/SQRT(CV:CV^2+DK$11)),"")</f>
        <v/>
      </c>
      <c r="DC37" s="78" t="str">
        <f>IF(Include_in_Pub_Bias=TRUE,RANK(DP:DP,DP:DP,1)*IF(DO:DO&gt;0,1,-1),"")</f>
        <v/>
      </c>
      <c r="DD37" s="78" t="str">
        <f>IF(Include_in_Pub_Bias=TRUE,DC:DC,"")</f>
        <v/>
      </c>
      <c r="DE37" s="78" t="str">
        <f>IF(Include_in_Pub_Bias=TRUE,RANK(DS:DS,DS:DS,1)*IF(DR:DR&lt;0,-1,1),"")</f>
        <v/>
      </c>
      <c r="DF37" s="78" t="str">
        <f>IF(Include_in_Pub_Bias=TRUE,RANK(DV:DV,DV:DV,1)*IF(DU:DU&lt;0,-1,1),"")</f>
        <v/>
      </c>
      <c r="DG37" s="58" t="e">
        <f>IF(Include_in_Pub_Bias=TRUE,'Publication Bias Analysis'!E:E,NA())</f>
        <v>#N/A</v>
      </c>
      <c r="DH37" s="47" t="e">
        <f>IF(Include_in_Pub_Bias=TRUE,CV:CV,NA())</f>
        <v>#N/A</v>
      </c>
      <c r="DN37" s="164"/>
      <c r="DO37" s="10" t="str">
        <f>IF(Include_in_Pub_Bias=TRUE,IF('Publication Bias Analysis'!L$37="Left",'Publication Bias Analysis'!E:E-'Publication Bias Analysis'!I$29,'Publication Bias Analysis'!I$29-'Publication Bias Analysis'!E:E),"")</f>
        <v/>
      </c>
      <c r="DP37" s="10" t="str">
        <f>IF(Include_in_Pub_Bias=TRUE,ABS(DO37),"")</f>
        <v/>
      </c>
      <c r="DQ37" s="47" t="str">
        <f>IF(Include_in_Pub_Bias=TRUE,1/(CV:CV^2+IF(Additional_model="Fixed effect",0,$DZ$6)),"")</f>
        <v/>
      </c>
      <c r="DR37" s="10" t="str">
        <f>IF(Include_in_Pub_Bias=TRUE,IF('Publication Bias Analysis'!L$37="Left",'Publication Bias Analysis'!E:E-DZ$3,DZ$3-'Publication Bias Analysis'!E:E),"")</f>
        <v/>
      </c>
      <c r="DS37" s="10" t="str">
        <f t="shared" si="60"/>
        <v/>
      </c>
      <c r="DT37" s="47" t="str">
        <f>IF(AND(DR37&lt;&gt;"",DD37&lt;=MAX(DD:DD)-DZ$7),1/(CV:CV^2+IF(Additional_model="Fixed effect",0,$DZ$13)),"")</f>
        <v/>
      </c>
      <c r="DU37" s="10" t="str">
        <f>IF(Include_in_Pub_Bias=TRUE,IF('Publication Bias Analysis'!L$37="Left",'Publication Bias Analysis'!E:E-DZ$10,DZ$10-'Publication Bias Analysis'!E:E),"")</f>
        <v/>
      </c>
      <c r="DV37" s="10" t="str">
        <f t="shared" si="111"/>
        <v/>
      </c>
      <c r="DW37" s="47" t="str">
        <f>IF(AND(DU37&lt;&gt;"",DE37&lt;=MAX(DE:DE)-DZ$14),1/(CV:CV^2+IF(Additional_model="Fixed effect",0,$DZ$20)),"")</f>
        <v/>
      </c>
      <c r="EA37"/>
      <c r="EC37" s="72">
        <v>36</v>
      </c>
      <c r="ED37" s="78" t="str">
        <f>IF(Trim_and_fill="On",IF(DZ$21&gt;COUNT(ED$2:ED36),IF(COUNTIF(DD:DD,-1*(MAX(DD:DD)-EC37+1))=1,"",MAX(DD:DD)-EC37+1),""),"")</f>
        <v/>
      </c>
      <c r="EE37" s="58" t="str">
        <f t="shared" si="40"/>
        <v/>
      </c>
      <c r="EF37" s="58" t="str">
        <f t="shared" si="65"/>
        <v/>
      </c>
      <c r="EG37" s="58" t="str">
        <f t="shared" si="66"/>
        <v/>
      </c>
      <c r="EH37" s="58" t="str">
        <f t="shared" si="42"/>
        <v/>
      </c>
      <c r="EI37" s="47" t="str">
        <f>IF(ED37&lt;&gt;"",EE:EE-'Publication Bias Analysis'!I$37,"")</f>
        <v/>
      </c>
      <c r="EJ37" s="27"/>
      <c r="EK37" s="72">
        <v>36</v>
      </c>
      <c r="EL37" s="58" t="e">
        <f t="shared" si="67"/>
        <v>#N/A</v>
      </c>
      <c r="EM37" s="47" t="e">
        <f t="shared" si="68"/>
        <v>#N/A</v>
      </c>
      <c r="EO37" s="164"/>
      <c r="EP37" s="58" t="str">
        <f>IF(Include_in_Pub_Bias=TRUE,Inverse_standard_error-AVERAGE(Inverse_standard_error),"")</f>
        <v/>
      </c>
      <c r="EQ37" s="47" t="str">
        <f>IF(Include_in_Pub_Bias=TRUE,Z_score-('Publication Bias Analysis'!P$3+'Publication Bias Analysis'!P$4*Inverse_standard_error),"")</f>
        <v/>
      </c>
      <c r="ES37" s="164"/>
      <c r="ET37" s="58" t="str">
        <f>IF(Include_in_Pub_Bias=TRUE,('Publication Bias Analysis'!E:E-SUMPRODUCT('Publication Bias Analysis'!E:E,Calculations!CW:CW)/SUM(Calculations!CW:CW))/(SQRT(EU:EU)),"")</f>
        <v/>
      </c>
      <c r="EU37" s="58" t="str">
        <f>IF(Include_in_Pub_Bias=TRUE,'Publication Bias Analysis'!F:F^2-1/(SUM(Calculations!CW:CW)),"")</f>
        <v/>
      </c>
      <c r="EV37" s="78" t="str">
        <f>IF(Include_in_Pub_Bias=TRUE,RANK(ET:ET,ET:ET,1),"")</f>
        <v/>
      </c>
      <c r="EW37" s="78" t="str">
        <f>IF(Include_in_Pub_Bias=TRUE,RANK(EU:EU,EU:EU,1),"")</f>
        <v/>
      </c>
      <c r="EX37" s="78" t="str">
        <f>IF(Include_in_Pub_Bias=TRUE,COUNTIFS(EV38:EV236,"&lt;"&amp;EV37,EW38:EW236,"&lt;"&amp;EW37)+COUNTIFS(EV38:EV236,"&gt;"&amp;EV37,EW38:EW236,"&gt;"&amp;EW37),"")</f>
        <v/>
      </c>
      <c r="EY37" s="94" t="str">
        <f>IF(Include_in_Pub_Bias=TRUE,COUNTIFS(EV38:EV236,"&lt;"&amp;EV37,EW38:EW236,"&gt;"&amp;EW37)+COUNTIFS(EV38:EV236,"&gt;"&amp;EV37,EW38:EW236,"&lt;"&amp;EW37),"")</f>
        <v/>
      </c>
      <c r="FA37" s="164"/>
      <c r="FG37" s="164"/>
      <c r="FH37" s="58" t="e">
        <f>IF(Include_in_Pub_Bias=TRUE,Inverse_standard_error,NA())</f>
        <v>#N/A</v>
      </c>
      <c r="FI37" s="58" t="e">
        <f>IF(Include_in_Pub_Bias=TRUE,Z_score,NA())</f>
        <v>#N/A</v>
      </c>
      <c r="FJ37" s="58" t="str">
        <f>IF(Include_in_Pub_Bias=TRUE,Inverse_standard_error-AVERAGE(Inverse_standard_error),"")</f>
        <v/>
      </c>
      <c r="FK37" s="47" t="str">
        <f>IF(Include_in_Pub_Bias=TRUE,Z_score-('Publication Bias Analysis'!AK$30+'Publication Bias Analysis'!AK$31*Inverse_standard_error),"")</f>
        <v/>
      </c>
      <c r="FQ37" s="164"/>
      <c r="FR37" s="98" t="str">
        <f>IF(Z_score&lt;&gt;"",RANK('Publication Bias Analysis'!AT:AT,'Publication Bias Analysis'!AT:AT,1)+COUNTIF('Publication Bias Analysis'!AT$2:AT36,'Publication Bias Analysis'!AR37),"")</f>
        <v/>
      </c>
      <c r="FS37" s="58" t="str">
        <f t="shared" si="64"/>
        <v/>
      </c>
      <c r="FT37" s="58" t="e">
        <f>IF(Include_in_Pub_Bias=TRUE,'Publication Bias Analysis'!AS37,NA())</f>
        <v>#N/A</v>
      </c>
      <c r="FU37" s="58" t="e">
        <f>IF('Publication Bias Analysis'!AS37&lt;&gt;"",'Publication Bias Analysis'!AT37,NA())</f>
        <v>#N/A</v>
      </c>
      <c r="FV37" s="58" t="str">
        <f>IF(Include_in_Pub_Bias=TRUE,'Publication Bias Analysis'!AS:AS-AVERAGE('Publication Bias Analysis'!AS:AS),"")</f>
        <v/>
      </c>
      <c r="FW37" s="47" t="str">
        <f>IF(Include_in_Pub_Bias=TRUE,FU:FU-('Publication Bias Analysis'!AW$30+'Publication Bias Analysis'!AW$31*FT:FT),"")</f>
        <v/>
      </c>
      <c r="GC37" s="164"/>
      <c r="GD37" s="58" t="str">
        <f t="shared" si="112"/>
        <v/>
      </c>
      <c r="GE37" s="58" t="str">
        <f t="shared" si="113"/>
        <v/>
      </c>
      <c r="GF37" s="47" t="str">
        <f t="shared" si="63"/>
        <v/>
      </c>
    </row>
    <row r="38" spans="1:188" x14ac:dyDescent="0.2">
      <c r="A38" s="166"/>
      <c r="B38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38" s="78" t="str">
        <f>IF(B38&lt;&gt;"",IF(B38=0,COUNTIF(B$2:B37,0)+1,COUNTIF(B$2:B37,B38)+B38+COUNTIF(B:B,0)),"")</f>
        <v/>
      </c>
      <c r="D38" s="78" t="str">
        <f>IF(AND(Variance&lt;&gt;"",Entry_Number&lt;&gt;""),Entry_Number,"")</f>
        <v/>
      </c>
      <c r="E38" s="120" t="str">
        <f>IF(Input!Study_name&lt;&gt;"",Input!Study_name,"")</f>
        <v/>
      </c>
      <c r="F38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38" s="58" t="str">
        <f t="shared" si="69"/>
        <v/>
      </c>
      <c r="H38" s="58" t="str">
        <f t="shared" si="70"/>
        <v/>
      </c>
      <c r="I38" s="58" t="str">
        <f t="shared" si="71"/>
        <v/>
      </c>
      <c r="J38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38" s="58" t="str">
        <f>IF(AND(Include_study="Yes",Sufficient_data="Yes",Variance&lt;&gt;""),IF(Input!Standard_error_of_Partial_correlation&lt;&gt;"",Input!Standard_error_of_Partial_correlation,SQRT(J38)),"")</f>
        <v/>
      </c>
      <c r="L38" s="58" t="str">
        <f>IF(AND(Sufficient_data="Yes",Include_study="Yes",Variance&lt;&gt;""),1/Variance,"")</f>
        <v/>
      </c>
      <c r="M38" s="58" t="str">
        <f>IF(AND(Sufficient_data="Yes",Include_study="Yes",Variance&lt;&gt;""),1/(Variance+T2_),"")</f>
        <v/>
      </c>
      <c r="N38" s="58" t="str">
        <f t="shared" si="72"/>
        <v/>
      </c>
      <c r="O38" s="58" t="str">
        <f t="shared" si="73"/>
        <v/>
      </c>
      <c r="P38" s="143" t="str">
        <f t="shared" si="74"/>
        <v/>
      </c>
      <c r="Q38" s="146" t="str">
        <f>IF(AND(Include_study="Yes",Sufficient_data="Yes",Variance&lt;&gt;""),IF(Fisher_transformation="Off",Partial_correlation,Partial_correlation_z)-Combined_Effect_Size,"")</f>
        <v/>
      </c>
      <c r="S38" s="75" t="e">
        <f>IF(AND(Sufficient_data="Yes",Include_study="Yes",Variance&lt;&gt;""),Partial_correlation,NA())</f>
        <v>#N/A</v>
      </c>
      <c r="T38" s="58" t="e">
        <f t="shared" si="75"/>
        <v>#N/A</v>
      </c>
      <c r="U38" s="47" t="e">
        <f t="shared" si="76"/>
        <v>#N/A</v>
      </c>
      <c r="Z38" s="166"/>
      <c r="AA38" s="82" t="str">
        <f t="shared" si="77"/>
        <v/>
      </c>
      <c r="AB38" s="88" t="b">
        <f t="shared" si="114"/>
        <v>0</v>
      </c>
      <c r="AC38" s="105" t="str">
        <f>IF(Include_in_subgroup=TRUE,Input!Study_name,"")</f>
        <v/>
      </c>
      <c r="AD38" s="58" t="str">
        <f t="shared" si="78"/>
        <v/>
      </c>
      <c r="AE38" s="58" t="str">
        <f t="shared" si="79"/>
        <v/>
      </c>
      <c r="AF38" s="58" t="str">
        <f t="shared" si="80"/>
        <v/>
      </c>
      <c r="AG38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38" s="58" t="str">
        <f t="shared" si="81"/>
        <v/>
      </c>
      <c r="AI38" s="58" t="str">
        <f t="shared" si="82"/>
        <v/>
      </c>
      <c r="AJ38" s="83" t="str">
        <f t="shared" si="83"/>
        <v/>
      </c>
      <c r="AK38" s="58" t="str">
        <f t="shared" si="84"/>
        <v/>
      </c>
      <c r="AL38" s="58" t="str">
        <f t="shared" si="85"/>
        <v/>
      </c>
      <c r="AM38" s="47" t="str">
        <f t="shared" si="86"/>
        <v/>
      </c>
      <c r="AO38" s="75" t="e">
        <f t="shared" si="87"/>
        <v>#N/A</v>
      </c>
      <c r="AP38" s="58" t="e">
        <f t="shared" si="88"/>
        <v>#N/A</v>
      </c>
      <c r="AQ38" s="47" t="e">
        <f t="shared" si="89"/>
        <v>#N/A</v>
      </c>
      <c r="AS38" s="82" t="str">
        <f t="shared" si="90"/>
        <v/>
      </c>
      <c r="AT38" s="58" t="str">
        <f>IF(AND(Sufficient_data="Yes",Include_study="Yes",Subgroup&lt;&gt;""),IF(COUNTIFS(Input!K$2:K37,"="&amp;"Yes",Input!C$2:C37,"="&amp;"Yes",Input!M$2:M37,"="&amp;Subgroup)&gt;0,"",Subgroup),"")</f>
        <v/>
      </c>
      <c r="AU38" s="88" t="str">
        <f t="shared" si="91"/>
        <v/>
      </c>
      <c r="AV38" s="78" t="str">
        <f t="shared" si="92"/>
        <v/>
      </c>
      <c r="AW38" s="58" t="str">
        <f t="shared" si="93"/>
        <v/>
      </c>
      <c r="AX38" s="89" t="str">
        <f t="shared" si="94"/>
        <v/>
      </c>
      <c r="AY38" s="83" t="str">
        <f t="shared" si="51"/>
        <v/>
      </c>
      <c r="AZ38" s="58" t="str">
        <f t="shared" si="95"/>
        <v/>
      </c>
      <c r="BA38" s="58" t="str">
        <f t="shared" si="96"/>
        <v/>
      </c>
      <c r="BB38" s="58" t="str">
        <f t="shared" si="97"/>
        <v/>
      </c>
      <c r="BC38" s="58" t="str">
        <f t="shared" si="98"/>
        <v/>
      </c>
      <c r="BD38" s="58" t="str">
        <f t="shared" si="99"/>
        <v/>
      </c>
      <c r="BE38" s="88" t="str">
        <f t="shared" si="100"/>
        <v/>
      </c>
      <c r="BF38" s="58" t="str">
        <f t="shared" si="101"/>
        <v/>
      </c>
      <c r="BG38" s="58" t="str">
        <f t="shared" si="102"/>
        <v/>
      </c>
      <c r="BH38" s="58" t="str">
        <f t="shared" si="53"/>
        <v/>
      </c>
      <c r="BI38" s="58" t="str">
        <f t="shared" si="54"/>
        <v/>
      </c>
      <c r="BJ38" s="58" t="str">
        <f t="shared" si="103"/>
        <v/>
      </c>
      <c r="BK38" s="58" t="str">
        <f t="shared" si="104"/>
        <v/>
      </c>
      <c r="BL38" s="58" t="str">
        <f t="shared" si="55"/>
        <v/>
      </c>
      <c r="BM38" s="58" t="str">
        <f t="shared" si="56"/>
        <v/>
      </c>
      <c r="BN38" s="58" t="str">
        <f t="shared" si="105"/>
        <v/>
      </c>
      <c r="BO38" s="58" t="e">
        <f t="shared" si="106"/>
        <v>#N/A</v>
      </c>
      <c r="BP38" s="83" t="str">
        <f t="shared" si="58"/>
        <v/>
      </c>
      <c r="BQ38" s="58" t="str">
        <f t="shared" si="107"/>
        <v/>
      </c>
      <c r="BR38" s="58" t="str">
        <f t="shared" si="108"/>
        <v/>
      </c>
      <c r="BS38" s="58" t="str">
        <f t="shared" si="109"/>
        <v/>
      </c>
      <c r="BT38" s="47" t="str">
        <f t="shared" si="110"/>
        <v/>
      </c>
      <c r="BV38" s="39" t="s">
        <v>177</v>
      </c>
      <c r="BW38" s="40"/>
      <c r="BY38" s="167"/>
      <c r="BZ38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38" s="58" t="e">
        <f>IF(Include_in_Moderator=TRUE,'Moderator Analysis'!E:E,NA())</f>
        <v>#N/A</v>
      </c>
      <c r="CB38" s="58" t="e">
        <f>IF(Include_in_Moderator=TRUE,'Moderator Analysis'!F:F,NA())</f>
        <v>#N/A</v>
      </c>
      <c r="CC38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38" s="58" t="str">
        <f>IF(Include_in_Moderator=TRUE,1/CC:CC^2,"")</f>
        <v/>
      </c>
      <c r="CE38" s="58" t="str">
        <f>IF(Include_in_Moderator=TRUE,'Moderator Analysis'!F:F-CO$2,"")</f>
        <v/>
      </c>
      <c r="CF38" s="58" t="str">
        <f>IF(Include_in_Moderator=TRUE,'Moderator Analysis'!E:E-CO$3,"")</f>
        <v/>
      </c>
      <c r="CG38" s="47" t="str">
        <f>IF(Include_in_Moderator=TRUE,CD:CD*('Moderator Analysis'!F:F-CO$5-CO$4*'Moderator Analysis'!E:E)^2,"")</f>
        <v/>
      </c>
      <c r="CI38" s="75" t="str">
        <f>IF(AND(Sufficient_data="Yes",Include_study="Yes",Include_in_Moderator=TRUE,Moderator&lt;&gt;""),1/(CC:CC^2+CO$7),"")</f>
        <v/>
      </c>
      <c r="CJ38" s="58" t="str">
        <f>IF(AND(Sufficient_data="Yes",Include_study="Yes",CI38&lt;&gt;""),'Moderator Analysis'!F:F-'Moderator Analysis'!K$37,"")</f>
        <v/>
      </c>
      <c r="CK38" s="58" t="str">
        <f>IF(AND(Sufficient_data="Yes",Include_study="Yes",CI38&lt;&gt;""),'Moderator Analysis'!E:E-SUMPRODUCT('Moderator Analysis'!E:E,CI:CI)/SUM(CI:CI),"")</f>
        <v/>
      </c>
      <c r="CL38" s="47" t="str">
        <f>IF(AND(Sufficient_data="Yes",Include_study="Yes",CI38&lt;&gt;""),CI:CI*(CB38-'Moderator Analysis'!K$29-'Moderator Analysis'!K$30*'Moderator Analysis'!E:E)^2,"")</f>
        <v/>
      </c>
      <c r="CM38" s="26"/>
      <c r="CQ38" s="167"/>
      <c r="CR38" s="150" t="b">
        <f>IF(Additional_Fisher_transformation="On",AND(Include_study="Yes",Number_of_observations&lt;&gt;"",Number_of_predictors&lt;&gt;""),AND(Include_study="Yes",Sufficient_data="Yes"))</f>
        <v>0</v>
      </c>
      <c r="CS38" s="169"/>
      <c r="CT38" s="58" t="str">
        <f>IF(Include_in_Pub_Bias=TRUE,Partial_correlation,"")</f>
        <v/>
      </c>
      <c r="CU38" s="58" t="str">
        <f>IF(AND(Include_in_Pub_Bias=TRUE,Additional_Fisher_transformation="On"),FISHER(Partial_correlation),"")</f>
        <v/>
      </c>
      <c r="CV38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38" s="58" t="str">
        <f>IF(Include_in_Pub_Bias=TRUE,1/CV:CV^2,"")</f>
        <v/>
      </c>
      <c r="CX38" s="58" t="str">
        <f>IF(Include_in_Pub_Bias=TRUE,1/(CV:CV^2+IF(Additional_model="Fixed effect",0,Calculations!DK$11)),"")</f>
        <v/>
      </c>
      <c r="CY38" s="58" t="str">
        <f>IF(Include_in_Pub_Bias=TRUE,1/(CV:CV^2+IF(Additional_model="Fixed effect",0,'Publication Bias Analysis'!L$32)),"")</f>
        <v/>
      </c>
      <c r="CZ38" s="58" t="str">
        <f>IF(Include_in_Pub_Bias=TRUE,'Publication Bias Analysis'!E:E-'Publication Bias Analysis'!I$37,"")</f>
        <v/>
      </c>
      <c r="DA38" s="58" t="str">
        <f>IF(Include_in_Pub_Bias=TRUE,IF(Additional_model="Fixed effect",1/CV:CV,1/SQRT(CV:CV^2+DK$11)),"")</f>
        <v/>
      </c>
      <c r="DB38" s="58" t="str">
        <f>IF(Include_in_Pub_Bias=TRUE,IF(Additional_model="Fixed effect",'Publication Bias Analysis'!E:E/CV:CV,'Publication Bias Analysis'!E:E/SQRT(CV:CV^2+DK$11)),"")</f>
        <v/>
      </c>
      <c r="DC38" s="78" t="str">
        <f>IF(Include_in_Pub_Bias=TRUE,RANK(DP:DP,DP:DP,1)*IF(DO:DO&gt;0,1,-1),"")</f>
        <v/>
      </c>
      <c r="DD38" s="78" t="str">
        <f>IF(Include_in_Pub_Bias=TRUE,DC:DC,"")</f>
        <v/>
      </c>
      <c r="DE38" s="78" t="str">
        <f>IF(Include_in_Pub_Bias=TRUE,RANK(DS:DS,DS:DS,1)*IF(DR:DR&lt;0,-1,1),"")</f>
        <v/>
      </c>
      <c r="DF38" s="78" t="str">
        <f>IF(Include_in_Pub_Bias=TRUE,RANK(DV:DV,DV:DV,1)*IF(DU:DU&lt;0,-1,1),"")</f>
        <v/>
      </c>
      <c r="DG38" s="58" t="e">
        <f>IF(Include_in_Pub_Bias=TRUE,'Publication Bias Analysis'!E:E,NA())</f>
        <v>#N/A</v>
      </c>
      <c r="DH38" s="47" t="e">
        <f>IF(Include_in_Pub_Bias=TRUE,CV:CV,NA())</f>
        <v>#N/A</v>
      </c>
      <c r="DN38" s="164"/>
      <c r="DO38" s="10" t="str">
        <f>IF(Include_in_Pub_Bias=TRUE,IF('Publication Bias Analysis'!L$37="Left",'Publication Bias Analysis'!E:E-'Publication Bias Analysis'!I$29,'Publication Bias Analysis'!I$29-'Publication Bias Analysis'!E:E),"")</f>
        <v/>
      </c>
      <c r="DP38" s="10" t="str">
        <f>IF(Include_in_Pub_Bias=TRUE,ABS(DO38),"")</f>
        <v/>
      </c>
      <c r="DQ38" s="47" t="str">
        <f>IF(Include_in_Pub_Bias=TRUE,1/(CV:CV^2+IF(Additional_model="Fixed effect",0,$DZ$6)),"")</f>
        <v/>
      </c>
      <c r="DR38" s="10" t="str">
        <f>IF(Include_in_Pub_Bias=TRUE,IF('Publication Bias Analysis'!L$37="Left",'Publication Bias Analysis'!E:E-DZ$3,DZ$3-'Publication Bias Analysis'!E:E),"")</f>
        <v/>
      </c>
      <c r="DS38" s="10" t="str">
        <f t="shared" si="60"/>
        <v/>
      </c>
      <c r="DT38" s="47" t="str">
        <f>IF(AND(DR38&lt;&gt;"",DD38&lt;=MAX(DD:DD)-DZ$7),1/(CV:CV^2+IF(Additional_model="Fixed effect",0,$DZ$13)),"")</f>
        <v/>
      </c>
      <c r="DU38" s="10" t="str">
        <f>IF(Include_in_Pub_Bias=TRUE,IF('Publication Bias Analysis'!L$37="Left",'Publication Bias Analysis'!E:E-DZ$10,DZ$10-'Publication Bias Analysis'!E:E),"")</f>
        <v/>
      </c>
      <c r="DV38" s="10" t="str">
        <f t="shared" si="111"/>
        <v/>
      </c>
      <c r="DW38" s="47" t="str">
        <f>IF(AND(DU38&lt;&gt;"",DE38&lt;=MAX(DE:DE)-DZ$14),1/(CV:CV^2+IF(Additional_model="Fixed effect",0,$DZ$20)),"")</f>
        <v/>
      </c>
      <c r="EA38"/>
      <c r="EC38" s="72">
        <v>37</v>
      </c>
      <c r="ED38" s="78" t="str">
        <f>IF(Trim_and_fill="On",IF(DZ$21&gt;COUNT(ED$2:ED37),IF(COUNTIF(DD:DD,-1*(MAX(DD:DD)-EC38+1))=1,"",MAX(DD:DD)-EC38+1),""),"")</f>
        <v/>
      </c>
      <c r="EE38" s="58" t="str">
        <f t="shared" si="40"/>
        <v/>
      </c>
      <c r="EF38" s="58" t="str">
        <f t="shared" si="65"/>
        <v/>
      </c>
      <c r="EG38" s="58" t="str">
        <f t="shared" si="66"/>
        <v/>
      </c>
      <c r="EH38" s="58" t="str">
        <f t="shared" si="42"/>
        <v/>
      </c>
      <c r="EI38" s="47" t="str">
        <f>IF(ED38&lt;&gt;"",EE:EE-'Publication Bias Analysis'!I$37,"")</f>
        <v/>
      </c>
      <c r="EJ38" s="27"/>
      <c r="EK38" s="72">
        <v>37</v>
      </c>
      <c r="EL38" s="58" t="e">
        <f t="shared" si="67"/>
        <v>#N/A</v>
      </c>
      <c r="EM38" s="47" t="e">
        <f t="shared" si="68"/>
        <v>#N/A</v>
      </c>
      <c r="EO38" s="164"/>
      <c r="EP38" s="58" t="str">
        <f>IF(Include_in_Pub_Bias=TRUE,Inverse_standard_error-AVERAGE(Inverse_standard_error),"")</f>
        <v/>
      </c>
      <c r="EQ38" s="47" t="str">
        <f>IF(Include_in_Pub_Bias=TRUE,Z_score-('Publication Bias Analysis'!P$3+'Publication Bias Analysis'!P$4*Inverse_standard_error),"")</f>
        <v/>
      </c>
      <c r="ES38" s="164"/>
      <c r="ET38" s="58" t="str">
        <f>IF(Include_in_Pub_Bias=TRUE,('Publication Bias Analysis'!E:E-SUMPRODUCT('Publication Bias Analysis'!E:E,Calculations!CW:CW)/SUM(Calculations!CW:CW))/(SQRT(EU:EU)),"")</f>
        <v/>
      </c>
      <c r="EU38" s="58" t="str">
        <f>IF(Include_in_Pub_Bias=TRUE,'Publication Bias Analysis'!F:F^2-1/(SUM(Calculations!CW:CW)),"")</f>
        <v/>
      </c>
      <c r="EV38" s="78" t="str">
        <f>IF(Include_in_Pub_Bias=TRUE,RANK(ET:ET,ET:ET,1),"")</f>
        <v/>
      </c>
      <c r="EW38" s="78" t="str">
        <f>IF(Include_in_Pub_Bias=TRUE,RANK(EU:EU,EU:EU,1),"")</f>
        <v/>
      </c>
      <c r="EX38" s="78" t="str">
        <f>IF(Include_in_Pub_Bias=TRUE,COUNTIFS(EV39:EV237,"&lt;"&amp;EV38,EW39:EW237,"&lt;"&amp;EW38)+COUNTIFS(EV39:EV237,"&gt;"&amp;EV38,EW39:EW237,"&gt;"&amp;EW38),"")</f>
        <v/>
      </c>
      <c r="EY38" s="94" t="str">
        <f>IF(Include_in_Pub_Bias=TRUE,COUNTIFS(EV39:EV237,"&lt;"&amp;EV38,EW39:EW237,"&gt;"&amp;EW38)+COUNTIFS(EV39:EV237,"&gt;"&amp;EV38,EW39:EW237,"&lt;"&amp;EW38),"")</f>
        <v/>
      </c>
      <c r="FA38" s="164"/>
      <c r="FG38" s="164"/>
      <c r="FH38" s="58" t="e">
        <f>IF(Include_in_Pub_Bias=TRUE,Inverse_standard_error,NA())</f>
        <v>#N/A</v>
      </c>
      <c r="FI38" s="58" t="e">
        <f>IF(Include_in_Pub_Bias=TRUE,Z_score,NA())</f>
        <v>#N/A</v>
      </c>
      <c r="FJ38" s="58" t="str">
        <f>IF(Include_in_Pub_Bias=TRUE,Inverse_standard_error-AVERAGE(Inverse_standard_error),"")</f>
        <v/>
      </c>
      <c r="FK38" s="47" t="str">
        <f>IF(Include_in_Pub_Bias=TRUE,Z_score-('Publication Bias Analysis'!AK$30+'Publication Bias Analysis'!AK$31*Inverse_standard_error),"")</f>
        <v/>
      </c>
      <c r="FQ38" s="164"/>
      <c r="FR38" s="98" t="str">
        <f>IF(Z_score&lt;&gt;"",RANK('Publication Bias Analysis'!AT:AT,'Publication Bias Analysis'!AT:AT,1)+COUNTIF('Publication Bias Analysis'!AT$2:AT37,'Publication Bias Analysis'!AR38),"")</f>
        <v/>
      </c>
      <c r="FS38" s="58" t="str">
        <f t="shared" si="64"/>
        <v/>
      </c>
      <c r="FT38" s="58" t="e">
        <f>IF(Include_in_Pub_Bias=TRUE,'Publication Bias Analysis'!AS38,NA())</f>
        <v>#N/A</v>
      </c>
      <c r="FU38" s="58" t="e">
        <f>IF('Publication Bias Analysis'!AS38&lt;&gt;"",'Publication Bias Analysis'!AT38,NA())</f>
        <v>#N/A</v>
      </c>
      <c r="FV38" s="58" t="str">
        <f>IF(Include_in_Pub_Bias=TRUE,'Publication Bias Analysis'!AS:AS-AVERAGE('Publication Bias Analysis'!AS:AS),"")</f>
        <v/>
      </c>
      <c r="FW38" s="47" t="str">
        <f>IF(Include_in_Pub_Bias=TRUE,FU:FU-('Publication Bias Analysis'!AW$30+'Publication Bias Analysis'!AW$31*FT:FT),"")</f>
        <v/>
      </c>
      <c r="GC38" s="164"/>
      <c r="GD38" s="58" t="str">
        <f t="shared" si="112"/>
        <v/>
      </c>
      <c r="GE38" s="58" t="str">
        <f t="shared" si="113"/>
        <v/>
      </c>
      <c r="GF38" s="47" t="str">
        <f t="shared" si="63"/>
        <v/>
      </c>
    </row>
    <row r="39" spans="1:188" x14ac:dyDescent="0.2">
      <c r="A39" s="166"/>
      <c r="B39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39" s="78" t="str">
        <f>IF(B39&lt;&gt;"",IF(B39=0,COUNTIF(B$2:B38,0)+1,COUNTIF(B$2:B38,B39)+B39+COUNTIF(B:B,0)),"")</f>
        <v/>
      </c>
      <c r="D39" s="78" t="str">
        <f>IF(AND(Variance&lt;&gt;"",Entry_Number&lt;&gt;""),Entry_Number,"")</f>
        <v/>
      </c>
      <c r="E39" s="120" t="str">
        <f>IF(Input!Study_name&lt;&gt;"",Input!Study_name,"")</f>
        <v/>
      </c>
      <c r="F39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39" s="58" t="str">
        <f t="shared" si="69"/>
        <v/>
      </c>
      <c r="H39" s="58" t="str">
        <f t="shared" si="70"/>
        <v/>
      </c>
      <c r="I39" s="58" t="str">
        <f t="shared" si="71"/>
        <v/>
      </c>
      <c r="J39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39" s="58" t="str">
        <f>IF(AND(Include_study="Yes",Sufficient_data="Yes",Variance&lt;&gt;""),IF(Input!Standard_error_of_Partial_correlation&lt;&gt;"",Input!Standard_error_of_Partial_correlation,SQRT(J39)),"")</f>
        <v/>
      </c>
      <c r="L39" s="58" t="str">
        <f>IF(AND(Sufficient_data="Yes",Include_study="Yes",Variance&lt;&gt;""),1/Variance,"")</f>
        <v/>
      </c>
      <c r="M39" s="58" t="str">
        <f>IF(AND(Sufficient_data="Yes",Include_study="Yes",Variance&lt;&gt;""),1/(Variance+T2_),"")</f>
        <v/>
      </c>
      <c r="N39" s="58" t="str">
        <f t="shared" si="72"/>
        <v/>
      </c>
      <c r="O39" s="58" t="str">
        <f t="shared" si="73"/>
        <v/>
      </c>
      <c r="P39" s="143" t="str">
        <f t="shared" si="74"/>
        <v/>
      </c>
      <c r="Q39" s="146" t="str">
        <f>IF(AND(Include_study="Yes",Sufficient_data="Yes",Variance&lt;&gt;""),IF(Fisher_transformation="Off",Partial_correlation,Partial_correlation_z)-Combined_Effect_Size,"")</f>
        <v/>
      </c>
      <c r="S39" s="75" t="e">
        <f>IF(AND(Sufficient_data="Yes",Include_study="Yes",Variance&lt;&gt;""),Partial_correlation,NA())</f>
        <v>#N/A</v>
      </c>
      <c r="T39" s="58" t="e">
        <f t="shared" si="75"/>
        <v>#N/A</v>
      </c>
      <c r="U39" s="47" t="e">
        <f t="shared" si="76"/>
        <v>#N/A</v>
      </c>
      <c r="Z39" s="166"/>
      <c r="AA39" s="82" t="str">
        <f t="shared" si="77"/>
        <v/>
      </c>
      <c r="AB39" s="88" t="b">
        <f t="shared" si="114"/>
        <v>0</v>
      </c>
      <c r="AC39" s="105" t="str">
        <f>IF(Include_in_subgroup=TRUE,Input!Study_name,"")</f>
        <v/>
      </c>
      <c r="AD39" s="58" t="str">
        <f t="shared" si="78"/>
        <v/>
      </c>
      <c r="AE39" s="58" t="str">
        <f t="shared" si="79"/>
        <v/>
      </c>
      <c r="AF39" s="58" t="str">
        <f t="shared" si="80"/>
        <v/>
      </c>
      <c r="AG39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39" s="58" t="str">
        <f t="shared" si="81"/>
        <v/>
      </c>
      <c r="AI39" s="58" t="str">
        <f t="shared" si="82"/>
        <v/>
      </c>
      <c r="AJ39" s="83" t="str">
        <f t="shared" si="83"/>
        <v/>
      </c>
      <c r="AK39" s="58" t="str">
        <f t="shared" si="84"/>
        <v/>
      </c>
      <c r="AL39" s="58" t="str">
        <f t="shared" si="85"/>
        <v/>
      </c>
      <c r="AM39" s="47" t="str">
        <f t="shared" si="86"/>
        <v/>
      </c>
      <c r="AO39" s="75" t="e">
        <f t="shared" si="87"/>
        <v>#N/A</v>
      </c>
      <c r="AP39" s="58" t="e">
        <f t="shared" si="88"/>
        <v>#N/A</v>
      </c>
      <c r="AQ39" s="47" t="e">
        <f t="shared" si="89"/>
        <v>#N/A</v>
      </c>
      <c r="AS39" s="82" t="str">
        <f t="shared" si="90"/>
        <v/>
      </c>
      <c r="AT39" s="58" t="str">
        <f>IF(AND(Sufficient_data="Yes",Include_study="Yes",Subgroup&lt;&gt;""),IF(COUNTIFS(Input!K$2:K38,"="&amp;"Yes",Input!C$2:C38,"="&amp;"Yes",Input!M$2:M38,"="&amp;Subgroup)&gt;0,"",Subgroup),"")</f>
        <v/>
      </c>
      <c r="AU39" s="88" t="str">
        <f t="shared" si="91"/>
        <v/>
      </c>
      <c r="AV39" s="78" t="str">
        <f t="shared" si="92"/>
        <v/>
      </c>
      <c r="AW39" s="58" t="str">
        <f t="shared" si="93"/>
        <v/>
      </c>
      <c r="AX39" s="89" t="str">
        <f t="shared" si="94"/>
        <v/>
      </c>
      <c r="AY39" s="83" t="str">
        <f t="shared" si="51"/>
        <v/>
      </c>
      <c r="AZ39" s="58" t="str">
        <f t="shared" si="95"/>
        <v/>
      </c>
      <c r="BA39" s="58" t="str">
        <f t="shared" si="96"/>
        <v/>
      </c>
      <c r="BB39" s="58" t="str">
        <f t="shared" si="97"/>
        <v/>
      </c>
      <c r="BC39" s="58" t="str">
        <f t="shared" si="98"/>
        <v/>
      </c>
      <c r="BD39" s="58" t="str">
        <f t="shared" si="99"/>
        <v/>
      </c>
      <c r="BE39" s="88" t="str">
        <f t="shared" si="100"/>
        <v/>
      </c>
      <c r="BF39" s="58" t="str">
        <f t="shared" si="101"/>
        <v/>
      </c>
      <c r="BG39" s="58" t="str">
        <f t="shared" si="102"/>
        <v/>
      </c>
      <c r="BH39" s="58" t="str">
        <f t="shared" si="53"/>
        <v/>
      </c>
      <c r="BI39" s="58" t="str">
        <f t="shared" si="54"/>
        <v/>
      </c>
      <c r="BJ39" s="58" t="str">
        <f t="shared" si="103"/>
        <v/>
      </c>
      <c r="BK39" s="58" t="str">
        <f t="shared" si="104"/>
        <v/>
      </c>
      <c r="BL39" s="58" t="str">
        <f t="shared" si="55"/>
        <v/>
      </c>
      <c r="BM39" s="58" t="str">
        <f t="shared" si="56"/>
        <v/>
      </c>
      <c r="BN39" s="58" t="str">
        <f t="shared" si="105"/>
        <v/>
      </c>
      <c r="BO39" s="58" t="e">
        <f t="shared" si="106"/>
        <v>#N/A</v>
      </c>
      <c r="BP39" s="83" t="str">
        <f t="shared" si="58"/>
        <v/>
      </c>
      <c r="BQ39" s="58" t="str">
        <f t="shared" si="107"/>
        <v/>
      </c>
      <c r="BR39" s="58" t="str">
        <f t="shared" si="108"/>
        <v/>
      </c>
      <c r="BS39" s="58" t="str">
        <f t="shared" si="109"/>
        <v/>
      </c>
      <c r="BT39" s="47" t="str">
        <f t="shared" si="110"/>
        <v/>
      </c>
      <c r="BV39" s="39" t="s">
        <v>178</v>
      </c>
      <c r="BW39" s="40"/>
      <c r="BY39" s="167"/>
      <c r="BZ39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39" s="58" t="e">
        <f>IF(Include_in_Moderator=TRUE,'Moderator Analysis'!E:E,NA())</f>
        <v>#N/A</v>
      </c>
      <c r="CB39" s="58" t="e">
        <f>IF(Include_in_Moderator=TRUE,'Moderator Analysis'!F:F,NA())</f>
        <v>#N/A</v>
      </c>
      <c r="CC39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39" s="58" t="str">
        <f>IF(Include_in_Moderator=TRUE,1/CC:CC^2,"")</f>
        <v/>
      </c>
      <c r="CE39" s="58" t="str">
        <f>IF(Include_in_Moderator=TRUE,'Moderator Analysis'!F:F-CO$2,"")</f>
        <v/>
      </c>
      <c r="CF39" s="58" t="str">
        <f>IF(Include_in_Moderator=TRUE,'Moderator Analysis'!E:E-CO$3,"")</f>
        <v/>
      </c>
      <c r="CG39" s="47" t="str">
        <f>IF(Include_in_Moderator=TRUE,CD:CD*('Moderator Analysis'!F:F-CO$5-CO$4*'Moderator Analysis'!E:E)^2,"")</f>
        <v/>
      </c>
      <c r="CI39" s="75" t="str">
        <f>IF(AND(Sufficient_data="Yes",Include_study="Yes",Include_in_Moderator=TRUE,Moderator&lt;&gt;""),1/(CC:CC^2+CO$7),"")</f>
        <v/>
      </c>
      <c r="CJ39" s="58" t="str">
        <f>IF(AND(Sufficient_data="Yes",Include_study="Yes",CI39&lt;&gt;""),'Moderator Analysis'!F:F-'Moderator Analysis'!K$37,"")</f>
        <v/>
      </c>
      <c r="CK39" s="58" t="str">
        <f>IF(AND(Sufficient_data="Yes",Include_study="Yes",CI39&lt;&gt;""),'Moderator Analysis'!E:E-SUMPRODUCT('Moderator Analysis'!E:E,CI:CI)/SUM(CI:CI),"")</f>
        <v/>
      </c>
      <c r="CL39" s="47" t="str">
        <f>IF(AND(Sufficient_data="Yes",Include_study="Yes",CI39&lt;&gt;""),CI:CI*(CB39-'Moderator Analysis'!K$29-'Moderator Analysis'!K$30*'Moderator Analysis'!E:E)^2,"")</f>
        <v/>
      </c>
      <c r="CM39" s="26"/>
      <c r="CQ39" s="167"/>
      <c r="CR39" s="150" t="b">
        <f>IF(Additional_Fisher_transformation="On",AND(Include_study="Yes",Number_of_observations&lt;&gt;"",Number_of_predictors&lt;&gt;""),AND(Include_study="Yes",Sufficient_data="Yes"))</f>
        <v>0</v>
      </c>
      <c r="CS39" s="169"/>
      <c r="CT39" s="58" t="str">
        <f>IF(Include_in_Pub_Bias=TRUE,Partial_correlation,"")</f>
        <v/>
      </c>
      <c r="CU39" s="58" t="str">
        <f>IF(AND(Include_in_Pub_Bias=TRUE,Additional_Fisher_transformation="On"),FISHER(Partial_correlation),"")</f>
        <v/>
      </c>
      <c r="CV39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39" s="58" t="str">
        <f>IF(Include_in_Pub_Bias=TRUE,1/CV:CV^2,"")</f>
        <v/>
      </c>
      <c r="CX39" s="58" t="str">
        <f>IF(Include_in_Pub_Bias=TRUE,1/(CV:CV^2+IF(Additional_model="Fixed effect",0,Calculations!DK$11)),"")</f>
        <v/>
      </c>
      <c r="CY39" s="58" t="str">
        <f>IF(Include_in_Pub_Bias=TRUE,1/(CV:CV^2+IF(Additional_model="Fixed effect",0,'Publication Bias Analysis'!L$32)),"")</f>
        <v/>
      </c>
      <c r="CZ39" s="58" t="str">
        <f>IF(Include_in_Pub_Bias=TRUE,'Publication Bias Analysis'!E:E-'Publication Bias Analysis'!I$37,"")</f>
        <v/>
      </c>
      <c r="DA39" s="58" t="str">
        <f>IF(Include_in_Pub_Bias=TRUE,IF(Additional_model="Fixed effect",1/CV:CV,1/SQRT(CV:CV^2+DK$11)),"")</f>
        <v/>
      </c>
      <c r="DB39" s="58" t="str">
        <f>IF(Include_in_Pub_Bias=TRUE,IF(Additional_model="Fixed effect",'Publication Bias Analysis'!E:E/CV:CV,'Publication Bias Analysis'!E:E/SQRT(CV:CV^2+DK$11)),"")</f>
        <v/>
      </c>
      <c r="DC39" s="78" t="str">
        <f>IF(Include_in_Pub_Bias=TRUE,RANK(DP:DP,DP:DP,1)*IF(DO:DO&gt;0,1,-1),"")</f>
        <v/>
      </c>
      <c r="DD39" s="78" t="str">
        <f>IF(Include_in_Pub_Bias=TRUE,DC:DC,"")</f>
        <v/>
      </c>
      <c r="DE39" s="78" t="str">
        <f>IF(Include_in_Pub_Bias=TRUE,RANK(DS:DS,DS:DS,1)*IF(DR:DR&lt;0,-1,1),"")</f>
        <v/>
      </c>
      <c r="DF39" s="78" t="str">
        <f>IF(Include_in_Pub_Bias=TRUE,RANK(DV:DV,DV:DV,1)*IF(DU:DU&lt;0,-1,1),"")</f>
        <v/>
      </c>
      <c r="DG39" s="58" t="e">
        <f>IF(Include_in_Pub_Bias=TRUE,'Publication Bias Analysis'!E:E,NA())</f>
        <v>#N/A</v>
      </c>
      <c r="DH39" s="47" t="e">
        <f>IF(Include_in_Pub_Bias=TRUE,CV:CV,NA())</f>
        <v>#N/A</v>
      </c>
      <c r="DN39" s="164"/>
      <c r="DO39" s="10" t="str">
        <f>IF(Include_in_Pub_Bias=TRUE,IF('Publication Bias Analysis'!L$37="Left",'Publication Bias Analysis'!E:E-'Publication Bias Analysis'!I$29,'Publication Bias Analysis'!I$29-'Publication Bias Analysis'!E:E),"")</f>
        <v/>
      </c>
      <c r="DP39" s="10" t="str">
        <f>IF(Include_in_Pub_Bias=TRUE,ABS(DO39),"")</f>
        <v/>
      </c>
      <c r="DQ39" s="47" t="str">
        <f>IF(Include_in_Pub_Bias=TRUE,1/(CV:CV^2+IF(Additional_model="Fixed effect",0,$DZ$6)),"")</f>
        <v/>
      </c>
      <c r="DR39" s="10" t="str">
        <f>IF(Include_in_Pub_Bias=TRUE,IF('Publication Bias Analysis'!L$37="Left",'Publication Bias Analysis'!E:E-DZ$3,DZ$3-'Publication Bias Analysis'!E:E),"")</f>
        <v/>
      </c>
      <c r="DS39" s="10" t="str">
        <f t="shared" si="60"/>
        <v/>
      </c>
      <c r="DT39" s="47" t="str">
        <f>IF(AND(DR39&lt;&gt;"",DD39&lt;=MAX(DD:DD)-DZ$7),1/(CV:CV^2+IF(Additional_model="Fixed effect",0,$DZ$13)),"")</f>
        <v/>
      </c>
      <c r="DU39" s="10" t="str">
        <f>IF(Include_in_Pub_Bias=TRUE,IF('Publication Bias Analysis'!L$37="Left",'Publication Bias Analysis'!E:E-DZ$10,DZ$10-'Publication Bias Analysis'!E:E),"")</f>
        <v/>
      </c>
      <c r="DV39" s="10" t="str">
        <f t="shared" si="111"/>
        <v/>
      </c>
      <c r="DW39" s="47" t="str">
        <f>IF(AND(DU39&lt;&gt;"",DE39&lt;=MAX(DE:DE)-DZ$14),1/(CV:CV^2+IF(Additional_model="Fixed effect",0,$DZ$20)),"")</f>
        <v/>
      </c>
      <c r="EC39" s="72">
        <v>38</v>
      </c>
      <c r="ED39" s="78" t="str">
        <f>IF(Trim_and_fill="On",IF(DZ$21&gt;COUNT(ED$2:ED38),IF(COUNTIF(DD:DD,-1*(MAX(DD:DD)-EC39+1))=1,"",MAX(DD:DD)-EC39+1),""),"")</f>
        <v/>
      </c>
      <c r="EE39" s="58" t="str">
        <f t="shared" si="40"/>
        <v/>
      </c>
      <c r="EF39" s="58" t="str">
        <f t="shared" si="65"/>
        <v/>
      </c>
      <c r="EG39" s="58" t="str">
        <f t="shared" si="66"/>
        <v/>
      </c>
      <c r="EH39" s="58" t="str">
        <f t="shared" si="42"/>
        <v/>
      </c>
      <c r="EI39" s="47" t="str">
        <f>IF(ED39&lt;&gt;"",EE:EE-'Publication Bias Analysis'!I$37,"")</f>
        <v/>
      </c>
      <c r="EJ39" s="27"/>
      <c r="EK39" s="72">
        <v>38</v>
      </c>
      <c r="EL39" s="58" t="e">
        <f t="shared" si="67"/>
        <v>#N/A</v>
      </c>
      <c r="EM39" s="47" t="e">
        <f t="shared" si="68"/>
        <v>#N/A</v>
      </c>
      <c r="EO39" s="164"/>
      <c r="EP39" s="58" t="str">
        <f>IF(Include_in_Pub_Bias=TRUE,Inverse_standard_error-AVERAGE(Inverse_standard_error),"")</f>
        <v/>
      </c>
      <c r="EQ39" s="47" t="str">
        <f>IF(Include_in_Pub_Bias=TRUE,Z_score-('Publication Bias Analysis'!P$3+'Publication Bias Analysis'!P$4*Inverse_standard_error),"")</f>
        <v/>
      </c>
      <c r="ES39" s="164"/>
      <c r="ET39" s="58" t="str">
        <f>IF(Include_in_Pub_Bias=TRUE,('Publication Bias Analysis'!E:E-SUMPRODUCT('Publication Bias Analysis'!E:E,Calculations!CW:CW)/SUM(Calculations!CW:CW))/(SQRT(EU:EU)),"")</f>
        <v/>
      </c>
      <c r="EU39" s="58" t="str">
        <f>IF(Include_in_Pub_Bias=TRUE,'Publication Bias Analysis'!F:F^2-1/(SUM(Calculations!CW:CW)),"")</f>
        <v/>
      </c>
      <c r="EV39" s="78" t="str">
        <f>IF(Include_in_Pub_Bias=TRUE,RANK(ET:ET,ET:ET,1),"")</f>
        <v/>
      </c>
      <c r="EW39" s="78" t="str">
        <f>IF(Include_in_Pub_Bias=TRUE,RANK(EU:EU,EU:EU,1),"")</f>
        <v/>
      </c>
      <c r="EX39" s="78" t="str">
        <f>IF(Include_in_Pub_Bias=TRUE,COUNTIFS(EV40:EV238,"&lt;"&amp;EV39,EW40:EW238,"&lt;"&amp;EW39)+COUNTIFS(EV40:EV238,"&gt;"&amp;EV39,EW40:EW238,"&gt;"&amp;EW39),"")</f>
        <v/>
      </c>
      <c r="EY39" s="94" t="str">
        <f>IF(Include_in_Pub_Bias=TRUE,COUNTIFS(EV40:EV238,"&lt;"&amp;EV39,EW40:EW238,"&gt;"&amp;EW39)+COUNTIFS(EV40:EV238,"&gt;"&amp;EV39,EW40:EW238,"&lt;"&amp;EW39),"")</f>
        <v/>
      </c>
      <c r="FA39" s="164"/>
      <c r="FG39" s="164"/>
      <c r="FH39" s="58" t="e">
        <f>IF(Include_in_Pub_Bias=TRUE,Inverse_standard_error,NA())</f>
        <v>#N/A</v>
      </c>
      <c r="FI39" s="58" t="e">
        <f>IF(Include_in_Pub_Bias=TRUE,Z_score,NA())</f>
        <v>#N/A</v>
      </c>
      <c r="FJ39" s="58" t="str">
        <f>IF(Include_in_Pub_Bias=TRUE,Inverse_standard_error-AVERAGE(Inverse_standard_error),"")</f>
        <v/>
      </c>
      <c r="FK39" s="47" t="str">
        <f>IF(Include_in_Pub_Bias=TRUE,Z_score-('Publication Bias Analysis'!AK$30+'Publication Bias Analysis'!AK$31*Inverse_standard_error),"")</f>
        <v/>
      </c>
      <c r="FQ39" s="164"/>
      <c r="FR39" s="98" t="str">
        <f>IF(Z_score&lt;&gt;"",RANK('Publication Bias Analysis'!AT:AT,'Publication Bias Analysis'!AT:AT,1)+COUNTIF('Publication Bias Analysis'!AT$2:AT38,'Publication Bias Analysis'!AR39),"")</f>
        <v/>
      </c>
      <c r="FS39" s="58" t="str">
        <f t="shared" si="64"/>
        <v/>
      </c>
      <c r="FT39" s="58" t="e">
        <f>IF(Include_in_Pub_Bias=TRUE,'Publication Bias Analysis'!AS39,NA())</f>
        <v>#N/A</v>
      </c>
      <c r="FU39" s="58" t="e">
        <f>IF('Publication Bias Analysis'!AS39&lt;&gt;"",'Publication Bias Analysis'!AT39,NA())</f>
        <v>#N/A</v>
      </c>
      <c r="FV39" s="58" t="str">
        <f>IF(Include_in_Pub_Bias=TRUE,'Publication Bias Analysis'!AS:AS-AVERAGE('Publication Bias Analysis'!AS:AS),"")</f>
        <v/>
      </c>
      <c r="FW39" s="47" t="str">
        <f>IF(Include_in_Pub_Bias=TRUE,FU:FU-('Publication Bias Analysis'!AW$30+'Publication Bias Analysis'!AW$31*FT:FT),"")</f>
        <v/>
      </c>
      <c r="GC39" s="164"/>
      <c r="GD39" s="58" t="str">
        <f t="shared" si="112"/>
        <v/>
      </c>
      <c r="GE39" s="58" t="str">
        <f t="shared" si="113"/>
        <v/>
      </c>
      <c r="GF39" s="47" t="str">
        <f t="shared" si="63"/>
        <v/>
      </c>
    </row>
    <row r="40" spans="1:188" x14ac:dyDescent="0.2">
      <c r="A40" s="166"/>
      <c r="B40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40" s="78" t="str">
        <f>IF(B40&lt;&gt;"",IF(B40=0,COUNTIF(B$2:B39,0)+1,COUNTIF(B$2:B39,B40)+B40+COUNTIF(B:B,0)),"")</f>
        <v/>
      </c>
      <c r="D40" s="78" t="str">
        <f>IF(AND(Variance&lt;&gt;"",Entry_Number&lt;&gt;""),Entry_Number,"")</f>
        <v/>
      </c>
      <c r="E40" s="120" t="str">
        <f>IF(Input!Study_name&lt;&gt;"",Input!Study_name,"")</f>
        <v/>
      </c>
      <c r="F40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40" s="58" t="str">
        <f t="shared" si="69"/>
        <v/>
      </c>
      <c r="H40" s="58" t="str">
        <f t="shared" si="70"/>
        <v/>
      </c>
      <c r="I40" s="58" t="str">
        <f t="shared" si="71"/>
        <v/>
      </c>
      <c r="J40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40" s="58" t="str">
        <f>IF(AND(Include_study="Yes",Sufficient_data="Yes",Variance&lt;&gt;""),IF(Input!Standard_error_of_Partial_correlation&lt;&gt;"",Input!Standard_error_of_Partial_correlation,SQRT(J40)),"")</f>
        <v/>
      </c>
      <c r="L40" s="58" t="str">
        <f>IF(AND(Sufficient_data="Yes",Include_study="Yes",Variance&lt;&gt;""),1/Variance,"")</f>
        <v/>
      </c>
      <c r="M40" s="58" t="str">
        <f>IF(AND(Sufficient_data="Yes",Include_study="Yes",Variance&lt;&gt;""),1/(Variance+T2_),"")</f>
        <v/>
      </c>
      <c r="N40" s="58" t="str">
        <f t="shared" si="72"/>
        <v/>
      </c>
      <c r="O40" s="58" t="str">
        <f t="shared" si="73"/>
        <v/>
      </c>
      <c r="P40" s="143" t="str">
        <f t="shared" si="74"/>
        <v/>
      </c>
      <c r="Q40" s="146" t="str">
        <f>IF(AND(Include_study="Yes",Sufficient_data="Yes",Variance&lt;&gt;""),IF(Fisher_transformation="Off",Partial_correlation,Partial_correlation_z)-Combined_Effect_Size,"")</f>
        <v/>
      </c>
      <c r="S40" s="75" t="e">
        <f>IF(AND(Sufficient_data="Yes",Include_study="Yes",Variance&lt;&gt;""),Partial_correlation,NA())</f>
        <v>#N/A</v>
      </c>
      <c r="T40" s="58" t="e">
        <f t="shared" si="75"/>
        <v>#N/A</v>
      </c>
      <c r="U40" s="47" t="e">
        <f t="shared" si="76"/>
        <v>#N/A</v>
      </c>
      <c r="Z40" s="166"/>
      <c r="AA40" s="82" t="str">
        <f t="shared" si="77"/>
        <v/>
      </c>
      <c r="AB40" s="88" t="b">
        <f t="shared" si="114"/>
        <v>0</v>
      </c>
      <c r="AC40" s="105" t="str">
        <f>IF(Include_in_subgroup=TRUE,Input!Study_name,"")</f>
        <v/>
      </c>
      <c r="AD40" s="58" t="str">
        <f t="shared" si="78"/>
        <v/>
      </c>
      <c r="AE40" s="58" t="str">
        <f t="shared" si="79"/>
        <v/>
      </c>
      <c r="AF40" s="58" t="str">
        <f t="shared" si="80"/>
        <v/>
      </c>
      <c r="AG40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40" s="58" t="str">
        <f t="shared" si="81"/>
        <v/>
      </c>
      <c r="AI40" s="58" t="str">
        <f t="shared" si="82"/>
        <v/>
      </c>
      <c r="AJ40" s="83" t="str">
        <f t="shared" si="83"/>
        <v/>
      </c>
      <c r="AK40" s="58" t="str">
        <f t="shared" si="84"/>
        <v/>
      </c>
      <c r="AL40" s="58" t="str">
        <f t="shared" si="85"/>
        <v/>
      </c>
      <c r="AM40" s="47" t="str">
        <f t="shared" si="86"/>
        <v/>
      </c>
      <c r="AO40" s="75" t="e">
        <f t="shared" si="87"/>
        <v>#N/A</v>
      </c>
      <c r="AP40" s="58" t="e">
        <f t="shared" si="88"/>
        <v>#N/A</v>
      </c>
      <c r="AQ40" s="47" t="e">
        <f t="shared" si="89"/>
        <v>#N/A</v>
      </c>
      <c r="AS40" s="82" t="str">
        <f t="shared" si="90"/>
        <v/>
      </c>
      <c r="AT40" s="58" t="str">
        <f>IF(AND(Sufficient_data="Yes",Include_study="Yes",Subgroup&lt;&gt;""),IF(COUNTIFS(Input!K$2:K39,"="&amp;"Yes",Input!C$2:C39,"="&amp;"Yes",Input!M$2:M39,"="&amp;Subgroup)&gt;0,"",Subgroup),"")</f>
        <v/>
      </c>
      <c r="AU40" s="88" t="str">
        <f t="shared" si="91"/>
        <v/>
      </c>
      <c r="AV40" s="78" t="str">
        <f t="shared" si="92"/>
        <v/>
      </c>
      <c r="AW40" s="58" t="str">
        <f t="shared" si="93"/>
        <v/>
      </c>
      <c r="AX40" s="89" t="str">
        <f t="shared" si="94"/>
        <v/>
      </c>
      <c r="AY40" s="83" t="str">
        <f t="shared" si="51"/>
        <v/>
      </c>
      <c r="AZ40" s="58" t="str">
        <f t="shared" si="95"/>
        <v/>
      </c>
      <c r="BA40" s="58" t="str">
        <f t="shared" si="96"/>
        <v/>
      </c>
      <c r="BB40" s="58" t="str">
        <f t="shared" si="97"/>
        <v/>
      </c>
      <c r="BC40" s="58" t="str">
        <f t="shared" si="98"/>
        <v/>
      </c>
      <c r="BD40" s="58" t="str">
        <f t="shared" si="99"/>
        <v/>
      </c>
      <c r="BE40" s="88" t="str">
        <f t="shared" si="100"/>
        <v/>
      </c>
      <c r="BF40" s="58" t="str">
        <f t="shared" si="101"/>
        <v/>
      </c>
      <c r="BG40" s="58" t="str">
        <f t="shared" si="102"/>
        <v/>
      </c>
      <c r="BH40" s="58" t="str">
        <f t="shared" si="53"/>
        <v/>
      </c>
      <c r="BI40" s="58" t="str">
        <f t="shared" si="54"/>
        <v/>
      </c>
      <c r="BJ40" s="58" t="str">
        <f t="shared" si="103"/>
        <v/>
      </c>
      <c r="BK40" s="58" t="str">
        <f t="shared" si="104"/>
        <v/>
      </c>
      <c r="BL40" s="58" t="str">
        <f t="shared" si="55"/>
        <v/>
      </c>
      <c r="BM40" s="58" t="str">
        <f t="shared" si="56"/>
        <v/>
      </c>
      <c r="BN40" s="58" t="str">
        <f t="shared" si="105"/>
        <v/>
      </c>
      <c r="BO40" s="58" t="e">
        <f t="shared" si="106"/>
        <v>#N/A</v>
      </c>
      <c r="BP40" s="83" t="str">
        <f t="shared" si="58"/>
        <v/>
      </c>
      <c r="BQ40" s="58" t="str">
        <f t="shared" si="107"/>
        <v/>
      </c>
      <c r="BR40" s="58" t="str">
        <f t="shared" si="108"/>
        <v/>
      </c>
      <c r="BS40" s="58" t="str">
        <f t="shared" si="109"/>
        <v/>
      </c>
      <c r="BT40" s="47" t="str">
        <f t="shared" si="110"/>
        <v/>
      </c>
      <c r="BY40" s="167"/>
      <c r="BZ40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40" s="58" t="e">
        <f>IF(Include_in_Moderator=TRUE,'Moderator Analysis'!E:E,NA())</f>
        <v>#N/A</v>
      </c>
      <c r="CB40" s="58" t="e">
        <f>IF(Include_in_Moderator=TRUE,'Moderator Analysis'!F:F,NA())</f>
        <v>#N/A</v>
      </c>
      <c r="CC40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40" s="58" t="str">
        <f>IF(Include_in_Moderator=TRUE,1/CC:CC^2,"")</f>
        <v/>
      </c>
      <c r="CE40" s="58" t="str">
        <f>IF(Include_in_Moderator=TRUE,'Moderator Analysis'!F:F-CO$2,"")</f>
        <v/>
      </c>
      <c r="CF40" s="58" t="str">
        <f>IF(Include_in_Moderator=TRUE,'Moderator Analysis'!E:E-CO$3,"")</f>
        <v/>
      </c>
      <c r="CG40" s="47" t="str">
        <f>IF(Include_in_Moderator=TRUE,CD:CD*('Moderator Analysis'!F:F-CO$5-CO$4*'Moderator Analysis'!E:E)^2,"")</f>
        <v/>
      </c>
      <c r="CI40" s="75" t="str">
        <f>IF(AND(Sufficient_data="Yes",Include_study="Yes",Include_in_Moderator=TRUE,Moderator&lt;&gt;""),1/(CC:CC^2+CO$7),"")</f>
        <v/>
      </c>
      <c r="CJ40" s="58" t="str">
        <f>IF(AND(Sufficient_data="Yes",Include_study="Yes",CI40&lt;&gt;""),'Moderator Analysis'!F:F-'Moderator Analysis'!K$37,"")</f>
        <v/>
      </c>
      <c r="CK40" s="58" t="str">
        <f>IF(AND(Sufficient_data="Yes",Include_study="Yes",CI40&lt;&gt;""),'Moderator Analysis'!E:E-SUMPRODUCT('Moderator Analysis'!E:E,CI:CI)/SUM(CI:CI),"")</f>
        <v/>
      </c>
      <c r="CL40" s="47" t="str">
        <f>IF(AND(Sufficient_data="Yes",Include_study="Yes",CI40&lt;&gt;""),CI:CI*(CB40-'Moderator Analysis'!K$29-'Moderator Analysis'!K$30*'Moderator Analysis'!E:E)^2,"")</f>
        <v/>
      </c>
      <c r="CM40" s="26"/>
      <c r="CQ40" s="167"/>
      <c r="CR40" s="150" t="b">
        <f>IF(Additional_Fisher_transformation="On",AND(Include_study="Yes",Number_of_observations&lt;&gt;"",Number_of_predictors&lt;&gt;""),AND(Include_study="Yes",Sufficient_data="Yes"))</f>
        <v>0</v>
      </c>
      <c r="CS40" s="169"/>
      <c r="CT40" s="58" t="str">
        <f>IF(Include_in_Pub_Bias=TRUE,Partial_correlation,"")</f>
        <v/>
      </c>
      <c r="CU40" s="58" t="str">
        <f>IF(AND(Include_in_Pub_Bias=TRUE,Additional_Fisher_transformation="On"),FISHER(Partial_correlation),"")</f>
        <v/>
      </c>
      <c r="CV40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40" s="58" t="str">
        <f>IF(Include_in_Pub_Bias=TRUE,1/CV:CV^2,"")</f>
        <v/>
      </c>
      <c r="CX40" s="58" t="str">
        <f>IF(Include_in_Pub_Bias=TRUE,1/(CV:CV^2+IF(Additional_model="Fixed effect",0,Calculations!DK$11)),"")</f>
        <v/>
      </c>
      <c r="CY40" s="58" t="str">
        <f>IF(Include_in_Pub_Bias=TRUE,1/(CV:CV^2+IF(Additional_model="Fixed effect",0,'Publication Bias Analysis'!L$32)),"")</f>
        <v/>
      </c>
      <c r="CZ40" s="58" t="str">
        <f>IF(Include_in_Pub_Bias=TRUE,'Publication Bias Analysis'!E:E-'Publication Bias Analysis'!I$37,"")</f>
        <v/>
      </c>
      <c r="DA40" s="58" t="str">
        <f>IF(Include_in_Pub_Bias=TRUE,IF(Additional_model="Fixed effect",1/CV:CV,1/SQRT(CV:CV^2+DK$11)),"")</f>
        <v/>
      </c>
      <c r="DB40" s="58" t="str">
        <f>IF(Include_in_Pub_Bias=TRUE,IF(Additional_model="Fixed effect",'Publication Bias Analysis'!E:E/CV:CV,'Publication Bias Analysis'!E:E/SQRT(CV:CV^2+DK$11)),"")</f>
        <v/>
      </c>
      <c r="DC40" s="78" t="str">
        <f>IF(Include_in_Pub_Bias=TRUE,RANK(DP:DP,DP:DP,1)*IF(DO:DO&gt;0,1,-1),"")</f>
        <v/>
      </c>
      <c r="DD40" s="78" t="str">
        <f>IF(Include_in_Pub_Bias=TRUE,DC:DC,"")</f>
        <v/>
      </c>
      <c r="DE40" s="78" t="str">
        <f>IF(Include_in_Pub_Bias=TRUE,RANK(DS:DS,DS:DS,1)*IF(DR:DR&lt;0,-1,1),"")</f>
        <v/>
      </c>
      <c r="DF40" s="78" t="str">
        <f>IF(Include_in_Pub_Bias=TRUE,RANK(DV:DV,DV:DV,1)*IF(DU:DU&lt;0,-1,1),"")</f>
        <v/>
      </c>
      <c r="DG40" s="58" t="e">
        <f>IF(Include_in_Pub_Bias=TRUE,'Publication Bias Analysis'!E:E,NA())</f>
        <v>#N/A</v>
      </c>
      <c r="DH40" s="47" t="e">
        <f>IF(Include_in_Pub_Bias=TRUE,CV:CV,NA())</f>
        <v>#N/A</v>
      </c>
      <c r="DN40" s="164"/>
      <c r="DO40" s="10" t="str">
        <f>IF(Include_in_Pub_Bias=TRUE,IF('Publication Bias Analysis'!L$37="Left",'Publication Bias Analysis'!E:E-'Publication Bias Analysis'!I$29,'Publication Bias Analysis'!I$29-'Publication Bias Analysis'!E:E),"")</f>
        <v/>
      </c>
      <c r="DP40" s="10" t="str">
        <f>IF(Include_in_Pub_Bias=TRUE,ABS(DO40),"")</f>
        <v/>
      </c>
      <c r="DQ40" s="47" t="str">
        <f>IF(Include_in_Pub_Bias=TRUE,1/(CV:CV^2+IF(Additional_model="Fixed effect",0,$DZ$6)),"")</f>
        <v/>
      </c>
      <c r="DR40" s="10" t="str">
        <f>IF(Include_in_Pub_Bias=TRUE,IF('Publication Bias Analysis'!L$37="Left",'Publication Bias Analysis'!E:E-DZ$3,DZ$3-'Publication Bias Analysis'!E:E),"")</f>
        <v/>
      </c>
      <c r="DS40" s="10" t="str">
        <f t="shared" si="60"/>
        <v/>
      </c>
      <c r="DT40" s="47" t="str">
        <f>IF(AND(DR40&lt;&gt;"",DD40&lt;=MAX(DD:DD)-DZ$7),1/(CV:CV^2+IF(Additional_model="Fixed effect",0,$DZ$13)),"")</f>
        <v/>
      </c>
      <c r="DU40" s="10" t="str">
        <f>IF(Include_in_Pub_Bias=TRUE,IF('Publication Bias Analysis'!L$37="Left",'Publication Bias Analysis'!E:E-DZ$10,DZ$10-'Publication Bias Analysis'!E:E),"")</f>
        <v/>
      </c>
      <c r="DV40" s="10" t="str">
        <f t="shared" si="111"/>
        <v/>
      </c>
      <c r="DW40" s="47" t="str">
        <f>IF(AND(DU40&lt;&gt;"",DE40&lt;=MAX(DE:DE)-DZ$14),1/(CV:CV^2+IF(Additional_model="Fixed effect",0,$DZ$20)),"")</f>
        <v/>
      </c>
      <c r="EC40" s="72">
        <v>39</v>
      </c>
      <c r="ED40" s="78" t="str">
        <f>IF(Trim_and_fill="On",IF(DZ$21&gt;COUNT(ED$2:ED39),IF(COUNTIF(DD:DD,-1*(MAX(DD:DD)-EC40+1))=1,"",MAX(DD:DD)-EC40+1),""),"")</f>
        <v/>
      </c>
      <c r="EE40" s="58" t="str">
        <f t="shared" si="40"/>
        <v/>
      </c>
      <c r="EF40" s="58" t="str">
        <f t="shared" si="65"/>
        <v/>
      </c>
      <c r="EG40" s="58" t="str">
        <f t="shared" si="66"/>
        <v/>
      </c>
      <c r="EH40" s="58" t="str">
        <f t="shared" si="42"/>
        <v/>
      </c>
      <c r="EI40" s="47" t="str">
        <f>IF(ED40&lt;&gt;"",EE:EE-'Publication Bias Analysis'!I$37,"")</f>
        <v/>
      </c>
      <c r="EJ40" s="27"/>
      <c r="EK40" s="72">
        <v>39</v>
      </c>
      <c r="EL40" s="58" t="e">
        <f t="shared" si="67"/>
        <v>#N/A</v>
      </c>
      <c r="EM40" s="47" t="e">
        <f t="shared" si="68"/>
        <v>#N/A</v>
      </c>
      <c r="EO40" s="164"/>
      <c r="EP40" s="58" t="str">
        <f>IF(Include_in_Pub_Bias=TRUE,Inverse_standard_error-AVERAGE(Inverse_standard_error),"")</f>
        <v/>
      </c>
      <c r="EQ40" s="47" t="str">
        <f>IF(Include_in_Pub_Bias=TRUE,Z_score-('Publication Bias Analysis'!P$3+'Publication Bias Analysis'!P$4*Inverse_standard_error),"")</f>
        <v/>
      </c>
      <c r="ES40" s="164"/>
      <c r="ET40" s="58" t="str">
        <f>IF(Include_in_Pub_Bias=TRUE,('Publication Bias Analysis'!E:E-SUMPRODUCT('Publication Bias Analysis'!E:E,Calculations!CW:CW)/SUM(Calculations!CW:CW))/(SQRT(EU:EU)),"")</f>
        <v/>
      </c>
      <c r="EU40" s="58" t="str">
        <f>IF(Include_in_Pub_Bias=TRUE,'Publication Bias Analysis'!F:F^2-1/(SUM(Calculations!CW:CW)),"")</f>
        <v/>
      </c>
      <c r="EV40" s="78" t="str">
        <f>IF(Include_in_Pub_Bias=TRUE,RANK(ET:ET,ET:ET,1),"")</f>
        <v/>
      </c>
      <c r="EW40" s="78" t="str">
        <f>IF(Include_in_Pub_Bias=TRUE,RANK(EU:EU,EU:EU,1),"")</f>
        <v/>
      </c>
      <c r="EX40" s="78" t="str">
        <f>IF(Include_in_Pub_Bias=TRUE,COUNTIFS(EV41:EV239,"&lt;"&amp;EV40,EW41:EW239,"&lt;"&amp;EW40)+COUNTIFS(EV41:EV239,"&gt;"&amp;EV40,EW41:EW239,"&gt;"&amp;EW40),"")</f>
        <v/>
      </c>
      <c r="EY40" s="94" t="str">
        <f>IF(Include_in_Pub_Bias=TRUE,COUNTIFS(EV41:EV239,"&lt;"&amp;EV40,EW41:EW239,"&gt;"&amp;EW40)+COUNTIFS(EV41:EV239,"&gt;"&amp;EV40,EW41:EW239,"&lt;"&amp;EW40),"")</f>
        <v/>
      </c>
      <c r="FA40" s="164"/>
      <c r="FG40" s="164"/>
      <c r="FH40" s="58" t="e">
        <f>IF(Include_in_Pub_Bias=TRUE,Inverse_standard_error,NA())</f>
        <v>#N/A</v>
      </c>
      <c r="FI40" s="58" t="e">
        <f>IF(Include_in_Pub_Bias=TRUE,Z_score,NA())</f>
        <v>#N/A</v>
      </c>
      <c r="FJ40" s="58" t="str">
        <f>IF(Include_in_Pub_Bias=TRUE,Inverse_standard_error-AVERAGE(Inverse_standard_error),"")</f>
        <v/>
      </c>
      <c r="FK40" s="47" t="str">
        <f>IF(Include_in_Pub_Bias=TRUE,Z_score-('Publication Bias Analysis'!AK$30+'Publication Bias Analysis'!AK$31*Inverse_standard_error),"")</f>
        <v/>
      </c>
      <c r="FQ40" s="164"/>
      <c r="FR40" s="98" t="str">
        <f>IF(Z_score&lt;&gt;"",RANK('Publication Bias Analysis'!AT:AT,'Publication Bias Analysis'!AT:AT,1)+COUNTIF('Publication Bias Analysis'!AT$2:AT39,'Publication Bias Analysis'!AR40),"")</f>
        <v/>
      </c>
      <c r="FS40" s="58" t="str">
        <f t="shared" si="64"/>
        <v/>
      </c>
      <c r="FT40" s="58" t="e">
        <f>IF(Include_in_Pub_Bias=TRUE,'Publication Bias Analysis'!AS40,NA())</f>
        <v>#N/A</v>
      </c>
      <c r="FU40" s="58" t="e">
        <f>IF('Publication Bias Analysis'!AS40&lt;&gt;"",'Publication Bias Analysis'!AT40,NA())</f>
        <v>#N/A</v>
      </c>
      <c r="FV40" s="58" t="str">
        <f>IF(Include_in_Pub_Bias=TRUE,'Publication Bias Analysis'!AS:AS-AVERAGE('Publication Bias Analysis'!AS:AS),"")</f>
        <v/>
      </c>
      <c r="FW40" s="47" t="str">
        <f>IF(Include_in_Pub_Bias=TRUE,FU:FU-('Publication Bias Analysis'!AW$30+'Publication Bias Analysis'!AW$31*FT:FT),"")</f>
        <v/>
      </c>
      <c r="GC40" s="164"/>
      <c r="GD40" s="58" t="str">
        <f t="shared" si="112"/>
        <v/>
      </c>
      <c r="GE40" s="58" t="str">
        <f t="shared" si="113"/>
        <v/>
      </c>
      <c r="GF40" s="47" t="str">
        <f t="shared" si="63"/>
        <v/>
      </c>
    </row>
    <row r="41" spans="1:188" x14ac:dyDescent="0.2">
      <c r="A41" s="166"/>
      <c r="B41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41" s="78" t="str">
        <f>IF(B41&lt;&gt;"",IF(B41=0,COUNTIF(B$2:B40,0)+1,COUNTIF(B$2:B40,B41)+B41+COUNTIF(B:B,0)),"")</f>
        <v/>
      </c>
      <c r="D41" s="78" t="str">
        <f>IF(AND(Variance&lt;&gt;"",Entry_Number&lt;&gt;""),Entry_Number,"")</f>
        <v/>
      </c>
      <c r="E41" s="120" t="str">
        <f>IF(Input!Study_name&lt;&gt;"",Input!Study_name,"")</f>
        <v/>
      </c>
      <c r="F41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41" s="58" t="str">
        <f t="shared" si="69"/>
        <v/>
      </c>
      <c r="H41" s="58" t="str">
        <f t="shared" si="70"/>
        <v/>
      </c>
      <c r="I41" s="58" t="str">
        <f t="shared" si="71"/>
        <v/>
      </c>
      <c r="J41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41" s="58" t="str">
        <f>IF(AND(Include_study="Yes",Sufficient_data="Yes",Variance&lt;&gt;""),IF(Input!Standard_error_of_Partial_correlation&lt;&gt;"",Input!Standard_error_of_Partial_correlation,SQRT(J41)),"")</f>
        <v/>
      </c>
      <c r="L41" s="58" t="str">
        <f>IF(AND(Sufficient_data="Yes",Include_study="Yes",Variance&lt;&gt;""),1/Variance,"")</f>
        <v/>
      </c>
      <c r="M41" s="58" t="str">
        <f>IF(AND(Sufficient_data="Yes",Include_study="Yes",Variance&lt;&gt;""),1/(Variance+T2_),"")</f>
        <v/>
      </c>
      <c r="N41" s="58" t="str">
        <f t="shared" si="72"/>
        <v/>
      </c>
      <c r="O41" s="58" t="str">
        <f t="shared" si="73"/>
        <v/>
      </c>
      <c r="P41" s="143" t="str">
        <f t="shared" si="74"/>
        <v/>
      </c>
      <c r="Q41" s="146" t="str">
        <f>IF(AND(Include_study="Yes",Sufficient_data="Yes",Variance&lt;&gt;""),IF(Fisher_transformation="Off",Partial_correlation,Partial_correlation_z)-Combined_Effect_Size,"")</f>
        <v/>
      </c>
      <c r="S41" s="75" t="e">
        <f>IF(AND(Sufficient_data="Yes",Include_study="Yes",Variance&lt;&gt;""),Partial_correlation,NA())</f>
        <v>#N/A</v>
      </c>
      <c r="T41" s="58" t="e">
        <f t="shared" si="75"/>
        <v>#N/A</v>
      </c>
      <c r="U41" s="47" t="e">
        <f t="shared" si="76"/>
        <v>#N/A</v>
      </c>
      <c r="Z41" s="166"/>
      <c r="AA41" s="82" t="str">
        <f t="shared" si="77"/>
        <v/>
      </c>
      <c r="AB41" s="88" t="b">
        <f t="shared" si="114"/>
        <v>0</v>
      </c>
      <c r="AC41" s="105" t="str">
        <f>IF(Include_in_subgroup=TRUE,Input!Study_name,"")</f>
        <v/>
      </c>
      <c r="AD41" s="58" t="str">
        <f t="shared" si="78"/>
        <v/>
      </c>
      <c r="AE41" s="58" t="str">
        <f t="shared" si="79"/>
        <v/>
      </c>
      <c r="AF41" s="58" t="str">
        <f t="shared" si="80"/>
        <v/>
      </c>
      <c r="AG41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41" s="58" t="str">
        <f t="shared" si="81"/>
        <v/>
      </c>
      <c r="AI41" s="58" t="str">
        <f t="shared" si="82"/>
        <v/>
      </c>
      <c r="AJ41" s="83" t="str">
        <f t="shared" si="83"/>
        <v/>
      </c>
      <c r="AK41" s="58" t="str">
        <f t="shared" si="84"/>
        <v/>
      </c>
      <c r="AL41" s="58" t="str">
        <f t="shared" si="85"/>
        <v/>
      </c>
      <c r="AM41" s="47" t="str">
        <f t="shared" si="86"/>
        <v/>
      </c>
      <c r="AO41" s="75" t="e">
        <f t="shared" si="87"/>
        <v>#N/A</v>
      </c>
      <c r="AP41" s="58" t="e">
        <f t="shared" si="88"/>
        <v>#N/A</v>
      </c>
      <c r="AQ41" s="47" t="e">
        <f t="shared" si="89"/>
        <v>#N/A</v>
      </c>
      <c r="AS41" s="82" t="str">
        <f t="shared" si="90"/>
        <v/>
      </c>
      <c r="AT41" s="58" t="str">
        <f>IF(AND(Sufficient_data="Yes",Include_study="Yes",Subgroup&lt;&gt;""),IF(COUNTIFS(Input!K$2:K40,"="&amp;"Yes",Input!C$2:C40,"="&amp;"Yes",Input!M$2:M40,"="&amp;Subgroup)&gt;0,"",Subgroup),"")</f>
        <v/>
      </c>
      <c r="AU41" s="88" t="str">
        <f t="shared" si="91"/>
        <v/>
      </c>
      <c r="AV41" s="78" t="str">
        <f t="shared" si="92"/>
        <v/>
      </c>
      <c r="AW41" s="58" t="str">
        <f t="shared" si="93"/>
        <v/>
      </c>
      <c r="AX41" s="89" t="str">
        <f t="shared" si="94"/>
        <v/>
      </c>
      <c r="AY41" s="83" t="str">
        <f t="shared" si="51"/>
        <v/>
      </c>
      <c r="AZ41" s="58" t="str">
        <f t="shared" si="95"/>
        <v/>
      </c>
      <c r="BA41" s="58" t="str">
        <f t="shared" si="96"/>
        <v/>
      </c>
      <c r="BB41" s="58" t="str">
        <f t="shared" si="97"/>
        <v/>
      </c>
      <c r="BC41" s="58" t="str">
        <f t="shared" si="98"/>
        <v/>
      </c>
      <c r="BD41" s="58" t="str">
        <f t="shared" si="99"/>
        <v/>
      </c>
      <c r="BE41" s="88" t="str">
        <f t="shared" si="100"/>
        <v/>
      </c>
      <c r="BF41" s="58" t="str">
        <f t="shared" si="101"/>
        <v/>
      </c>
      <c r="BG41" s="58" t="str">
        <f t="shared" si="102"/>
        <v/>
      </c>
      <c r="BH41" s="58" t="str">
        <f t="shared" si="53"/>
        <v/>
      </c>
      <c r="BI41" s="58" t="str">
        <f t="shared" si="54"/>
        <v/>
      </c>
      <c r="BJ41" s="58" t="str">
        <f t="shared" si="103"/>
        <v/>
      </c>
      <c r="BK41" s="58" t="str">
        <f t="shared" si="104"/>
        <v/>
      </c>
      <c r="BL41" s="58" t="str">
        <f t="shared" si="55"/>
        <v/>
      </c>
      <c r="BM41" s="58" t="str">
        <f t="shared" si="56"/>
        <v/>
      </c>
      <c r="BN41" s="58" t="str">
        <f t="shared" si="105"/>
        <v/>
      </c>
      <c r="BO41" s="58" t="e">
        <f t="shared" si="106"/>
        <v>#N/A</v>
      </c>
      <c r="BP41" s="83" t="str">
        <f t="shared" si="58"/>
        <v/>
      </c>
      <c r="BQ41" s="58" t="str">
        <f t="shared" si="107"/>
        <v/>
      </c>
      <c r="BR41" s="58" t="str">
        <f t="shared" si="108"/>
        <v/>
      </c>
      <c r="BS41" s="58" t="str">
        <f t="shared" si="109"/>
        <v/>
      </c>
      <c r="BT41" s="47" t="str">
        <f t="shared" si="110"/>
        <v/>
      </c>
      <c r="BY41" s="167"/>
      <c r="BZ41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41" s="58" t="e">
        <f>IF(Include_in_Moderator=TRUE,'Moderator Analysis'!E:E,NA())</f>
        <v>#N/A</v>
      </c>
      <c r="CB41" s="58" t="e">
        <f>IF(Include_in_Moderator=TRUE,'Moderator Analysis'!F:F,NA())</f>
        <v>#N/A</v>
      </c>
      <c r="CC41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41" s="58" t="str">
        <f>IF(Include_in_Moderator=TRUE,1/CC:CC^2,"")</f>
        <v/>
      </c>
      <c r="CE41" s="58" t="str">
        <f>IF(Include_in_Moderator=TRUE,'Moderator Analysis'!F:F-CO$2,"")</f>
        <v/>
      </c>
      <c r="CF41" s="58" t="str">
        <f>IF(Include_in_Moderator=TRUE,'Moderator Analysis'!E:E-CO$3,"")</f>
        <v/>
      </c>
      <c r="CG41" s="47" t="str">
        <f>IF(Include_in_Moderator=TRUE,CD:CD*('Moderator Analysis'!F:F-CO$5-CO$4*'Moderator Analysis'!E:E)^2,"")</f>
        <v/>
      </c>
      <c r="CI41" s="75" t="str">
        <f>IF(AND(Sufficient_data="Yes",Include_study="Yes",Include_in_Moderator=TRUE,Moderator&lt;&gt;""),1/(CC:CC^2+CO$7),"")</f>
        <v/>
      </c>
      <c r="CJ41" s="58" t="str">
        <f>IF(AND(Sufficient_data="Yes",Include_study="Yes",CI41&lt;&gt;""),'Moderator Analysis'!F:F-'Moderator Analysis'!K$37,"")</f>
        <v/>
      </c>
      <c r="CK41" s="58" t="str">
        <f>IF(AND(Sufficient_data="Yes",Include_study="Yes",CI41&lt;&gt;""),'Moderator Analysis'!E:E-SUMPRODUCT('Moderator Analysis'!E:E,CI:CI)/SUM(CI:CI),"")</f>
        <v/>
      </c>
      <c r="CL41" s="47" t="str">
        <f>IF(AND(Sufficient_data="Yes",Include_study="Yes",CI41&lt;&gt;""),CI:CI*(CB41-'Moderator Analysis'!K$29-'Moderator Analysis'!K$30*'Moderator Analysis'!E:E)^2,"")</f>
        <v/>
      </c>
      <c r="CM41" s="26"/>
      <c r="CQ41" s="167"/>
      <c r="CR41" s="150" t="b">
        <f>IF(Additional_Fisher_transformation="On",AND(Include_study="Yes",Number_of_observations&lt;&gt;"",Number_of_predictors&lt;&gt;""),AND(Include_study="Yes",Sufficient_data="Yes"))</f>
        <v>0</v>
      </c>
      <c r="CS41" s="169"/>
      <c r="CT41" s="58" t="str">
        <f>IF(Include_in_Pub_Bias=TRUE,Partial_correlation,"")</f>
        <v/>
      </c>
      <c r="CU41" s="58" t="str">
        <f>IF(AND(Include_in_Pub_Bias=TRUE,Additional_Fisher_transformation="On"),FISHER(Partial_correlation),"")</f>
        <v/>
      </c>
      <c r="CV41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41" s="58" t="str">
        <f>IF(Include_in_Pub_Bias=TRUE,1/CV:CV^2,"")</f>
        <v/>
      </c>
      <c r="CX41" s="58" t="str">
        <f>IF(Include_in_Pub_Bias=TRUE,1/(CV:CV^2+IF(Additional_model="Fixed effect",0,Calculations!DK$11)),"")</f>
        <v/>
      </c>
      <c r="CY41" s="58" t="str">
        <f>IF(Include_in_Pub_Bias=TRUE,1/(CV:CV^2+IF(Additional_model="Fixed effect",0,'Publication Bias Analysis'!L$32)),"")</f>
        <v/>
      </c>
      <c r="CZ41" s="58" t="str">
        <f>IF(Include_in_Pub_Bias=TRUE,'Publication Bias Analysis'!E:E-'Publication Bias Analysis'!I$37,"")</f>
        <v/>
      </c>
      <c r="DA41" s="58" t="str">
        <f>IF(Include_in_Pub_Bias=TRUE,IF(Additional_model="Fixed effect",1/CV:CV,1/SQRT(CV:CV^2+DK$11)),"")</f>
        <v/>
      </c>
      <c r="DB41" s="58" t="str">
        <f>IF(Include_in_Pub_Bias=TRUE,IF(Additional_model="Fixed effect",'Publication Bias Analysis'!E:E/CV:CV,'Publication Bias Analysis'!E:E/SQRT(CV:CV^2+DK$11)),"")</f>
        <v/>
      </c>
      <c r="DC41" s="78" t="str">
        <f>IF(Include_in_Pub_Bias=TRUE,RANK(DP:DP,DP:DP,1)*IF(DO:DO&gt;0,1,-1),"")</f>
        <v/>
      </c>
      <c r="DD41" s="78" t="str">
        <f>IF(Include_in_Pub_Bias=TRUE,DC:DC,"")</f>
        <v/>
      </c>
      <c r="DE41" s="78" t="str">
        <f>IF(Include_in_Pub_Bias=TRUE,RANK(DS:DS,DS:DS,1)*IF(DR:DR&lt;0,-1,1),"")</f>
        <v/>
      </c>
      <c r="DF41" s="78" t="str">
        <f>IF(Include_in_Pub_Bias=TRUE,RANK(DV:DV,DV:DV,1)*IF(DU:DU&lt;0,-1,1),"")</f>
        <v/>
      </c>
      <c r="DG41" s="58" t="e">
        <f>IF(Include_in_Pub_Bias=TRUE,'Publication Bias Analysis'!E:E,NA())</f>
        <v>#N/A</v>
      </c>
      <c r="DH41" s="47" t="e">
        <f>IF(Include_in_Pub_Bias=TRUE,CV:CV,NA())</f>
        <v>#N/A</v>
      </c>
      <c r="DN41" s="164"/>
      <c r="DO41" s="10" t="str">
        <f>IF(Include_in_Pub_Bias=TRUE,IF('Publication Bias Analysis'!L$37="Left",'Publication Bias Analysis'!E:E-'Publication Bias Analysis'!I$29,'Publication Bias Analysis'!I$29-'Publication Bias Analysis'!E:E),"")</f>
        <v/>
      </c>
      <c r="DP41" s="10" t="str">
        <f>IF(Include_in_Pub_Bias=TRUE,ABS(DO41),"")</f>
        <v/>
      </c>
      <c r="DQ41" s="47" t="str">
        <f>IF(Include_in_Pub_Bias=TRUE,1/(CV:CV^2+IF(Additional_model="Fixed effect",0,$DZ$6)),"")</f>
        <v/>
      </c>
      <c r="DR41" s="10" t="str">
        <f>IF(Include_in_Pub_Bias=TRUE,IF('Publication Bias Analysis'!L$37="Left",'Publication Bias Analysis'!E:E-DZ$3,DZ$3-'Publication Bias Analysis'!E:E),"")</f>
        <v/>
      </c>
      <c r="DS41" s="10" t="str">
        <f t="shared" si="60"/>
        <v/>
      </c>
      <c r="DT41" s="47" t="str">
        <f>IF(AND(DR41&lt;&gt;"",DD41&lt;=MAX(DD:DD)-DZ$7),1/(CV:CV^2+IF(Additional_model="Fixed effect",0,$DZ$13)),"")</f>
        <v/>
      </c>
      <c r="DU41" s="10" t="str">
        <f>IF(Include_in_Pub_Bias=TRUE,IF('Publication Bias Analysis'!L$37="Left",'Publication Bias Analysis'!E:E-DZ$10,DZ$10-'Publication Bias Analysis'!E:E),"")</f>
        <v/>
      </c>
      <c r="DV41" s="10" t="str">
        <f t="shared" si="111"/>
        <v/>
      </c>
      <c r="DW41" s="47" t="str">
        <f>IF(AND(DU41&lt;&gt;"",DE41&lt;=MAX(DE:DE)-DZ$14),1/(CV:CV^2+IF(Additional_model="Fixed effect",0,$DZ$20)),"")</f>
        <v/>
      </c>
      <c r="EC41" s="73">
        <v>40</v>
      </c>
      <c r="ED41" s="79" t="str">
        <f>IF(Trim_and_fill="On",IF(DZ$21&gt;COUNT(ED$2:ED40),IF(COUNTIF(DD:DD,-1*(MAX(DD:DD)-EC41+1))=1,"",MAX(DD:DD)-EC41+1),""),"")</f>
        <v/>
      </c>
      <c r="EE41" s="48" t="str">
        <f t="shared" si="40"/>
        <v/>
      </c>
      <c r="EF41" s="48" t="str">
        <f t="shared" si="65"/>
        <v/>
      </c>
      <c r="EG41" s="48" t="str">
        <f t="shared" si="66"/>
        <v/>
      </c>
      <c r="EH41" s="48" t="str">
        <f t="shared" si="42"/>
        <v/>
      </c>
      <c r="EI41" s="77" t="str">
        <f>IF(ED41&lt;&gt;"",EE:EE-'Publication Bias Analysis'!I$37,"")</f>
        <v/>
      </c>
      <c r="EJ41" s="27"/>
      <c r="EK41" s="73">
        <v>40</v>
      </c>
      <c r="EL41" s="48" t="e">
        <f t="shared" si="67"/>
        <v>#N/A</v>
      </c>
      <c r="EM41" s="77" t="e">
        <f t="shared" si="68"/>
        <v>#N/A</v>
      </c>
      <c r="EO41" s="164"/>
      <c r="EP41" s="58" t="str">
        <f>IF(Include_in_Pub_Bias=TRUE,Inverse_standard_error-AVERAGE(Inverse_standard_error),"")</f>
        <v/>
      </c>
      <c r="EQ41" s="47" t="str">
        <f>IF(Include_in_Pub_Bias=TRUE,Z_score-('Publication Bias Analysis'!P$3+'Publication Bias Analysis'!P$4*Inverse_standard_error),"")</f>
        <v/>
      </c>
      <c r="ES41" s="164"/>
      <c r="ET41" s="58" t="str">
        <f>IF(Include_in_Pub_Bias=TRUE,('Publication Bias Analysis'!E:E-SUMPRODUCT('Publication Bias Analysis'!E:E,Calculations!CW:CW)/SUM(Calculations!CW:CW))/(SQRT(EU:EU)),"")</f>
        <v/>
      </c>
      <c r="EU41" s="58" t="str">
        <f>IF(Include_in_Pub_Bias=TRUE,'Publication Bias Analysis'!F:F^2-1/(SUM(Calculations!CW:CW)),"")</f>
        <v/>
      </c>
      <c r="EV41" s="78" t="str">
        <f>IF(Include_in_Pub_Bias=TRUE,RANK(ET:ET,ET:ET,1),"")</f>
        <v/>
      </c>
      <c r="EW41" s="78" t="str">
        <f>IF(Include_in_Pub_Bias=TRUE,RANK(EU:EU,EU:EU,1),"")</f>
        <v/>
      </c>
      <c r="EX41" s="78" t="str">
        <f>IF(Include_in_Pub_Bias=TRUE,COUNTIFS(EV42:EV240,"&lt;"&amp;EV41,EW42:EW240,"&lt;"&amp;EW41)+COUNTIFS(EV42:EV240,"&gt;"&amp;EV41,EW42:EW240,"&gt;"&amp;EW41),"")</f>
        <v/>
      </c>
      <c r="EY41" s="94" t="str">
        <f>IF(Include_in_Pub_Bias=TRUE,COUNTIFS(EV42:EV240,"&lt;"&amp;EV41,EW42:EW240,"&gt;"&amp;EW41)+COUNTIFS(EV42:EV240,"&gt;"&amp;EV41,EW42:EW240,"&lt;"&amp;EW41),"")</f>
        <v/>
      </c>
      <c r="FA41" s="164"/>
      <c r="FG41" s="164"/>
      <c r="FH41" s="58" t="e">
        <f>IF(Include_in_Pub_Bias=TRUE,Inverse_standard_error,NA())</f>
        <v>#N/A</v>
      </c>
      <c r="FI41" s="58" t="e">
        <f>IF(Include_in_Pub_Bias=TRUE,Z_score,NA())</f>
        <v>#N/A</v>
      </c>
      <c r="FJ41" s="58" t="str">
        <f>IF(Include_in_Pub_Bias=TRUE,Inverse_standard_error-AVERAGE(Inverse_standard_error),"")</f>
        <v/>
      </c>
      <c r="FK41" s="47" t="str">
        <f>IF(Include_in_Pub_Bias=TRUE,Z_score-('Publication Bias Analysis'!AK$30+'Publication Bias Analysis'!AK$31*Inverse_standard_error),"")</f>
        <v/>
      </c>
      <c r="FQ41" s="164"/>
      <c r="FR41" s="98" t="str">
        <f>IF(Z_score&lt;&gt;"",RANK('Publication Bias Analysis'!AT:AT,'Publication Bias Analysis'!AT:AT,1)+COUNTIF('Publication Bias Analysis'!AT$2:AT40,'Publication Bias Analysis'!AR41),"")</f>
        <v/>
      </c>
      <c r="FS41" s="58" t="str">
        <f t="shared" si="64"/>
        <v/>
      </c>
      <c r="FT41" s="58" t="e">
        <f>IF(Include_in_Pub_Bias=TRUE,'Publication Bias Analysis'!AS41,NA())</f>
        <v>#N/A</v>
      </c>
      <c r="FU41" s="58" t="e">
        <f>IF('Publication Bias Analysis'!AS41&lt;&gt;"",'Publication Bias Analysis'!AT41,NA())</f>
        <v>#N/A</v>
      </c>
      <c r="FV41" s="58" t="str">
        <f>IF(Include_in_Pub_Bias=TRUE,'Publication Bias Analysis'!AS:AS-AVERAGE('Publication Bias Analysis'!AS:AS),"")</f>
        <v/>
      </c>
      <c r="FW41" s="47" t="str">
        <f>IF(Include_in_Pub_Bias=TRUE,FU:FU-('Publication Bias Analysis'!AW$30+'Publication Bias Analysis'!AW$31*FT:FT),"")</f>
        <v/>
      </c>
      <c r="GC41" s="164"/>
      <c r="GD41" s="58" t="str">
        <f t="shared" si="112"/>
        <v/>
      </c>
      <c r="GE41" s="58" t="str">
        <f t="shared" si="113"/>
        <v/>
      </c>
      <c r="GF41" s="47" t="str">
        <f t="shared" si="63"/>
        <v/>
      </c>
    </row>
    <row r="42" spans="1:188" x14ac:dyDescent="0.2">
      <c r="A42" s="166"/>
      <c r="B42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42" s="78" t="str">
        <f>IF(B42&lt;&gt;"",IF(B42=0,COUNTIF(B$2:B41,0)+1,COUNTIF(B$2:B41,B42)+B42+COUNTIF(B:B,0)),"")</f>
        <v/>
      </c>
      <c r="D42" s="78" t="str">
        <f>IF(AND(Variance&lt;&gt;"",Entry_Number&lt;&gt;""),Entry_Number,"")</f>
        <v/>
      </c>
      <c r="E42" s="120" t="str">
        <f>IF(Input!Study_name&lt;&gt;"",Input!Study_name,"")</f>
        <v/>
      </c>
      <c r="F42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42" s="58" t="str">
        <f t="shared" si="69"/>
        <v/>
      </c>
      <c r="H42" s="58" t="str">
        <f t="shared" si="70"/>
        <v/>
      </c>
      <c r="I42" s="58" t="str">
        <f t="shared" si="71"/>
        <v/>
      </c>
      <c r="J42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42" s="58" t="str">
        <f>IF(AND(Include_study="Yes",Sufficient_data="Yes",Variance&lt;&gt;""),IF(Input!Standard_error_of_Partial_correlation&lt;&gt;"",Input!Standard_error_of_Partial_correlation,SQRT(J42)),"")</f>
        <v/>
      </c>
      <c r="L42" s="58" t="str">
        <f>IF(AND(Sufficient_data="Yes",Include_study="Yes",Variance&lt;&gt;""),1/Variance,"")</f>
        <v/>
      </c>
      <c r="M42" s="58" t="str">
        <f>IF(AND(Sufficient_data="Yes",Include_study="Yes",Variance&lt;&gt;""),1/(Variance+T2_),"")</f>
        <v/>
      </c>
      <c r="N42" s="58" t="str">
        <f t="shared" si="72"/>
        <v/>
      </c>
      <c r="O42" s="58" t="str">
        <f t="shared" si="73"/>
        <v/>
      </c>
      <c r="P42" s="143" t="str">
        <f t="shared" si="74"/>
        <v/>
      </c>
      <c r="Q42" s="146" t="str">
        <f>IF(AND(Include_study="Yes",Sufficient_data="Yes",Variance&lt;&gt;""),IF(Fisher_transformation="Off",Partial_correlation,Partial_correlation_z)-Combined_Effect_Size,"")</f>
        <v/>
      </c>
      <c r="S42" s="75" t="e">
        <f>IF(AND(Sufficient_data="Yes",Include_study="Yes",Variance&lt;&gt;""),Partial_correlation,NA())</f>
        <v>#N/A</v>
      </c>
      <c r="T42" s="58" t="e">
        <f t="shared" si="75"/>
        <v>#N/A</v>
      </c>
      <c r="U42" s="47" t="e">
        <f t="shared" si="76"/>
        <v>#N/A</v>
      </c>
      <c r="Z42" s="166"/>
      <c r="AA42" s="82" t="str">
        <f t="shared" si="77"/>
        <v/>
      </c>
      <c r="AB42" s="88" t="b">
        <f t="shared" si="114"/>
        <v>0</v>
      </c>
      <c r="AC42" s="105" t="str">
        <f>IF(Include_in_subgroup=TRUE,Input!Study_name,"")</f>
        <v/>
      </c>
      <c r="AD42" s="58" t="str">
        <f t="shared" si="78"/>
        <v/>
      </c>
      <c r="AE42" s="58" t="str">
        <f t="shared" si="79"/>
        <v/>
      </c>
      <c r="AF42" s="58" t="str">
        <f t="shared" si="80"/>
        <v/>
      </c>
      <c r="AG42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42" s="58" t="str">
        <f t="shared" si="81"/>
        <v/>
      </c>
      <c r="AI42" s="58" t="str">
        <f t="shared" si="82"/>
        <v/>
      </c>
      <c r="AJ42" s="83" t="str">
        <f t="shared" si="83"/>
        <v/>
      </c>
      <c r="AK42" s="58" t="str">
        <f t="shared" si="84"/>
        <v/>
      </c>
      <c r="AL42" s="58" t="str">
        <f t="shared" si="85"/>
        <v/>
      </c>
      <c r="AM42" s="47" t="str">
        <f t="shared" si="86"/>
        <v/>
      </c>
      <c r="AO42" s="75" t="e">
        <f t="shared" si="87"/>
        <v>#N/A</v>
      </c>
      <c r="AP42" s="58" t="e">
        <f t="shared" si="88"/>
        <v>#N/A</v>
      </c>
      <c r="AQ42" s="47" t="e">
        <f t="shared" si="89"/>
        <v>#N/A</v>
      </c>
      <c r="AS42" s="82" t="str">
        <f t="shared" si="90"/>
        <v/>
      </c>
      <c r="AT42" s="58" t="str">
        <f>IF(AND(Sufficient_data="Yes",Include_study="Yes",Subgroup&lt;&gt;""),IF(COUNTIFS(Input!K$2:K41,"="&amp;"Yes",Input!C$2:C41,"="&amp;"Yes",Input!M$2:M41,"="&amp;Subgroup)&gt;0,"",Subgroup),"")</f>
        <v/>
      </c>
      <c r="AU42" s="88" t="str">
        <f t="shared" si="91"/>
        <v/>
      </c>
      <c r="AV42" s="78" t="str">
        <f t="shared" si="92"/>
        <v/>
      </c>
      <c r="AW42" s="58" t="str">
        <f t="shared" si="93"/>
        <v/>
      </c>
      <c r="AX42" s="89" t="str">
        <f t="shared" si="94"/>
        <v/>
      </c>
      <c r="AY42" s="83" t="str">
        <f t="shared" si="51"/>
        <v/>
      </c>
      <c r="AZ42" s="58" t="str">
        <f t="shared" si="95"/>
        <v/>
      </c>
      <c r="BA42" s="58" t="str">
        <f t="shared" si="96"/>
        <v/>
      </c>
      <c r="BB42" s="58" t="str">
        <f t="shared" si="97"/>
        <v/>
      </c>
      <c r="BC42" s="58" t="str">
        <f t="shared" si="98"/>
        <v/>
      </c>
      <c r="BD42" s="58" t="str">
        <f t="shared" si="99"/>
        <v/>
      </c>
      <c r="BE42" s="88" t="str">
        <f t="shared" si="100"/>
        <v/>
      </c>
      <c r="BF42" s="58" t="str">
        <f t="shared" si="101"/>
        <v/>
      </c>
      <c r="BG42" s="58" t="str">
        <f t="shared" si="102"/>
        <v/>
      </c>
      <c r="BH42" s="58" t="str">
        <f t="shared" si="53"/>
        <v/>
      </c>
      <c r="BI42" s="58" t="str">
        <f t="shared" si="54"/>
        <v/>
      </c>
      <c r="BJ42" s="58" t="str">
        <f t="shared" si="103"/>
        <v/>
      </c>
      <c r="BK42" s="58" t="str">
        <f t="shared" si="104"/>
        <v/>
      </c>
      <c r="BL42" s="58" t="str">
        <f t="shared" si="55"/>
        <v/>
      </c>
      <c r="BM42" s="58" t="str">
        <f t="shared" si="56"/>
        <v/>
      </c>
      <c r="BN42" s="58" t="str">
        <f t="shared" si="105"/>
        <v/>
      </c>
      <c r="BO42" s="58" t="e">
        <f t="shared" si="106"/>
        <v>#N/A</v>
      </c>
      <c r="BP42" s="83" t="str">
        <f t="shared" si="58"/>
        <v/>
      </c>
      <c r="BQ42" s="58" t="str">
        <f t="shared" si="107"/>
        <v/>
      </c>
      <c r="BR42" s="58" t="str">
        <f t="shared" si="108"/>
        <v/>
      </c>
      <c r="BS42" s="58" t="str">
        <f t="shared" si="109"/>
        <v/>
      </c>
      <c r="BT42" s="47" t="str">
        <f t="shared" si="110"/>
        <v/>
      </c>
      <c r="BY42" s="167"/>
      <c r="BZ42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42" s="58" t="e">
        <f>IF(Include_in_Moderator=TRUE,'Moderator Analysis'!E:E,NA())</f>
        <v>#N/A</v>
      </c>
      <c r="CB42" s="58" t="e">
        <f>IF(Include_in_Moderator=TRUE,'Moderator Analysis'!F:F,NA())</f>
        <v>#N/A</v>
      </c>
      <c r="CC42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42" s="58" t="str">
        <f>IF(Include_in_Moderator=TRUE,1/CC:CC^2,"")</f>
        <v/>
      </c>
      <c r="CE42" s="58" t="str">
        <f>IF(Include_in_Moderator=TRUE,'Moderator Analysis'!F:F-CO$2,"")</f>
        <v/>
      </c>
      <c r="CF42" s="58" t="str">
        <f>IF(Include_in_Moderator=TRUE,'Moderator Analysis'!E:E-CO$3,"")</f>
        <v/>
      </c>
      <c r="CG42" s="47" t="str">
        <f>IF(Include_in_Moderator=TRUE,CD:CD*('Moderator Analysis'!F:F-CO$5-CO$4*'Moderator Analysis'!E:E)^2,"")</f>
        <v/>
      </c>
      <c r="CI42" s="75" t="str">
        <f>IF(AND(Sufficient_data="Yes",Include_study="Yes",Include_in_Moderator=TRUE,Moderator&lt;&gt;""),1/(CC:CC^2+CO$7),"")</f>
        <v/>
      </c>
      <c r="CJ42" s="58" t="str">
        <f>IF(AND(Sufficient_data="Yes",Include_study="Yes",CI42&lt;&gt;""),'Moderator Analysis'!F:F-'Moderator Analysis'!K$37,"")</f>
        <v/>
      </c>
      <c r="CK42" s="58" t="str">
        <f>IF(AND(Sufficient_data="Yes",Include_study="Yes",CI42&lt;&gt;""),'Moderator Analysis'!E:E-SUMPRODUCT('Moderator Analysis'!E:E,CI:CI)/SUM(CI:CI),"")</f>
        <v/>
      </c>
      <c r="CL42" s="47" t="str">
        <f>IF(AND(Sufficient_data="Yes",Include_study="Yes",CI42&lt;&gt;""),CI:CI*(CB42-'Moderator Analysis'!K$29-'Moderator Analysis'!K$30*'Moderator Analysis'!E:E)^2,"")</f>
        <v/>
      </c>
      <c r="CM42" s="26"/>
      <c r="CQ42" s="167"/>
      <c r="CR42" s="150" t="b">
        <f>IF(Additional_Fisher_transformation="On",AND(Include_study="Yes",Number_of_observations&lt;&gt;"",Number_of_predictors&lt;&gt;""),AND(Include_study="Yes",Sufficient_data="Yes"))</f>
        <v>0</v>
      </c>
      <c r="CS42" s="169"/>
      <c r="CT42" s="58" t="str">
        <f>IF(Include_in_Pub_Bias=TRUE,Partial_correlation,"")</f>
        <v/>
      </c>
      <c r="CU42" s="58" t="str">
        <f>IF(AND(Include_in_Pub_Bias=TRUE,Additional_Fisher_transformation="On"),FISHER(Partial_correlation),"")</f>
        <v/>
      </c>
      <c r="CV42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42" s="58" t="str">
        <f>IF(Include_in_Pub_Bias=TRUE,1/CV:CV^2,"")</f>
        <v/>
      </c>
      <c r="CX42" s="58" t="str">
        <f>IF(Include_in_Pub_Bias=TRUE,1/(CV:CV^2+IF(Additional_model="Fixed effect",0,Calculations!DK$11)),"")</f>
        <v/>
      </c>
      <c r="CY42" s="58" t="str">
        <f>IF(Include_in_Pub_Bias=TRUE,1/(CV:CV^2+IF(Additional_model="Fixed effect",0,'Publication Bias Analysis'!L$32)),"")</f>
        <v/>
      </c>
      <c r="CZ42" s="58" t="str">
        <f>IF(Include_in_Pub_Bias=TRUE,'Publication Bias Analysis'!E:E-'Publication Bias Analysis'!I$37,"")</f>
        <v/>
      </c>
      <c r="DA42" s="58" t="str">
        <f>IF(Include_in_Pub_Bias=TRUE,IF(Additional_model="Fixed effect",1/CV:CV,1/SQRT(CV:CV^2+DK$11)),"")</f>
        <v/>
      </c>
      <c r="DB42" s="58" t="str">
        <f>IF(Include_in_Pub_Bias=TRUE,IF(Additional_model="Fixed effect",'Publication Bias Analysis'!E:E/CV:CV,'Publication Bias Analysis'!E:E/SQRT(CV:CV^2+DK$11)),"")</f>
        <v/>
      </c>
      <c r="DC42" s="78" t="str">
        <f>IF(Include_in_Pub_Bias=TRUE,RANK(DP:DP,DP:DP,1)*IF(DO:DO&gt;0,1,-1),"")</f>
        <v/>
      </c>
      <c r="DD42" s="78" t="str">
        <f>IF(Include_in_Pub_Bias=TRUE,DC:DC,"")</f>
        <v/>
      </c>
      <c r="DE42" s="78" t="str">
        <f>IF(Include_in_Pub_Bias=TRUE,RANK(DS:DS,DS:DS,1)*IF(DR:DR&lt;0,-1,1),"")</f>
        <v/>
      </c>
      <c r="DF42" s="78" t="str">
        <f>IF(Include_in_Pub_Bias=TRUE,RANK(DV:DV,DV:DV,1)*IF(DU:DU&lt;0,-1,1),"")</f>
        <v/>
      </c>
      <c r="DG42" s="58" t="e">
        <f>IF(Include_in_Pub_Bias=TRUE,'Publication Bias Analysis'!E:E,NA())</f>
        <v>#N/A</v>
      </c>
      <c r="DH42" s="47" t="e">
        <f>IF(Include_in_Pub_Bias=TRUE,CV:CV,NA())</f>
        <v>#N/A</v>
      </c>
      <c r="DN42" s="164"/>
      <c r="DO42" s="10" t="str">
        <f>IF(Include_in_Pub_Bias=TRUE,IF('Publication Bias Analysis'!L$37="Left",'Publication Bias Analysis'!E:E-'Publication Bias Analysis'!I$29,'Publication Bias Analysis'!I$29-'Publication Bias Analysis'!E:E),"")</f>
        <v/>
      </c>
      <c r="DP42" s="10" t="str">
        <f>IF(Include_in_Pub_Bias=TRUE,ABS(DO42),"")</f>
        <v/>
      </c>
      <c r="DQ42" s="47" t="str">
        <f>IF(Include_in_Pub_Bias=TRUE,1/(CV:CV^2+IF(Additional_model="Fixed effect",0,$DZ$6)),"")</f>
        <v/>
      </c>
      <c r="DR42" s="10" t="str">
        <f>IF(Include_in_Pub_Bias=TRUE,IF('Publication Bias Analysis'!L$37="Left",'Publication Bias Analysis'!E:E-DZ$3,DZ$3-'Publication Bias Analysis'!E:E),"")</f>
        <v/>
      </c>
      <c r="DS42" s="10" t="str">
        <f t="shared" si="60"/>
        <v/>
      </c>
      <c r="DT42" s="47" t="str">
        <f>IF(AND(DR42&lt;&gt;"",DD42&lt;=MAX(DD:DD)-DZ$7),1/(CV:CV^2+IF(Additional_model="Fixed effect",0,$DZ$13)),"")</f>
        <v/>
      </c>
      <c r="DU42" s="10" t="str">
        <f>IF(Include_in_Pub_Bias=TRUE,IF('Publication Bias Analysis'!L$37="Left",'Publication Bias Analysis'!E:E-DZ$10,DZ$10-'Publication Bias Analysis'!E:E),"")</f>
        <v/>
      </c>
      <c r="DV42" s="10" t="str">
        <f t="shared" si="111"/>
        <v/>
      </c>
      <c r="DW42" s="47" t="str">
        <f>IF(AND(DU42&lt;&gt;"",DE42&lt;=MAX(DE:DE)-DZ$14),1/(CV:CV^2+IF(Additional_model="Fixed effect",0,$DZ$20)),"")</f>
        <v/>
      </c>
      <c r="EO42" s="164"/>
      <c r="EP42" s="58" t="str">
        <f>IF(Include_in_Pub_Bias=TRUE,Inverse_standard_error-AVERAGE(Inverse_standard_error),"")</f>
        <v/>
      </c>
      <c r="EQ42" s="47" t="str">
        <f>IF(Include_in_Pub_Bias=TRUE,Z_score-('Publication Bias Analysis'!P$3+'Publication Bias Analysis'!P$4*Inverse_standard_error),"")</f>
        <v/>
      </c>
      <c r="ES42" s="164"/>
      <c r="ET42" s="58" t="str">
        <f>IF(Include_in_Pub_Bias=TRUE,('Publication Bias Analysis'!E:E-SUMPRODUCT('Publication Bias Analysis'!E:E,Calculations!CW:CW)/SUM(Calculations!CW:CW))/(SQRT(EU:EU)),"")</f>
        <v/>
      </c>
      <c r="EU42" s="58" t="str">
        <f>IF(Include_in_Pub_Bias=TRUE,'Publication Bias Analysis'!F:F^2-1/(SUM(Calculations!CW:CW)),"")</f>
        <v/>
      </c>
      <c r="EV42" s="78" t="str">
        <f>IF(Include_in_Pub_Bias=TRUE,RANK(ET:ET,ET:ET,1),"")</f>
        <v/>
      </c>
      <c r="EW42" s="78" t="str">
        <f>IF(Include_in_Pub_Bias=TRUE,RANK(EU:EU,EU:EU,1),"")</f>
        <v/>
      </c>
      <c r="EX42" s="78" t="str">
        <f>IF(Include_in_Pub_Bias=TRUE,COUNTIFS(EV43:EV241,"&lt;"&amp;EV42,EW43:EW241,"&lt;"&amp;EW42)+COUNTIFS(EV43:EV241,"&gt;"&amp;EV42,EW43:EW241,"&gt;"&amp;EW42),"")</f>
        <v/>
      </c>
      <c r="EY42" s="94" t="str">
        <f>IF(Include_in_Pub_Bias=TRUE,COUNTIFS(EV43:EV241,"&lt;"&amp;EV42,EW43:EW241,"&gt;"&amp;EW42)+COUNTIFS(EV43:EV241,"&gt;"&amp;EV42,EW43:EW241,"&lt;"&amp;EW42),"")</f>
        <v/>
      </c>
      <c r="FA42" s="164"/>
      <c r="FG42" s="164"/>
      <c r="FH42" s="58" t="e">
        <f>IF(Include_in_Pub_Bias=TRUE,Inverse_standard_error,NA())</f>
        <v>#N/A</v>
      </c>
      <c r="FI42" s="58" t="e">
        <f>IF(Include_in_Pub_Bias=TRUE,Z_score,NA())</f>
        <v>#N/A</v>
      </c>
      <c r="FJ42" s="58" t="str">
        <f>IF(Include_in_Pub_Bias=TRUE,Inverse_standard_error-AVERAGE(Inverse_standard_error),"")</f>
        <v/>
      </c>
      <c r="FK42" s="47" t="str">
        <f>IF(Include_in_Pub_Bias=TRUE,Z_score-('Publication Bias Analysis'!AK$30+'Publication Bias Analysis'!AK$31*Inverse_standard_error),"")</f>
        <v/>
      </c>
      <c r="FQ42" s="164"/>
      <c r="FR42" s="98" t="str">
        <f>IF(Z_score&lt;&gt;"",RANK('Publication Bias Analysis'!AT:AT,'Publication Bias Analysis'!AT:AT,1)+COUNTIF('Publication Bias Analysis'!AT$2:AT41,'Publication Bias Analysis'!AR42),"")</f>
        <v/>
      </c>
      <c r="FS42" s="58" t="str">
        <f t="shared" si="64"/>
        <v/>
      </c>
      <c r="FT42" s="58" t="e">
        <f>IF(Include_in_Pub_Bias=TRUE,'Publication Bias Analysis'!AS42,NA())</f>
        <v>#N/A</v>
      </c>
      <c r="FU42" s="58" t="e">
        <f>IF('Publication Bias Analysis'!AS42&lt;&gt;"",'Publication Bias Analysis'!AT42,NA())</f>
        <v>#N/A</v>
      </c>
      <c r="FV42" s="58" t="str">
        <f>IF(Include_in_Pub_Bias=TRUE,'Publication Bias Analysis'!AS:AS-AVERAGE('Publication Bias Analysis'!AS:AS),"")</f>
        <v/>
      </c>
      <c r="FW42" s="47" t="str">
        <f>IF(Include_in_Pub_Bias=TRUE,FU:FU-('Publication Bias Analysis'!AW$30+'Publication Bias Analysis'!AW$31*FT:FT),"")</f>
        <v/>
      </c>
      <c r="GC42" s="164"/>
      <c r="GD42" s="58" t="str">
        <f t="shared" si="112"/>
        <v/>
      </c>
      <c r="GE42" s="58" t="str">
        <f t="shared" si="113"/>
        <v/>
      </c>
      <c r="GF42" s="47" t="str">
        <f t="shared" si="63"/>
        <v/>
      </c>
    </row>
    <row r="43" spans="1:188" x14ac:dyDescent="0.2">
      <c r="A43" s="166"/>
      <c r="B43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43" s="78" t="str">
        <f>IF(B43&lt;&gt;"",IF(B43=0,COUNTIF(B$2:B42,0)+1,COUNTIF(B$2:B42,B43)+B43+COUNTIF(B:B,0)),"")</f>
        <v/>
      </c>
      <c r="D43" s="78" t="str">
        <f>IF(AND(Variance&lt;&gt;"",Entry_Number&lt;&gt;""),Entry_Number,"")</f>
        <v/>
      </c>
      <c r="E43" s="120" t="str">
        <f>IF(Input!Study_name&lt;&gt;"",Input!Study_name,"")</f>
        <v/>
      </c>
      <c r="F43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43" s="58" t="str">
        <f t="shared" si="69"/>
        <v/>
      </c>
      <c r="H43" s="58" t="str">
        <f t="shared" si="70"/>
        <v/>
      </c>
      <c r="I43" s="58" t="str">
        <f t="shared" si="71"/>
        <v/>
      </c>
      <c r="J43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43" s="58" t="str">
        <f>IF(AND(Include_study="Yes",Sufficient_data="Yes",Variance&lt;&gt;""),IF(Input!Standard_error_of_Partial_correlation&lt;&gt;"",Input!Standard_error_of_Partial_correlation,SQRT(J43)),"")</f>
        <v/>
      </c>
      <c r="L43" s="58" t="str">
        <f>IF(AND(Sufficient_data="Yes",Include_study="Yes",Variance&lt;&gt;""),1/Variance,"")</f>
        <v/>
      </c>
      <c r="M43" s="58" t="str">
        <f>IF(AND(Sufficient_data="Yes",Include_study="Yes",Variance&lt;&gt;""),1/(Variance+T2_),"")</f>
        <v/>
      </c>
      <c r="N43" s="58" t="str">
        <f t="shared" si="72"/>
        <v/>
      </c>
      <c r="O43" s="58" t="str">
        <f t="shared" si="73"/>
        <v/>
      </c>
      <c r="P43" s="143" t="str">
        <f t="shared" si="74"/>
        <v/>
      </c>
      <c r="Q43" s="146" t="str">
        <f>IF(AND(Include_study="Yes",Sufficient_data="Yes",Variance&lt;&gt;""),IF(Fisher_transformation="Off",Partial_correlation,Partial_correlation_z)-Combined_Effect_Size,"")</f>
        <v/>
      </c>
      <c r="S43" s="75" t="e">
        <f>IF(AND(Sufficient_data="Yes",Include_study="Yes",Variance&lt;&gt;""),Partial_correlation,NA())</f>
        <v>#N/A</v>
      </c>
      <c r="T43" s="58" t="e">
        <f t="shared" si="75"/>
        <v>#N/A</v>
      </c>
      <c r="U43" s="47" t="e">
        <f t="shared" si="76"/>
        <v>#N/A</v>
      </c>
      <c r="Z43" s="166"/>
      <c r="AA43" s="82" t="str">
        <f t="shared" si="77"/>
        <v/>
      </c>
      <c r="AB43" s="88" t="b">
        <f t="shared" si="114"/>
        <v>0</v>
      </c>
      <c r="AC43" s="105" t="str">
        <f>IF(Include_in_subgroup=TRUE,Input!Study_name,"")</f>
        <v/>
      </c>
      <c r="AD43" s="58" t="str">
        <f t="shared" si="78"/>
        <v/>
      </c>
      <c r="AE43" s="58" t="str">
        <f t="shared" si="79"/>
        <v/>
      </c>
      <c r="AF43" s="58" t="str">
        <f t="shared" si="80"/>
        <v/>
      </c>
      <c r="AG43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43" s="58" t="str">
        <f t="shared" si="81"/>
        <v/>
      </c>
      <c r="AI43" s="58" t="str">
        <f t="shared" si="82"/>
        <v/>
      </c>
      <c r="AJ43" s="83" t="str">
        <f t="shared" si="83"/>
        <v/>
      </c>
      <c r="AK43" s="58" t="str">
        <f t="shared" si="84"/>
        <v/>
      </c>
      <c r="AL43" s="58" t="str">
        <f t="shared" si="85"/>
        <v/>
      </c>
      <c r="AM43" s="47" t="str">
        <f t="shared" si="86"/>
        <v/>
      </c>
      <c r="AO43" s="75" t="e">
        <f t="shared" si="87"/>
        <v>#N/A</v>
      </c>
      <c r="AP43" s="58" t="e">
        <f t="shared" si="88"/>
        <v>#N/A</v>
      </c>
      <c r="AQ43" s="47" t="e">
        <f t="shared" si="89"/>
        <v>#N/A</v>
      </c>
      <c r="AS43" s="82" t="str">
        <f t="shared" si="90"/>
        <v/>
      </c>
      <c r="AT43" s="58" t="str">
        <f>IF(AND(Sufficient_data="Yes",Include_study="Yes",Subgroup&lt;&gt;""),IF(COUNTIFS(Input!K$2:K42,"="&amp;"Yes",Input!C$2:C42,"="&amp;"Yes",Input!M$2:M42,"="&amp;Subgroup)&gt;0,"",Subgroup),"")</f>
        <v/>
      </c>
      <c r="AU43" s="88" t="str">
        <f t="shared" si="91"/>
        <v/>
      </c>
      <c r="AV43" s="78" t="str">
        <f t="shared" si="92"/>
        <v/>
      </c>
      <c r="AW43" s="58" t="str">
        <f t="shared" si="93"/>
        <v/>
      </c>
      <c r="AX43" s="89" t="str">
        <f t="shared" si="94"/>
        <v/>
      </c>
      <c r="AY43" s="83" t="str">
        <f t="shared" si="51"/>
        <v/>
      </c>
      <c r="AZ43" s="58" t="str">
        <f t="shared" si="95"/>
        <v/>
      </c>
      <c r="BA43" s="58" t="str">
        <f t="shared" si="96"/>
        <v/>
      </c>
      <c r="BB43" s="58" t="str">
        <f t="shared" si="97"/>
        <v/>
      </c>
      <c r="BC43" s="58" t="str">
        <f t="shared" si="98"/>
        <v/>
      </c>
      <c r="BD43" s="58" t="str">
        <f t="shared" si="99"/>
        <v/>
      </c>
      <c r="BE43" s="88" t="str">
        <f t="shared" si="100"/>
        <v/>
      </c>
      <c r="BF43" s="58" t="str">
        <f t="shared" si="101"/>
        <v/>
      </c>
      <c r="BG43" s="58" t="str">
        <f t="shared" si="102"/>
        <v/>
      </c>
      <c r="BH43" s="58" t="str">
        <f t="shared" si="53"/>
        <v/>
      </c>
      <c r="BI43" s="58" t="str">
        <f t="shared" si="54"/>
        <v/>
      </c>
      <c r="BJ43" s="58" t="str">
        <f t="shared" si="103"/>
        <v/>
      </c>
      <c r="BK43" s="58" t="str">
        <f t="shared" si="104"/>
        <v/>
      </c>
      <c r="BL43" s="58" t="str">
        <f t="shared" si="55"/>
        <v/>
      </c>
      <c r="BM43" s="58" t="str">
        <f t="shared" si="56"/>
        <v/>
      </c>
      <c r="BN43" s="58" t="str">
        <f t="shared" si="105"/>
        <v/>
      </c>
      <c r="BO43" s="58" t="e">
        <f t="shared" si="106"/>
        <v>#N/A</v>
      </c>
      <c r="BP43" s="83" t="str">
        <f t="shared" si="58"/>
        <v/>
      </c>
      <c r="BQ43" s="58" t="str">
        <f t="shared" si="107"/>
        <v/>
      </c>
      <c r="BR43" s="58" t="str">
        <f t="shared" si="108"/>
        <v/>
      </c>
      <c r="BS43" s="58" t="str">
        <f t="shared" si="109"/>
        <v/>
      </c>
      <c r="BT43" s="47" t="str">
        <f t="shared" si="110"/>
        <v/>
      </c>
      <c r="BY43" s="167"/>
      <c r="BZ43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43" s="58" t="e">
        <f>IF(Include_in_Moderator=TRUE,'Moderator Analysis'!E:E,NA())</f>
        <v>#N/A</v>
      </c>
      <c r="CB43" s="58" t="e">
        <f>IF(Include_in_Moderator=TRUE,'Moderator Analysis'!F:F,NA())</f>
        <v>#N/A</v>
      </c>
      <c r="CC43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43" s="58" t="str">
        <f>IF(Include_in_Moderator=TRUE,1/CC:CC^2,"")</f>
        <v/>
      </c>
      <c r="CE43" s="58" t="str">
        <f>IF(Include_in_Moderator=TRUE,'Moderator Analysis'!F:F-CO$2,"")</f>
        <v/>
      </c>
      <c r="CF43" s="58" t="str">
        <f>IF(Include_in_Moderator=TRUE,'Moderator Analysis'!E:E-CO$3,"")</f>
        <v/>
      </c>
      <c r="CG43" s="47" t="str">
        <f>IF(Include_in_Moderator=TRUE,CD:CD*('Moderator Analysis'!F:F-CO$5-CO$4*'Moderator Analysis'!E:E)^2,"")</f>
        <v/>
      </c>
      <c r="CI43" s="75" t="str">
        <f>IF(AND(Sufficient_data="Yes",Include_study="Yes",Include_in_Moderator=TRUE,Moderator&lt;&gt;""),1/(CC:CC^2+CO$7),"")</f>
        <v/>
      </c>
      <c r="CJ43" s="58" t="str">
        <f>IF(AND(Sufficient_data="Yes",Include_study="Yes",CI43&lt;&gt;""),'Moderator Analysis'!F:F-'Moderator Analysis'!K$37,"")</f>
        <v/>
      </c>
      <c r="CK43" s="58" t="str">
        <f>IF(AND(Sufficient_data="Yes",Include_study="Yes",CI43&lt;&gt;""),'Moderator Analysis'!E:E-SUMPRODUCT('Moderator Analysis'!E:E,CI:CI)/SUM(CI:CI),"")</f>
        <v/>
      </c>
      <c r="CL43" s="47" t="str">
        <f>IF(AND(Sufficient_data="Yes",Include_study="Yes",CI43&lt;&gt;""),CI:CI*(CB43-'Moderator Analysis'!K$29-'Moderator Analysis'!K$30*'Moderator Analysis'!E:E)^2,"")</f>
        <v/>
      </c>
      <c r="CM43" s="26"/>
      <c r="CQ43" s="167"/>
      <c r="CR43" s="150" t="b">
        <f>IF(Additional_Fisher_transformation="On",AND(Include_study="Yes",Number_of_observations&lt;&gt;"",Number_of_predictors&lt;&gt;""),AND(Include_study="Yes",Sufficient_data="Yes"))</f>
        <v>0</v>
      </c>
      <c r="CS43" s="169"/>
      <c r="CT43" s="58" t="str">
        <f>IF(Include_in_Pub_Bias=TRUE,Partial_correlation,"")</f>
        <v/>
      </c>
      <c r="CU43" s="58" t="str">
        <f>IF(AND(Include_in_Pub_Bias=TRUE,Additional_Fisher_transformation="On"),FISHER(Partial_correlation),"")</f>
        <v/>
      </c>
      <c r="CV43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43" s="58" t="str">
        <f>IF(Include_in_Pub_Bias=TRUE,1/CV:CV^2,"")</f>
        <v/>
      </c>
      <c r="CX43" s="58" t="str">
        <f>IF(Include_in_Pub_Bias=TRUE,1/(CV:CV^2+IF(Additional_model="Fixed effect",0,Calculations!DK$11)),"")</f>
        <v/>
      </c>
      <c r="CY43" s="58" t="str">
        <f>IF(Include_in_Pub_Bias=TRUE,1/(CV:CV^2+IF(Additional_model="Fixed effect",0,'Publication Bias Analysis'!L$32)),"")</f>
        <v/>
      </c>
      <c r="CZ43" s="58" t="str">
        <f>IF(Include_in_Pub_Bias=TRUE,'Publication Bias Analysis'!E:E-'Publication Bias Analysis'!I$37,"")</f>
        <v/>
      </c>
      <c r="DA43" s="58" t="str">
        <f>IF(Include_in_Pub_Bias=TRUE,IF(Additional_model="Fixed effect",1/CV:CV,1/SQRT(CV:CV^2+DK$11)),"")</f>
        <v/>
      </c>
      <c r="DB43" s="58" t="str">
        <f>IF(Include_in_Pub_Bias=TRUE,IF(Additional_model="Fixed effect",'Publication Bias Analysis'!E:E/CV:CV,'Publication Bias Analysis'!E:E/SQRT(CV:CV^2+DK$11)),"")</f>
        <v/>
      </c>
      <c r="DC43" s="78" t="str">
        <f>IF(Include_in_Pub_Bias=TRUE,RANK(DP:DP,DP:DP,1)*IF(DO:DO&gt;0,1,-1),"")</f>
        <v/>
      </c>
      <c r="DD43" s="78" t="str">
        <f>IF(Include_in_Pub_Bias=TRUE,DC:DC,"")</f>
        <v/>
      </c>
      <c r="DE43" s="78" t="str">
        <f>IF(Include_in_Pub_Bias=TRUE,RANK(DS:DS,DS:DS,1)*IF(DR:DR&lt;0,-1,1),"")</f>
        <v/>
      </c>
      <c r="DF43" s="78" t="str">
        <f>IF(Include_in_Pub_Bias=TRUE,RANK(DV:DV,DV:DV,1)*IF(DU:DU&lt;0,-1,1),"")</f>
        <v/>
      </c>
      <c r="DG43" s="58" t="e">
        <f>IF(Include_in_Pub_Bias=TRUE,'Publication Bias Analysis'!E:E,NA())</f>
        <v>#N/A</v>
      </c>
      <c r="DH43" s="47" t="e">
        <f>IF(Include_in_Pub_Bias=TRUE,CV:CV,NA())</f>
        <v>#N/A</v>
      </c>
      <c r="DN43" s="164"/>
      <c r="DO43" s="10" t="str">
        <f>IF(Include_in_Pub_Bias=TRUE,IF('Publication Bias Analysis'!L$37="Left",'Publication Bias Analysis'!E:E-'Publication Bias Analysis'!I$29,'Publication Bias Analysis'!I$29-'Publication Bias Analysis'!E:E),"")</f>
        <v/>
      </c>
      <c r="DP43" s="10" t="str">
        <f>IF(Include_in_Pub_Bias=TRUE,ABS(DO43),"")</f>
        <v/>
      </c>
      <c r="DQ43" s="47" t="str">
        <f>IF(Include_in_Pub_Bias=TRUE,1/(CV:CV^2+IF(Additional_model="Fixed effect",0,$DZ$6)),"")</f>
        <v/>
      </c>
      <c r="DR43" s="10" t="str">
        <f>IF(Include_in_Pub_Bias=TRUE,IF('Publication Bias Analysis'!L$37="Left",'Publication Bias Analysis'!E:E-DZ$3,DZ$3-'Publication Bias Analysis'!E:E),"")</f>
        <v/>
      </c>
      <c r="DS43" s="10" t="str">
        <f t="shared" si="60"/>
        <v/>
      </c>
      <c r="DT43" s="47" t="str">
        <f>IF(AND(DR43&lt;&gt;"",DD43&lt;=MAX(DD:DD)-DZ$7),1/(CV:CV^2+IF(Additional_model="Fixed effect",0,$DZ$13)),"")</f>
        <v/>
      </c>
      <c r="DU43" s="10" t="str">
        <f>IF(Include_in_Pub_Bias=TRUE,IF('Publication Bias Analysis'!L$37="Left",'Publication Bias Analysis'!E:E-DZ$10,DZ$10-'Publication Bias Analysis'!E:E),"")</f>
        <v/>
      </c>
      <c r="DV43" s="10" t="str">
        <f t="shared" si="111"/>
        <v/>
      </c>
      <c r="DW43" s="47" t="str">
        <f>IF(AND(DU43&lt;&gt;"",DE43&lt;=MAX(DE:DE)-DZ$14),1/(CV:CV^2+IF(Additional_model="Fixed effect",0,$DZ$20)),"")</f>
        <v/>
      </c>
      <c r="EO43" s="164"/>
      <c r="EP43" s="58" t="str">
        <f>IF(Include_in_Pub_Bias=TRUE,Inverse_standard_error-AVERAGE(Inverse_standard_error),"")</f>
        <v/>
      </c>
      <c r="EQ43" s="47" t="str">
        <f>IF(Include_in_Pub_Bias=TRUE,Z_score-('Publication Bias Analysis'!P$3+'Publication Bias Analysis'!P$4*Inverse_standard_error),"")</f>
        <v/>
      </c>
      <c r="ES43" s="164"/>
      <c r="ET43" s="58" t="str">
        <f>IF(Include_in_Pub_Bias=TRUE,('Publication Bias Analysis'!E:E-SUMPRODUCT('Publication Bias Analysis'!E:E,Calculations!CW:CW)/SUM(Calculations!CW:CW))/(SQRT(EU:EU)),"")</f>
        <v/>
      </c>
      <c r="EU43" s="58" t="str">
        <f>IF(Include_in_Pub_Bias=TRUE,'Publication Bias Analysis'!F:F^2-1/(SUM(Calculations!CW:CW)),"")</f>
        <v/>
      </c>
      <c r="EV43" s="78" t="str">
        <f>IF(Include_in_Pub_Bias=TRUE,RANK(ET:ET,ET:ET,1),"")</f>
        <v/>
      </c>
      <c r="EW43" s="78" t="str">
        <f>IF(Include_in_Pub_Bias=TRUE,RANK(EU:EU,EU:EU,1),"")</f>
        <v/>
      </c>
      <c r="EX43" s="78" t="str">
        <f>IF(Include_in_Pub_Bias=TRUE,COUNTIFS(EV44:EV242,"&lt;"&amp;EV43,EW44:EW242,"&lt;"&amp;EW43)+COUNTIFS(EV44:EV242,"&gt;"&amp;EV43,EW44:EW242,"&gt;"&amp;EW43),"")</f>
        <v/>
      </c>
      <c r="EY43" s="94" t="str">
        <f>IF(Include_in_Pub_Bias=TRUE,COUNTIFS(EV44:EV242,"&lt;"&amp;EV43,EW44:EW242,"&gt;"&amp;EW43)+COUNTIFS(EV44:EV242,"&gt;"&amp;EV43,EW44:EW242,"&lt;"&amp;EW43),"")</f>
        <v/>
      </c>
      <c r="FA43" s="164"/>
      <c r="FG43" s="164"/>
      <c r="FH43" s="58" t="e">
        <f>IF(Include_in_Pub_Bias=TRUE,Inverse_standard_error,NA())</f>
        <v>#N/A</v>
      </c>
      <c r="FI43" s="58" t="e">
        <f>IF(Include_in_Pub_Bias=TRUE,Z_score,NA())</f>
        <v>#N/A</v>
      </c>
      <c r="FJ43" s="58" t="str">
        <f>IF(Include_in_Pub_Bias=TRUE,Inverse_standard_error-AVERAGE(Inverse_standard_error),"")</f>
        <v/>
      </c>
      <c r="FK43" s="47" t="str">
        <f>IF(Include_in_Pub_Bias=TRUE,Z_score-('Publication Bias Analysis'!AK$30+'Publication Bias Analysis'!AK$31*Inverse_standard_error),"")</f>
        <v/>
      </c>
      <c r="FQ43" s="164"/>
      <c r="FR43" s="98" t="str">
        <f>IF(Z_score&lt;&gt;"",RANK('Publication Bias Analysis'!AT:AT,'Publication Bias Analysis'!AT:AT,1)+COUNTIF('Publication Bias Analysis'!AT$2:AT42,'Publication Bias Analysis'!AR43),"")</f>
        <v/>
      </c>
      <c r="FS43" s="58" t="str">
        <f t="shared" si="64"/>
        <v/>
      </c>
      <c r="FT43" s="58" t="e">
        <f>IF(Include_in_Pub_Bias=TRUE,'Publication Bias Analysis'!AS43,NA())</f>
        <v>#N/A</v>
      </c>
      <c r="FU43" s="58" t="e">
        <f>IF('Publication Bias Analysis'!AS43&lt;&gt;"",'Publication Bias Analysis'!AT43,NA())</f>
        <v>#N/A</v>
      </c>
      <c r="FV43" s="58" t="str">
        <f>IF(Include_in_Pub_Bias=TRUE,'Publication Bias Analysis'!AS:AS-AVERAGE('Publication Bias Analysis'!AS:AS),"")</f>
        <v/>
      </c>
      <c r="FW43" s="47" t="str">
        <f>IF(Include_in_Pub_Bias=TRUE,FU:FU-('Publication Bias Analysis'!AW$30+'Publication Bias Analysis'!AW$31*FT:FT),"")</f>
        <v/>
      </c>
      <c r="GC43" s="164"/>
      <c r="GD43" s="58" t="str">
        <f t="shared" si="112"/>
        <v/>
      </c>
      <c r="GE43" s="58" t="str">
        <f t="shared" si="113"/>
        <v/>
      </c>
      <c r="GF43" s="47" t="str">
        <f t="shared" si="63"/>
        <v/>
      </c>
    </row>
    <row r="44" spans="1:188" x14ac:dyDescent="0.2">
      <c r="A44" s="166"/>
      <c r="B44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44" s="78" t="str">
        <f>IF(B44&lt;&gt;"",IF(B44=0,COUNTIF(B$2:B43,0)+1,COUNTIF(B$2:B43,B44)+B44+COUNTIF(B:B,0)),"")</f>
        <v/>
      </c>
      <c r="D44" s="78" t="str">
        <f>IF(AND(Variance&lt;&gt;"",Entry_Number&lt;&gt;""),Entry_Number,"")</f>
        <v/>
      </c>
      <c r="E44" s="120" t="str">
        <f>IF(Input!Study_name&lt;&gt;"",Input!Study_name,"")</f>
        <v/>
      </c>
      <c r="F44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44" s="58" t="str">
        <f t="shared" si="69"/>
        <v/>
      </c>
      <c r="H44" s="58" t="str">
        <f t="shared" si="70"/>
        <v/>
      </c>
      <c r="I44" s="58" t="str">
        <f t="shared" si="71"/>
        <v/>
      </c>
      <c r="J44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44" s="58" t="str">
        <f>IF(AND(Include_study="Yes",Sufficient_data="Yes",Variance&lt;&gt;""),IF(Input!Standard_error_of_Partial_correlation&lt;&gt;"",Input!Standard_error_of_Partial_correlation,SQRT(J44)),"")</f>
        <v/>
      </c>
      <c r="L44" s="58" t="str">
        <f>IF(AND(Sufficient_data="Yes",Include_study="Yes",Variance&lt;&gt;""),1/Variance,"")</f>
        <v/>
      </c>
      <c r="M44" s="58" t="str">
        <f>IF(AND(Sufficient_data="Yes",Include_study="Yes",Variance&lt;&gt;""),1/(Variance+T2_),"")</f>
        <v/>
      </c>
      <c r="N44" s="58" t="str">
        <f t="shared" si="72"/>
        <v/>
      </c>
      <c r="O44" s="58" t="str">
        <f t="shared" si="73"/>
        <v/>
      </c>
      <c r="P44" s="143" t="str">
        <f t="shared" si="74"/>
        <v/>
      </c>
      <c r="Q44" s="146" t="str">
        <f>IF(AND(Include_study="Yes",Sufficient_data="Yes",Variance&lt;&gt;""),IF(Fisher_transformation="Off",Partial_correlation,Partial_correlation_z)-Combined_Effect_Size,"")</f>
        <v/>
      </c>
      <c r="S44" s="75" t="e">
        <f>IF(AND(Sufficient_data="Yes",Include_study="Yes",Variance&lt;&gt;""),Partial_correlation,NA())</f>
        <v>#N/A</v>
      </c>
      <c r="T44" s="58" t="e">
        <f t="shared" si="75"/>
        <v>#N/A</v>
      </c>
      <c r="U44" s="47" t="e">
        <f t="shared" si="76"/>
        <v>#N/A</v>
      </c>
      <c r="Z44" s="166"/>
      <c r="AA44" s="82" t="str">
        <f t="shared" si="77"/>
        <v/>
      </c>
      <c r="AB44" s="88" t="b">
        <f t="shared" si="114"/>
        <v>0</v>
      </c>
      <c r="AC44" s="105" t="str">
        <f>IF(Include_in_subgroup=TRUE,Input!Study_name,"")</f>
        <v/>
      </c>
      <c r="AD44" s="58" t="str">
        <f t="shared" si="78"/>
        <v/>
      </c>
      <c r="AE44" s="58" t="str">
        <f t="shared" si="79"/>
        <v/>
      </c>
      <c r="AF44" s="58" t="str">
        <f t="shared" si="80"/>
        <v/>
      </c>
      <c r="AG44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44" s="58" t="str">
        <f t="shared" si="81"/>
        <v/>
      </c>
      <c r="AI44" s="58" t="str">
        <f t="shared" si="82"/>
        <v/>
      </c>
      <c r="AJ44" s="83" t="str">
        <f t="shared" si="83"/>
        <v/>
      </c>
      <c r="AK44" s="58" t="str">
        <f t="shared" si="84"/>
        <v/>
      </c>
      <c r="AL44" s="58" t="str">
        <f t="shared" si="85"/>
        <v/>
      </c>
      <c r="AM44" s="47" t="str">
        <f t="shared" si="86"/>
        <v/>
      </c>
      <c r="AO44" s="75" t="e">
        <f t="shared" si="87"/>
        <v>#N/A</v>
      </c>
      <c r="AP44" s="58" t="e">
        <f t="shared" si="88"/>
        <v>#N/A</v>
      </c>
      <c r="AQ44" s="47" t="e">
        <f t="shared" si="89"/>
        <v>#N/A</v>
      </c>
      <c r="AS44" s="82" t="str">
        <f t="shared" si="90"/>
        <v/>
      </c>
      <c r="AT44" s="58" t="str">
        <f>IF(AND(Sufficient_data="Yes",Include_study="Yes",Subgroup&lt;&gt;""),IF(COUNTIFS(Input!K$2:K43,"="&amp;"Yes",Input!C$2:C43,"="&amp;"Yes",Input!M$2:M43,"="&amp;Subgroup)&gt;0,"",Subgroup),"")</f>
        <v/>
      </c>
      <c r="AU44" s="88" t="str">
        <f t="shared" si="91"/>
        <v/>
      </c>
      <c r="AV44" s="78" t="str">
        <f t="shared" si="92"/>
        <v/>
      </c>
      <c r="AW44" s="58" t="str">
        <f t="shared" si="93"/>
        <v/>
      </c>
      <c r="AX44" s="89" t="str">
        <f t="shared" si="94"/>
        <v/>
      </c>
      <c r="AY44" s="83" t="str">
        <f t="shared" si="51"/>
        <v/>
      </c>
      <c r="AZ44" s="58" t="str">
        <f t="shared" si="95"/>
        <v/>
      </c>
      <c r="BA44" s="58" t="str">
        <f t="shared" si="96"/>
        <v/>
      </c>
      <c r="BB44" s="58" t="str">
        <f t="shared" si="97"/>
        <v/>
      </c>
      <c r="BC44" s="58" t="str">
        <f t="shared" si="98"/>
        <v/>
      </c>
      <c r="BD44" s="58" t="str">
        <f t="shared" si="99"/>
        <v/>
      </c>
      <c r="BE44" s="88" t="str">
        <f t="shared" si="100"/>
        <v/>
      </c>
      <c r="BF44" s="58" t="str">
        <f t="shared" si="101"/>
        <v/>
      </c>
      <c r="BG44" s="58" t="str">
        <f t="shared" si="102"/>
        <v/>
      </c>
      <c r="BH44" s="58" t="str">
        <f t="shared" si="53"/>
        <v/>
      </c>
      <c r="BI44" s="58" t="str">
        <f t="shared" si="54"/>
        <v/>
      </c>
      <c r="BJ44" s="58" t="str">
        <f t="shared" si="103"/>
        <v/>
      </c>
      <c r="BK44" s="58" t="str">
        <f t="shared" si="104"/>
        <v/>
      </c>
      <c r="BL44" s="58" t="str">
        <f t="shared" si="55"/>
        <v/>
      </c>
      <c r="BM44" s="58" t="str">
        <f t="shared" si="56"/>
        <v/>
      </c>
      <c r="BN44" s="58" t="str">
        <f t="shared" si="105"/>
        <v/>
      </c>
      <c r="BO44" s="58" t="e">
        <f t="shared" si="106"/>
        <v>#N/A</v>
      </c>
      <c r="BP44" s="83" t="str">
        <f t="shared" si="58"/>
        <v/>
      </c>
      <c r="BQ44" s="58" t="str">
        <f t="shared" si="107"/>
        <v/>
      </c>
      <c r="BR44" s="58" t="str">
        <f t="shared" si="108"/>
        <v/>
      </c>
      <c r="BS44" s="58" t="str">
        <f t="shared" si="109"/>
        <v/>
      </c>
      <c r="BT44" s="47" t="str">
        <f t="shared" si="110"/>
        <v/>
      </c>
      <c r="BY44" s="167"/>
      <c r="BZ44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44" s="58" t="e">
        <f>IF(Include_in_Moderator=TRUE,'Moderator Analysis'!E:E,NA())</f>
        <v>#N/A</v>
      </c>
      <c r="CB44" s="58" t="e">
        <f>IF(Include_in_Moderator=TRUE,'Moderator Analysis'!F:F,NA())</f>
        <v>#N/A</v>
      </c>
      <c r="CC44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44" s="58" t="str">
        <f>IF(Include_in_Moderator=TRUE,1/CC:CC^2,"")</f>
        <v/>
      </c>
      <c r="CE44" s="58" t="str">
        <f>IF(Include_in_Moderator=TRUE,'Moderator Analysis'!F:F-CO$2,"")</f>
        <v/>
      </c>
      <c r="CF44" s="58" t="str">
        <f>IF(Include_in_Moderator=TRUE,'Moderator Analysis'!E:E-CO$3,"")</f>
        <v/>
      </c>
      <c r="CG44" s="47" t="str">
        <f>IF(Include_in_Moderator=TRUE,CD:CD*('Moderator Analysis'!F:F-CO$5-CO$4*'Moderator Analysis'!E:E)^2,"")</f>
        <v/>
      </c>
      <c r="CI44" s="75" t="str">
        <f>IF(AND(Sufficient_data="Yes",Include_study="Yes",Include_in_Moderator=TRUE,Moderator&lt;&gt;""),1/(CC:CC^2+CO$7),"")</f>
        <v/>
      </c>
      <c r="CJ44" s="58" t="str">
        <f>IF(AND(Sufficient_data="Yes",Include_study="Yes",CI44&lt;&gt;""),'Moderator Analysis'!F:F-'Moderator Analysis'!K$37,"")</f>
        <v/>
      </c>
      <c r="CK44" s="58" t="str">
        <f>IF(AND(Sufficient_data="Yes",Include_study="Yes",CI44&lt;&gt;""),'Moderator Analysis'!E:E-SUMPRODUCT('Moderator Analysis'!E:E,CI:CI)/SUM(CI:CI),"")</f>
        <v/>
      </c>
      <c r="CL44" s="47" t="str">
        <f>IF(AND(Sufficient_data="Yes",Include_study="Yes",CI44&lt;&gt;""),CI:CI*(CB44-'Moderator Analysis'!K$29-'Moderator Analysis'!K$30*'Moderator Analysis'!E:E)^2,"")</f>
        <v/>
      </c>
      <c r="CM44" s="26"/>
      <c r="CQ44" s="167"/>
      <c r="CR44" s="150" t="b">
        <f>IF(Additional_Fisher_transformation="On",AND(Include_study="Yes",Number_of_observations&lt;&gt;"",Number_of_predictors&lt;&gt;""),AND(Include_study="Yes",Sufficient_data="Yes"))</f>
        <v>0</v>
      </c>
      <c r="CS44" s="169"/>
      <c r="CT44" s="58" t="str">
        <f>IF(Include_in_Pub_Bias=TRUE,Partial_correlation,"")</f>
        <v/>
      </c>
      <c r="CU44" s="58" t="str">
        <f>IF(AND(Include_in_Pub_Bias=TRUE,Additional_Fisher_transformation="On"),FISHER(Partial_correlation),"")</f>
        <v/>
      </c>
      <c r="CV44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44" s="58" t="str">
        <f>IF(Include_in_Pub_Bias=TRUE,1/CV:CV^2,"")</f>
        <v/>
      </c>
      <c r="CX44" s="58" t="str">
        <f>IF(Include_in_Pub_Bias=TRUE,1/(CV:CV^2+IF(Additional_model="Fixed effect",0,Calculations!DK$11)),"")</f>
        <v/>
      </c>
      <c r="CY44" s="58" t="str">
        <f>IF(Include_in_Pub_Bias=TRUE,1/(CV:CV^2+IF(Additional_model="Fixed effect",0,'Publication Bias Analysis'!L$32)),"")</f>
        <v/>
      </c>
      <c r="CZ44" s="58" t="str">
        <f>IF(Include_in_Pub_Bias=TRUE,'Publication Bias Analysis'!E:E-'Publication Bias Analysis'!I$37,"")</f>
        <v/>
      </c>
      <c r="DA44" s="58" t="str">
        <f>IF(Include_in_Pub_Bias=TRUE,IF(Additional_model="Fixed effect",1/CV:CV,1/SQRT(CV:CV^2+DK$11)),"")</f>
        <v/>
      </c>
      <c r="DB44" s="58" t="str">
        <f>IF(Include_in_Pub_Bias=TRUE,IF(Additional_model="Fixed effect",'Publication Bias Analysis'!E:E/CV:CV,'Publication Bias Analysis'!E:E/SQRT(CV:CV^2+DK$11)),"")</f>
        <v/>
      </c>
      <c r="DC44" s="78" t="str">
        <f>IF(Include_in_Pub_Bias=TRUE,RANK(DP:DP,DP:DP,1)*IF(DO:DO&gt;0,1,-1),"")</f>
        <v/>
      </c>
      <c r="DD44" s="78" t="str">
        <f>IF(Include_in_Pub_Bias=TRUE,DC:DC,"")</f>
        <v/>
      </c>
      <c r="DE44" s="78" t="str">
        <f>IF(Include_in_Pub_Bias=TRUE,RANK(DS:DS,DS:DS,1)*IF(DR:DR&lt;0,-1,1),"")</f>
        <v/>
      </c>
      <c r="DF44" s="78" t="str">
        <f>IF(Include_in_Pub_Bias=TRUE,RANK(DV:DV,DV:DV,1)*IF(DU:DU&lt;0,-1,1),"")</f>
        <v/>
      </c>
      <c r="DG44" s="58" t="e">
        <f>IF(Include_in_Pub_Bias=TRUE,'Publication Bias Analysis'!E:E,NA())</f>
        <v>#N/A</v>
      </c>
      <c r="DH44" s="47" t="e">
        <f>IF(Include_in_Pub_Bias=TRUE,CV:CV,NA())</f>
        <v>#N/A</v>
      </c>
      <c r="DN44" s="164"/>
      <c r="DO44" s="10" t="str">
        <f>IF(Include_in_Pub_Bias=TRUE,IF('Publication Bias Analysis'!L$37="Left",'Publication Bias Analysis'!E:E-'Publication Bias Analysis'!I$29,'Publication Bias Analysis'!I$29-'Publication Bias Analysis'!E:E),"")</f>
        <v/>
      </c>
      <c r="DP44" s="10" t="str">
        <f>IF(Include_in_Pub_Bias=TRUE,ABS(DO44),"")</f>
        <v/>
      </c>
      <c r="DQ44" s="47" t="str">
        <f>IF(Include_in_Pub_Bias=TRUE,1/(CV:CV^2+IF(Additional_model="Fixed effect",0,$DZ$6)),"")</f>
        <v/>
      </c>
      <c r="DR44" s="10" t="str">
        <f>IF(Include_in_Pub_Bias=TRUE,IF('Publication Bias Analysis'!L$37="Left",'Publication Bias Analysis'!E:E-DZ$3,DZ$3-'Publication Bias Analysis'!E:E),"")</f>
        <v/>
      </c>
      <c r="DS44" s="10" t="str">
        <f t="shared" si="60"/>
        <v/>
      </c>
      <c r="DT44" s="47" t="str">
        <f>IF(AND(DR44&lt;&gt;"",DD44&lt;=MAX(DD:DD)-DZ$7),1/(CV:CV^2+IF(Additional_model="Fixed effect",0,$DZ$13)),"")</f>
        <v/>
      </c>
      <c r="DU44" s="10" t="str">
        <f>IF(Include_in_Pub_Bias=TRUE,IF('Publication Bias Analysis'!L$37="Left",'Publication Bias Analysis'!E:E-DZ$10,DZ$10-'Publication Bias Analysis'!E:E),"")</f>
        <v/>
      </c>
      <c r="DV44" s="10" t="str">
        <f t="shared" si="111"/>
        <v/>
      </c>
      <c r="DW44" s="47" t="str">
        <f>IF(AND(DU44&lt;&gt;"",DE44&lt;=MAX(DE:DE)-DZ$14),1/(CV:CV^2+IF(Additional_model="Fixed effect",0,$DZ$20)),"")</f>
        <v/>
      </c>
      <c r="EO44" s="164"/>
      <c r="EP44" s="58" t="str">
        <f>IF(Include_in_Pub_Bias=TRUE,Inverse_standard_error-AVERAGE(Inverse_standard_error),"")</f>
        <v/>
      </c>
      <c r="EQ44" s="47" t="str">
        <f>IF(Include_in_Pub_Bias=TRUE,Z_score-('Publication Bias Analysis'!P$3+'Publication Bias Analysis'!P$4*Inverse_standard_error),"")</f>
        <v/>
      </c>
      <c r="ES44" s="164"/>
      <c r="ET44" s="58" t="str">
        <f>IF(Include_in_Pub_Bias=TRUE,('Publication Bias Analysis'!E:E-SUMPRODUCT('Publication Bias Analysis'!E:E,Calculations!CW:CW)/SUM(Calculations!CW:CW))/(SQRT(EU:EU)),"")</f>
        <v/>
      </c>
      <c r="EU44" s="58" t="str">
        <f>IF(Include_in_Pub_Bias=TRUE,'Publication Bias Analysis'!F:F^2-1/(SUM(Calculations!CW:CW)),"")</f>
        <v/>
      </c>
      <c r="EV44" s="78" t="str">
        <f>IF(Include_in_Pub_Bias=TRUE,RANK(ET:ET,ET:ET,1),"")</f>
        <v/>
      </c>
      <c r="EW44" s="78" t="str">
        <f>IF(Include_in_Pub_Bias=TRUE,RANK(EU:EU,EU:EU,1),"")</f>
        <v/>
      </c>
      <c r="EX44" s="78" t="str">
        <f>IF(Include_in_Pub_Bias=TRUE,COUNTIFS(EV45:EV243,"&lt;"&amp;EV44,EW45:EW243,"&lt;"&amp;EW44)+COUNTIFS(EV45:EV243,"&gt;"&amp;EV44,EW45:EW243,"&gt;"&amp;EW44),"")</f>
        <v/>
      </c>
      <c r="EY44" s="94" t="str">
        <f>IF(Include_in_Pub_Bias=TRUE,COUNTIFS(EV45:EV243,"&lt;"&amp;EV44,EW45:EW243,"&gt;"&amp;EW44)+COUNTIFS(EV45:EV243,"&gt;"&amp;EV44,EW45:EW243,"&lt;"&amp;EW44),"")</f>
        <v/>
      </c>
      <c r="FA44" s="164"/>
      <c r="FG44" s="164"/>
      <c r="FH44" s="58" t="e">
        <f>IF(Include_in_Pub_Bias=TRUE,Inverse_standard_error,NA())</f>
        <v>#N/A</v>
      </c>
      <c r="FI44" s="58" t="e">
        <f>IF(Include_in_Pub_Bias=TRUE,Z_score,NA())</f>
        <v>#N/A</v>
      </c>
      <c r="FJ44" s="58" t="str">
        <f>IF(Include_in_Pub_Bias=TRUE,Inverse_standard_error-AVERAGE(Inverse_standard_error),"")</f>
        <v/>
      </c>
      <c r="FK44" s="47" t="str">
        <f>IF(Include_in_Pub_Bias=TRUE,Z_score-('Publication Bias Analysis'!AK$30+'Publication Bias Analysis'!AK$31*Inverse_standard_error),"")</f>
        <v/>
      </c>
      <c r="FQ44" s="164"/>
      <c r="FR44" s="98" t="str">
        <f>IF(Z_score&lt;&gt;"",RANK('Publication Bias Analysis'!AT:AT,'Publication Bias Analysis'!AT:AT,1)+COUNTIF('Publication Bias Analysis'!AT$2:AT43,'Publication Bias Analysis'!AR44),"")</f>
        <v/>
      </c>
      <c r="FS44" s="58" t="str">
        <f t="shared" si="64"/>
        <v/>
      </c>
      <c r="FT44" s="58" t="e">
        <f>IF(Include_in_Pub_Bias=TRUE,'Publication Bias Analysis'!AS44,NA())</f>
        <v>#N/A</v>
      </c>
      <c r="FU44" s="58" t="e">
        <f>IF('Publication Bias Analysis'!AS44&lt;&gt;"",'Publication Bias Analysis'!AT44,NA())</f>
        <v>#N/A</v>
      </c>
      <c r="FV44" s="58" t="str">
        <f>IF(Include_in_Pub_Bias=TRUE,'Publication Bias Analysis'!AS:AS-AVERAGE('Publication Bias Analysis'!AS:AS),"")</f>
        <v/>
      </c>
      <c r="FW44" s="47" t="str">
        <f>IF(Include_in_Pub_Bias=TRUE,FU:FU-('Publication Bias Analysis'!AW$30+'Publication Bias Analysis'!AW$31*FT:FT),"")</f>
        <v/>
      </c>
      <c r="GC44" s="164"/>
      <c r="GD44" s="58" t="str">
        <f t="shared" si="112"/>
        <v/>
      </c>
      <c r="GE44" s="58" t="str">
        <f t="shared" si="113"/>
        <v/>
      </c>
      <c r="GF44" s="47" t="str">
        <f t="shared" si="63"/>
        <v/>
      </c>
    </row>
    <row r="45" spans="1:188" x14ac:dyDescent="0.2">
      <c r="A45" s="166"/>
      <c r="B45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45" s="78" t="str">
        <f>IF(B45&lt;&gt;"",IF(B45=0,COUNTIF(B$2:B44,0)+1,COUNTIF(B$2:B44,B45)+B45+COUNTIF(B:B,0)),"")</f>
        <v/>
      </c>
      <c r="D45" s="78" t="str">
        <f>IF(AND(Variance&lt;&gt;"",Entry_Number&lt;&gt;""),Entry_Number,"")</f>
        <v/>
      </c>
      <c r="E45" s="120" t="str">
        <f>IF(Input!Study_name&lt;&gt;"",Input!Study_name,"")</f>
        <v/>
      </c>
      <c r="F45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45" s="58" t="str">
        <f t="shared" si="69"/>
        <v/>
      </c>
      <c r="H45" s="58" t="str">
        <f t="shared" si="70"/>
        <v/>
      </c>
      <c r="I45" s="58" t="str">
        <f t="shared" si="71"/>
        <v/>
      </c>
      <c r="J45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45" s="58" t="str">
        <f>IF(AND(Include_study="Yes",Sufficient_data="Yes",Variance&lt;&gt;""),IF(Input!Standard_error_of_Partial_correlation&lt;&gt;"",Input!Standard_error_of_Partial_correlation,SQRT(J45)),"")</f>
        <v/>
      </c>
      <c r="L45" s="58" t="str">
        <f>IF(AND(Sufficient_data="Yes",Include_study="Yes",Variance&lt;&gt;""),1/Variance,"")</f>
        <v/>
      </c>
      <c r="M45" s="58" t="str">
        <f>IF(AND(Sufficient_data="Yes",Include_study="Yes",Variance&lt;&gt;""),1/(Variance+T2_),"")</f>
        <v/>
      </c>
      <c r="N45" s="58" t="str">
        <f t="shared" si="72"/>
        <v/>
      </c>
      <c r="O45" s="58" t="str">
        <f t="shared" si="73"/>
        <v/>
      </c>
      <c r="P45" s="143" t="str">
        <f t="shared" si="74"/>
        <v/>
      </c>
      <c r="Q45" s="146" t="str">
        <f>IF(AND(Include_study="Yes",Sufficient_data="Yes",Variance&lt;&gt;""),IF(Fisher_transformation="Off",Partial_correlation,Partial_correlation_z)-Combined_Effect_Size,"")</f>
        <v/>
      </c>
      <c r="S45" s="75" t="e">
        <f>IF(AND(Sufficient_data="Yes",Include_study="Yes",Variance&lt;&gt;""),Partial_correlation,NA())</f>
        <v>#N/A</v>
      </c>
      <c r="T45" s="58" t="e">
        <f t="shared" si="75"/>
        <v>#N/A</v>
      </c>
      <c r="U45" s="47" t="e">
        <f t="shared" si="76"/>
        <v>#N/A</v>
      </c>
      <c r="Z45" s="166"/>
      <c r="AA45" s="82" t="str">
        <f t="shared" si="77"/>
        <v/>
      </c>
      <c r="AB45" s="88" t="b">
        <f t="shared" si="114"/>
        <v>0</v>
      </c>
      <c r="AC45" s="105" t="str">
        <f>IF(Include_in_subgroup=TRUE,Input!Study_name,"")</f>
        <v/>
      </c>
      <c r="AD45" s="58" t="str">
        <f t="shared" si="78"/>
        <v/>
      </c>
      <c r="AE45" s="58" t="str">
        <f t="shared" si="79"/>
        <v/>
      </c>
      <c r="AF45" s="58" t="str">
        <f t="shared" si="80"/>
        <v/>
      </c>
      <c r="AG45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45" s="58" t="str">
        <f t="shared" si="81"/>
        <v/>
      </c>
      <c r="AI45" s="58" t="str">
        <f t="shared" si="82"/>
        <v/>
      </c>
      <c r="AJ45" s="83" t="str">
        <f t="shared" si="83"/>
        <v/>
      </c>
      <c r="AK45" s="58" t="str">
        <f t="shared" si="84"/>
        <v/>
      </c>
      <c r="AL45" s="58" t="str">
        <f t="shared" si="85"/>
        <v/>
      </c>
      <c r="AM45" s="47" t="str">
        <f t="shared" si="86"/>
        <v/>
      </c>
      <c r="AO45" s="75" t="e">
        <f t="shared" si="87"/>
        <v>#N/A</v>
      </c>
      <c r="AP45" s="58" t="e">
        <f t="shared" si="88"/>
        <v>#N/A</v>
      </c>
      <c r="AQ45" s="47" t="e">
        <f t="shared" si="89"/>
        <v>#N/A</v>
      </c>
      <c r="AS45" s="82" t="str">
        <f t="shared" si="90"/>
        <v/>
      </c>
      <c r="AT45" s="58" t="str">
        <f>IF(AND(Sufficient_data="Yes",Include_study="Yes",Subgroup&lt;&gt;""),IF(COUNTIFS(Input!K$2:K44,"="&amp;"Yes",Input!C$2:C44,"="&amp;"Yes",Input!M$2:M44,"="&amp;Subgroup)&gt;0,"",Subgroup),"")</f>
        <v/>
      </c>
      <c r="AU45" s="88" t="str">
        <f t="shared" si="91"/>
        <v/>
      </c>
      <c r="AV45" s="78" t="str">
        <f t="shared" si="92"/>
        <v/>
      </c>
      <c r="AW45" s="58" t="str">
        <f t="shared" si="93"/>
        <v/>
      </c>
      <c r="AX45" s="89" t="str">
        <f t="shared" si="94"/>
        <v/>
      </c>
      <c r="AY45" s="83" t="str">
        <f t="shared" si="51"/>
        <v/>
      </c>
      <c r="AZ45" s="58" t="str">
        <f t="shared" si="95"/>
        <v/>
      </c>
      <c r="BA45" s="58" t="str">
        <f t="shared" si="96"/>
        <v/>
      </c>
      <c r="BB45" s="58" t="str">
        <f t="shared" si="97"/>
        <v/>
      </c>
      <c r="BC45" s="58" t="str">
        <f t="shared" si="98"/>
        <v/>
      </c>
      <c r="BD45" s="58" t="str">
        <f t="shared" si="99"/>
        <v/>
      </c>
      <c r="BE45" s="88" t="str">
        <f t="shared" si="100"/>
        <v/>
      </c>
      <c r="BF45" s="58" t="str">
        <f t="shared" si="101"/>
        <v/>
      </c>
      <c r="BG45" s="58" t="str">
        <f t="shared" si="102"/>
        <v/>
      </c>
      <c r="BH45" s="58" t="str">
        <f t="shared" si="53"/>
        <v/>
      </c>
      <c r="BI45" s="58" t="str">
        <f t="shared" si="54"/>
        <v/>
      </c>
      <c r="BJ45" s="58" t="str">
        <f t="shared" si="103"/>
        <v/>
      </c>
      <c r="BK45" s="58" t="str">
        <f t="shared" si="104"/>
        <v/>
      </c>
      <c r="BL45" s="58" t="str">
        <f t="shared" si="55"/>
        <v/>
      </c>
      <c r="BM45" s="58" t="str">
        <f t="shared" si="56"/>
        <v/>
      </c>
      <c r="BN45" s="58" t="str">
        <f t="shared" si="105"/>
        <v/>
      </c>
      <c r="BO45" s="58" t="e">
        <f t="shared" si="106"/>
        <v>#N/A</v>
      </c>
      <c r="BP45" s="83" t="str">
        <f t="shared" si="58"/>
        <v/>
      </c>
      <c r="BQ45" s="58" t="str">
        <f t="shared" si="107"/>
        <v/>
      </c>
      <c r="BR45" s="58" t="str">
        <f t="shared" si="108"/>
        <v/>
      </c>
      <c r="BS45" s="58" t="str">
        <f t="shared" si="109"/>
        <v/>
      </c>
      <c r="BT45" s="47" t="str">
        <f t="shared" si="110"/>
        <v/>
      </c>
      <c r="BY45" s="167"/>
      <c r="BZ45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45" s="58" t="e">
        <f>IF(Include_in_Moderator=TRUE,'Moderator Analysis'!E:E,NA())</f>
        <v>#N/A</v>
      </c>
      <c r="CB45" s="58" t="e">
        <f>IF(Include_in_Moderator=TRUE,'Moderator Analysis'!F:F,NA())</f>
        <v>#N/A</v>
      </c>
      <c r="CC45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45" s="58" t="str">
        <f>IF(Include_in_Moderator=TRUE,1/CC:CC^2,"")</f>
        <v/>
      </c>
      <c r="CE45" s="58" t="str">
        <f>IF(Include_in_Moderator=TRUE,'Moderator Analysis'!F:F-CO$2,"")</f>
        <v/>
      </c>
      <c r="CF45" s="58" t="str">
        <f>IF(Include_in_Moderator=TRUE,'Moderator Analysis'!E:E-CO$3,"")</f>
        <v/>
      </c>
      <c r="CG45" s="47" t="str">
        <f>IF(Include_in_Moderator=TRUE,CD:CD*('Moderator Analysis'!F:F-CO$5-CO$4*'Moderator Analysis'!E:E)^2,"")</f>
        <v/>
      </c>
      <c r="CI45" s="75" t="str">
        <f>IF(AND(Sufficient_data="Yes",Include_study="Yes",Include_in_Moderator=TRUE,Moderator&lt;&gt;""),1/(CC:CC^2+CO$7),"")</f>
        <v/>
      </c>
      <c r="CJ45" s="58" t="str">
        <f>IF(AND(Sufficient_data="Yes",Include_study="Yes",CI45&lt;&gt;""),'Moderator Analysis'!F:F-'Moderator Analysis'!K$37,"")</f>
        <v/>
      </c>
      <c r="CK45" s="58" t="str">
        <f>IF(AND(Sufficient_data="Yes",Include_study="Yes",CI45&lt;&gt;""),'Moderator Analysis'!E:E-SUMPRODUCT('Moderator Analysis'!E:E,CI:CI)/SUM(CI:CI),"")</f>
        <v/>
      </c>
      <c r="CL45" s="47" t="str">
        <f>IF(AND(Sufficient_data="Yes",Include_study="Yes",CI45&lt;&gt;""),CI:CI*(CB45-'Moderator Analysis'!K$29-'Moderator Analysis'!K$30*'Moderator Analysis'!E:E)^2,"")</f>
        <v/>
      </c>
      <c r="CM45" s="26"/>
      <c r="CQ45" s="167"/>
      <c r="CR45" s="150" t="b">
        <f>IF(Additional_Fisher_transformation="On",AND(Include_study="Yes",Number_of_observations&lt;&gt;"",Number_of_predictors&lt;&gt;""),AND(Include_study="Yes",Sufficient_data="Yes"))</f>
        <v>0</v>
      </c>
      <c r="CS45" s="169"/>
      <c r="CT45" s="58" t="str">
        <f>IF(Include_in_Pub_Bias=TRUE,Partial_correlation,"")</f>
        <v/>
      </c>
      <c r="CU45" s="58" t="str">
        <f>IF(AND(Include_in_Pub_Bias=TRUE,Additional_Fisher_transformation="On"),FISHER(Partial_correlation),"")</f>
        <v/>
      </c>
      <c r="CV45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45" s="58" t="str">
        <f>IF(Include_in_Pub_Bias=TRUE,1/CV:CV^2,"")</f>
        <v/>
      </c>
      <c r="CX45" s="58" t="str">
        <f>IF(Include_in_Pub_Bias=TRUE,1/(CV:CV^2+IF(Additional_model="Fixed effect",0,Calculations!DK$11)),"")</f>
        <v/>
      </c>
      <c r="CY45" s="58" t="str">
        <f>IF(Include_in_Pub_Bias=TRUE,1/(CV:CV^2+IF(Additional_model="Fixed effect",0,'Publication Bias Analysis'!L$32)),"")</f>
        <v/>
      </c>
      <c r="CZ45" s="58" t="str">
        <f>IF(Include_in_Pub_Bias=TRUE,'Publication Bias Analysis'!E:E-'Publication Bias Analysis'!I$37,"")</f>
        <v/>
      </c>
      <c r="DA45" s="58" t="str">
        <f>IF(Include_in_Pub_Bias=TRUE,IF(Additional_model="Fixed effect",1/CV:CV,1/SQRT(CV:CV^2+DK$11)),"")</f>
        <v/>
      </c>
      <c r="DB45" s="58" t="str">
        <f>IF(Include_in_Pub_Bias=TRUE,IF(Additional_model="Fixed effect",'Publication Bias Analysis'!E:E/CV:CV,'Publication Bias Analysis'!E:E/SQRT(CV:CV^2+DK$11)),"")</f>
        <v/>
      </c>
      <c r="DC45" s="78" t="str">
        <f>IF(Include_in_Pub_Bias=TRUE,RANK(DP:DP,DP:DP,1)*IF(DO:DO&gt;0,1,-1),"")</f>
        <v/>
      </c>
      <c r="DD45" s="78" t="str">
        <f>IF(Include_in_Pub_Bias=TRUE,DC:DC,"")</f>
        <v/>
      </c>
      <c r="DE45" s="78" t="str">
        <f>IF(Include_in_Pub_Bias=TRUE,RANK(DS:DS,DS:DS,1)*IF(DR:DR&lt;0,-1,1),"")</f>
        <v/>
      </c>
      <c r="DF45" s="78" t="str">
        <f>IF(Include_in_Pub_Bias=TRUE,RANK(DV:DV,DV:DV,1)*IF(DU:DU&lt;0,-1,1),"")</f>
        <v/>
      </c>
      <c r="DG45" s="58" t="e">
        <f>IF(Include_in_Pub_Bias=TRUE,'Publication Bias Analysis'!E:E,NA())</f>
        <v>#N/A</v>
      </c>
      <c r="DH45" s="47" t="e">
        <f>IF(Include_in_Pub_Bias=TRUE,CV:CV,NA())</f>
        <v>#N/A</v>
      </c>
      <c r="DN45" s="164"/>
      <c r="DO45" s="10" t="str">
        <f>IF(Include_in_Pub_Bias=TRUE,IF('Publication Bias Analysis'!L$37="Left",'Publication Bias Analysis'!E:E-'Publication Bias Analysis'!I$29,'Publication Bias Analysis'!I$29-'Publication Bias Analysis'!E:E),"")</f>
        <v/>
      </c>
      <c r="DP45" s="10" t="str">
        <f>IF(Include_in_Pub_Bias=TRUE,ABS(DO45),"")</f>
        <v/>
      </c>
      <c r="DQ45" s="47" t="str">
        <f>IF(Include_in_Pub_Bias=TRUE,1/(CV:CV^2+IF(Additional_model="Fixed effect",0,$DZ$6)),"")</f>
        <v/>
      </c>
      <c r="DR45" s="10" t="str">
        <f>IF(Include_in_Pub_Bias=TRUE,IF('Publication Bias Analysis'!L$37="Left",'Publication Bias Analysis'!E:E-DZ$3,DZ$3-'Publication Bias Analysis'!E:E),"")</f>
        <v/>
      </c>
      <c r="DS45" s="10" t="str">
        <f t="shared" si="60"/>
        <v/>
      </c>
      <c r="DT45" s="47" t="str">
        <f>IF(AND(DR45&lt;&gt;"",DD45&lt;=MAX(DD:DD)-DZ$7),1/(CV:CV^2+IF(Additional_model="Fixed effect",0,$DZ$13)),"")</f>
        <v/>
      </c>
      <c r="DU45" s="10" t="str">
        <f>IF(Include_in_Pub_Bias=TRUE,IF('Publication Bias Analysis'!L$37="Left",'Publication Bias Analysis'!E:E-DZ$10,DZ$10-'Publication Bias Analysis'!E:E),"")</f>
        <v/>
      </c>
      <c r="DV45" s="10" t="str">
        <f t="shared" si="111"/>
        <v/>
      </c>
      <c r="DW45" s="47" t="str">
        <f>IF(AND(DU45&lt;&gt;"",DE45&lt;=MAX(DE:DE)-DZ$14),1/(CV:CV^2+IF(Additional_model="Fixed effect",0,$DZ$20)),"")</f>
        <v/>
      </c>
      <c r="EO45" s="164"/>
      <c r="EP45" s="58" t="str">
        <f>IF(Include_in_Pub_Bias=TRUE,Inverse_standard_error-AVERAGE(Inverse_standard_error),"")</f>
        <v/>
      </c>
      <c r="EQ45" s="47" t="str">
        <f>IF(Include_in_Pub_Bias=TRUE,Z_score-('Publication Bias Analysis'!P$3+'Publication Bias Analysis'!P$4*Inverse_standard_error),"")</f>
        <v/>
      </c>
      <c r="ES45" s="164"/>
      <c r="ET45" s="58" t="str">
        <f>IF(Include_in_Pub_Bias=TRUE,('Publication Bias Analysis'!E:E-SUMPRODUCT('Publication Bias Analysis'!E:E,Calculations!CW:CW)/SUM(Calculations!CW:CW))/(SQRT(EU:EU)),"")</f>
        <v/>
      </c>
      <c r="EU45" s="58" t="str">
        <f>IF(Include_in_Pub_Bias=TRUE,'Publication Bias Analysis'!F:F^2-1/(SUM(Calculations!CW:CW)),"")</f>
        <v/>
      </c>
      <c r="EV45" s="78" t="str">
        <f>IF(Include_in_Pub_Bias=TRUE,RANK(ET:ET,ET:ET,1),"")</f>
        <v/>
      </c>
      <c r="EW45" s="78" t="str">
        <f>IF(Include_in_Pub_Bias=TRUE,RANK(EU:EU,EU:EU,1),"")</f>
        <v/>
      </c>
      <c r="EX45" s="78" t="str">
        <f>IF(Include_in_Pub_Bias=TRUE,COUNTIFS(EV46:EV244,"&lt;"&amp;EV45,EW46:EW244,"&lt;"&amp;EW45)+COUNTIFS(EV46:EV244,"&gt;"&amp;EV45,EW46:EW244,"&gt;"&amp;EW45),"")</f>
        <v/>
      </c>
      <c r="EY45" s="94" t="str">
        <f>IF(Include_in_Pub_Bias=TRUE,COUNTIFS(EV46:EV244,"&lt;"&amp;EV45,EW46:EW244,"&gt;"&amp;EW45)+COUNTIFS(EV46:EV244,"&gt;"&amp;EV45,EW46:EW244,"&lt;"&amp;EW45),"")</f>
        <v/>
      </c>
      <c r="FA45" s="164"/>
      <c r="FG45" s="164"/>
      <c r="FH45" s="58" t="e">
        <f>IF(Include_in_Pub_Bias=TRUE,Inverse_standard_error,NA())</f>
        <v>#N/A</v>
      </c>
      <c r="FI45" s="58" t="e">
        <f>IF(Include_in_Pub_Bias=TRUE,Z_score,NA())</f>
        <v>#N/A</v>
      </c>
      <c r="FJ45" s="58" t="str">
        <f>IF(Include_in_Pub_Bias=TRUE,Inverse_standard_error-AVERAGE(Inverse_standard_error),"")</f>
        <v/>
      </c>
      <c r="FK45" s="47" t="str">
        <f>IF(Include_in_Pub_Bias=TRUE,Z_score-('Publication Bias Analysis'!AK$30+'Publication Bias Analysis'!AK$31*Inverse_standard_error),"")</f>
        <v/>
      </c>
      <c r="FQ45" s="164"/>
      <c r="FR45" s="98" t="str">
        <f>IF(Z_score&lt;&gt;"",RANK('Publication Bias Analysis'!AT:AT,'Publication Bias Analysis'!AT:AT,1)+COUNTIF('Publication Bias Analysis'!AT$2:AT44,'Publication Bias Analysis'!AR45),"")</f>
        <v/>
      </c>
      <c r="FS45" s="58" t="str">
        <f t="shared" si="64"/>
        <v/>
      </c>
      <c r="FT45" s="58" t="e">
        <f>IF(Include_in_Pub_Bias=TRUE,'Publication Bias Analysis'!AS45,NA())</f>
        <v>#N/A</v>
      </c>
      <c r="FU45" s="58" t="e">
        <f>IF('Publication Bias Analysis'!AS45&lt;&gt;"",'Publication Bias Analysis'!AT45,NA())</f>
        <v>#N/A</v>
      </c>
      <c r="FV45" s="58" t="str">
        <f>IF(Include_in_Pub_Bias=TRUE,'Publication Bias Analysis'!AS:AS-AVERAGE('Publication Bias Analysis'!AS:AS),"")</f>
        <v/>
      </c>
      <c r="FW45" s="47" t="str">
        <f>IF(Include_in_Pub_Bias=TRUE,FU:FU-('Publication Bias Analysis'!AW$30+'Publication Bias Analysis'!AW$31*FT:FT),"")</f>
        <v/>
      </c>
      <c r="GC45" s="164"/>
      <c r="GD45" s="58" t="str">
        <f t="shared" si="112"/>
        <v/>
      </c>
      <c r="GE45" s="58" t="str">
        <f t="shared" si="113"/>
        <v/>
      </c>
      <c r="GF45" s="47" t="str">
        <f t="shared" si="63"/>
        <v/>
      </c>
    </row>
    <row r="46" spans="1:188" x14ac:dyDescent="0.2">
      <c r="A46" s="166"/>
      <c r="B46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46" s="78" t="str">
        <f>IF(B46&lt;&gt;"",IF(B46=0,COUNTIF(B$2:B45,0)+1,COUNTIF(B$2:B45,B46)+B46+COUNTIF(B:B,0)),"")</f>
        <v/>
      </c>
      <c r="D46" s="78" t="str">
        <f>IF(AND(Variance&lt;&gt;"",Entry_Number&lt;&gt;""),Entry_Number,"")</f>
        <v/>
      </c>
      <c r="E46" s="120" t="str">
        <f>IF(Input!Study_name&lt;&gt;"",Input!Study_name,"")</f>
        <v/>
      </c>
      <c r="F46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46" s="58" t="str">
        <f t="shared" si="69"/>
        <v/>
      </c>
      <c r="H46" s="58" t="str">
        <f t="shared" si="70"/>
        <v/>
      </c>
      <c r="I46" s="58" t="str">
        <f t="shared" si="71"/>
        <v/>
      </c>
      <c r="J46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46" s="58" t="str">
        <f>IF(AND(Include_study="Yes",Sufficient_data="Yes",Variance&lt;&gt;""),IF(Input!Standard_error_of_Partial_correlation&lt;&gt;"",Input!Standard_error_of_Partial_correlation,SQRT(J46)),"")</f>
        <v/>
      </c>
      <c r="L46" s="58" t="str">
        <f>IF(AND(Sufficient_data="Yes",Include_study="Yes",Variance&lt;&gt;""),1/Variance,"")</f>
        <v/>
      </c>
      <c r="M46" s="58" t="str">
        <f>IF(AND(Sufficient_data="Yes",Include_study="Yes",Variance&lt;&gt;""),1/(Variance+T2_),"")</f>
        <v/>
      </c>
      <c r="N46" s="58" t="str">
        <f t="shared" si="72"/>
        <v/>
      </c>
      <c r="O46" s="58" t="str">
        <f t="shared" si="73"/>
        <v/>
      </c>
      <c r="P46" s="143" t="str">
        <f t="shared" si="74"/>
        <v/>
      </c>
      <c r="Q46" s="146" t="str">
        <f>IF(AND(Include_study="Yes",Sufficient_data="Yes",Variance&lt;&gt;""),IF(Fisher_transformation="Off",Partial_correlation,Partial_correlation_z)-Combined_Effect_Size,"")</f>
        <v/>
      </c>
      <c r="S46" s="75" t="e">
        <f>IF(AND(Sufficient_data="Yes",Include_study="Yes",Variance&lt;&gt;""),Partial_correlation,NA())</f>
        <v>#N/A</v>
      </c>
      <c r="T46" s="58" t="e">
        <f t="shared" si="75"/>
        <v>#N/A</v>
      </c>
      <c r="U46" s="47" t="e">
        <f t="shared" si="76"/>
        <v>#N/A</v>
      </c>
      <c r="Z46" s="166"/>
      <c r="AA46" s="82" t="str">
        <f t="shared" si="77"/>
        <v/>
      </c>
      <c r="AB46" s="88" t="b">
        <f t="shared" si="114"/>
        <v>0</v>
      </c>
      <c r="AC46" s="105" t="str">
        <f>IF(Include_in_subgroup=TRUE,Input!Study_name,"")</f>
        <v/>
      </c>
      <c r="AD46" s="58" t="str">
        <f t="shared" si="78"/>
        <v/>
      </c>
      <c r="AE46" s="58" t="str">
        <f t="shared" si="79"/>
        <v/>
      </c>
      <c r="AF46" s="58" t="str">
        <f t="shared" si="80"/>
        <v/>
      </c>
      <c r="AG46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46" s="58" t="str">
        <f t="shared" si="81"/>
        <v/>
      </c>
      <c r="AI46" s="58" t="str">
        <f t="shared" si="82"/>
        <v/>
      </c>
      <c r="AJ46" s="83" t="str">
        <f t="shared" si="83"/>
        <v/>
      </c>
      <c r="AK46" s="58" t="str">
        <f t="shared" si="84"/>
        <v/>
      </c>
      <c r="AL46" s="58" t="str">
        <f t="shared" si="85"/>
        <v/>
      </c>
      <c r="AM46" s="47" t="str">
        <f t="shared" si="86"/>
        <v/>
      </c>
      <c r="AO46" s="75" t="e">
        <f t="shared" si="87"/>
        <v>#N/A</v>
      </c>
      <c r="AP46" s="58" t="e">
        <f t="shared" si="88"/>
        <v>#N/A</v>
      </c>
      <c r="AQ46" s="47" t="e">
        <f t="shared" si="89"/>
        <v>#N/A</v>
      </c>
      <c r="AS46" s="82" t="str">
        <f t="shared" si="90"/>
        <v/>
      </c>
      <c r="AT46" s="58" t="str">
        <f>IF(AND(Sufficient_data="Yes",Include_study="Yes",Subgroup&lt;&gt;""),IF(COUNTIFS(Input!K$2:K45,"="&amp;"Yes",Input!C$2:C45,"="&amp;"Yes",Input!M$2:M45,"="&amp;Subgroup)&gt;0,"",Subgroup),"")</f>
        <v/>
      </c>
      <c r="AU46" s="88" t="str">
        <f t="shared" si="91"/>
        <v/>
      </c>
      <c r="AV46" s="78" t="str">
        <f t="shared" si="92"/>
        <v/>
      </c>
      <c r="AW46" s="58" t="str">
        <f t="shared" si="93"/>
        <v/>
      </c>
      <c r="AX46" s="89" t="str">
        <f t="shared" si="94"/>
        <v/>
      </c>
      <c r="AY46" s="83" t="str">
        <f t="shared" si="51"/>
        <v/>
      </c>
      <c r="AZ46" s="58" t="str">
        <f t="shared" si="95"/>
        <v/>
      </c>
      <c r="BA46" s="58" t="str">
        <f t="shared" si="96"/>
        <v/>
      </c>
      <c r="BB46" s="58" t="str">
        <f t="shared" si="97"/>
        <v/>
      </c>
      <c r="BC46" s="58" t="str">
        <f t="shared" si="98"/>
        <v/>
      </c>
      <c r="BD46" s="58" t="str">
        <f t="shared" si="99"/>
        <v/>
      </c>
      <c r="BE46" s="88" t="str">
        <f t="shared" si="100"/>
        <v/>
      </c>
      <c r="BF46" s="58" t="str">
        <f t="shared" si="101"/>
        <v/>
      </c>
      <c r="BG46" s="58" t="str">
        <f t="shared" si="102"/>
        <v/>
      </c>
      <c r="BH46" s="58" t="str">
        <f t="shared" si="53"/>
        <v/>
      </c>
      <c r="BI46" s="58" t="str">
        <f t="shared" si="54"/>
        <v/>
      </c>
      <c r="BJ46" s="58" t="str">
        <f t="shared" si="103"/>
        <v/>
      </c>
      <c r="BK46" s="58" t="str">
        <f t="shared" si="104"/>
        <v/>
      </c>
      <c r="BL46" s="58" t="str">
        <f t="shared" si="55"/>
        <v/>
      </c>
      <c r="BM46" s="58" t="str">
        <f t="shared" si="56"/>
        <v/>
      </c>
      <c r="BN46" s="58" t="str">
        <f t="shared" si="105"/>
        <v/>
      </c>
      <c r="BO46" s="58" t="e">
        <f t="shared" si="106"/>
        <v>#N/A</v>
      </c>
      <c r="BP46" s="83" t="str">
        <f t="shared" si="58"/>
        <v/>
      </c>
      <c r="BQ46" s="58" t="str">
        <f t="shared" si="107"/>
        <v/>
      </c>
      <c r="BR46" s="58" t="str">
        <f t="shared" si="108"/>
        <v/>
      </c>
      <c r="BS46" s="58" t="str">
        <f t="shared" si="109"/>
        <v/>
      </c>
      <c r="BT46" s="47" t="str">
        <f t="shared" si="110"/>
        <v/>
      </c>
      <c r="BY46" s="167"/>
      <c r="BZ46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46" s="58" t="e">
        <f>IF(Include_in_Moderator=TRUE,'Moderator Analysis'!E:E,NA())</f>
        <v>#N/A</v>
      </c>
      <c r="CB46" s="58" t="e">
        <f>IF(Include_in_Moderator=TRUE,'Moderator Analysis'!F:F,NA())</f>
        <v>#N/A</v>
      </c>
      <c r="CC46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46" s="58" t="str">
        <f>IF(Include_in_Moderator=TRUE,1/CC:CC^2,"")</f>
        <v/>
      </c>
      <c r="CE46" s="58" t="str">
        <f>IF(Include_in_Moderator=TRUE,'Moderator Analysis'!F:F-CO$2,"")</f>
        <v/>
      </c>
      <c r="CF46" s="58" t="str">
        <f>IF(Include_in_Moderator=TRUE,'Moderator Analysis'!E:E-CO$3,"")</f>
        <v/>
      </c>
      <c r="CG46" s="47" t="str">
        <f>IF(Include_in_Moderator=TRUE,CD:CD*('Moderator Analysis'!F:F-CO$5-CO$4*'Moderator Analysis'!E:E)^2,"")</f>
        <v/>
      </c>
      <c r="CI46" s="75" t="str">
        <f>IF(AND(Sufficient_data="Yes",Include_study="Yes",Include_in_Moderator=TRUE,Moderator&lt;&gt;""),1/(CC:CC^2+CO$7),"")</f>
        <v/>
      </c>
      <c r="CJ46" s="58" t="str">
        <f>IF(AND(Sufficient_data="Yes",Include_study="Yes",CI46&lt;&gt;""),'Moderator Analysis'!F:F-'Moderator Analysis'!K$37,"")</f>
        <v/>
      </c>
      <c r="CK46" s="58" t="str">
        <f>IF(AND(Sufficient_data="Yes",Include_study="Yes",CI46&lt;&gt;""),'Moderator Analysis'!E:E-SUMPRODUCT('Moderator Analysis'!E:E,CI:CI)/SUM(CI:CI),"")</f>
        <v/>
      </c>
      <c r="CL46" s="47" t="str">
        <f>IF(AND(Sufficient_data="Yes",Include_study="Yes",CI46&lt;&gt;""),CI:CI*(CB46-'Moderator Analysis'!K$29-'Moderator Analysis'!K$30*'Moderator Analysis'!E:E)^2,"")</f>
        <v/>
      </c>
      <c r="CM46" s="26"/>
      <c r="CQ46" s="167"/>
      <c r="CR46" s="150" t="b">
        <f>IF(Additional_Fisher_transformation="On",AND(Include_study="Yes",Number_of_observations&lt;&gt;"",Number_of_predictors&lt;&gt;""),AND(Include_study="Yes",Sufficient_data="Yes"))</f>
        <v>0</v>
      </c>
      <c r="CS46" s="169"/>
      <c r="CT46" s="58" t="str">
        <f>IF(Include_in_Pub_Bias=TRUE,Partial_correlation,"")</f>
        <v/>
      </c>
      <c r="CU46" s="58" t="str">
        <f>IF(AND(Include_in_Pub_Bias=TRUE,Additional_Fisher_transformation="On"),FISHER(Partial_correlation),"")</f>
        <v/>
      </c>
      <c r="CV46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46" s="58" t="str">
        <f>IF(Include_in_Pub_Bias=TRUE,1/CV:CV^2,"")</f>
        <v/>
      </c>
      <c r="CX46" s="58" t="str">
        <f>IF(Include_in_Pub_Bias=TRUE,1/(CV:CV^2+IF(Additional_model="Fixed effect",0,Calculations!DK$11)),"")</f>
        <v/>
      </c>
      <c r="CY46" s="58" t="str">
        <f>IF(Include_in_Pub_Bias=TRUE,1/(CV:CV^2+IF(Additional_model="Fixed effect",0,'Publication Bias Analysis'!L$32)),"")</f>
        <v/>
      </c>
      <c r="CZ46" s="58" t="str">
        <f>IF(Include_in_Pub_Bias=TRUE,'Publication Bias Analysis'!E:E-'Publication Bias Analysis'!I$37,"")</f>
        <v/>
      </c>
      <c r="DA46" s="58" t="str">
        <f>IF(Include_in_Pub_Bias=TRUE,IF(Additional_model="Fixed effect",1/CV:CV,1/SQRT(CV:CV^2+DK$11)),"")</f>
        <v/>
      </c>
      <c r="DB46" s="58" t="str">
        <f>IF(Include_in_Pub_Bias=TRUE,IF(Additional_model="Fixed effect",'Publication Bias Analysis'!E:E/CV:CV,'Publication Bias Analysis'!E:E/SQRT(CV:CV^2+DK$11)),"")</f>
        <v/>
      </c>
      <c r="DC46" s="78" t="str">
        <f>IF(Include_in_Pub_Bias=TRUE,RANK(DP:DP,DP:DP,1)*IF(DO:DO&gt;0,1,-1),"")</f>
        <v/>
      </c>
      <c r="DD46" s="78" t="str">
        <f>IF(Include_in_Pub_Bias=TRUE,DC:DC,"")</f>
        <v/>
      </c>
      <c r="DE46" s="78" t="str">
        <f>IF(Include_in_Pub_Bias=TRUE,RANK(DS:DS,DS:DS,1)*IF(DR:DR&lt;0,-1,1),"")</f>
        <v/>
      </c>
      <c r="DF46" s="78" t="str">
        <f>IF(Include_in_Pub_Bias=TRUE,RANK(DV:DV,DV:DV,1)*IF(DU:DU&lt;0,-1,1),"")</f>
        <v/>
      </c>
      <c r="DG46" s="58" t="e">
        <f>IF(Include_in_Pub_Bias=TRUE,'Publication Bias Analysis'!E:E,NA())</f>
        <v>#N/A</v>
      </c>
      <c r="DH46" s="47" t="e">
        <f>IF(Include_in_Pub_Bias=TRUE,CV:CV,NA())</f>
        <v>#N/A</v>
      </c>
      <c r="DN46" s="164"/>
      <c r="DO46" s="10" t="str">
        <f>IF(Include_in_Pub_Bias=TRUE,IF('Publication Bias Analysis'!L$37="Left",'Publication Bias Analysis'!E:E-'Publication Bias Analysis'!I$29,'Publication Bias Analysis'!I$29-'Publication Bias Analysis'!E:E),"")</f>
        <v/>
      </c>
      <c r="DP46" s="10" t="str">
        <f>IF(Include_in_Pub_Bias=TRUE,ABS(DO46),"")</f>
        <v/>
      </c>
      <c r="DQ46" s="47" t="str">
        <f>IF(Include_in_Pub_Bias=TRUE,1/(CV:CV^2+IF(Additional_model="Fixed effect",0,$DZ$6)),"")</f>
        <v/>
      </c>
      <c r="DR46" s="10" t="str">
        <f>IF(Include_in_Pub_Bias=TRUE,IF('Publication Bias Analysis'!L$37="Left",'Publication Bias Analysis'!E:E-DZ$3,DZ$3-'Publication Bias Analysis'!E:E),"")</f>
        <v/>
      </c>
      <c r="DS46" s="10" t="str">
        <f t="shared" si="60"/>
        <v/>
      </c>
      <c r="DT46" s="47" t="str">
        <f>IF(AND(DR46&lt;&gt;"",DD46&lt;=MAX(DD:DD)-DZ$7),1/(CV:CV^2+IF(Additional_model="Fixed effect",0,$DZ$13)),"")</f>
        <v/>
      </c>
      <c r="DU46" s="10" t="str">
        <f>IF(Include_in_Pub_Bias=TRUE,IF('Publication Bias Analysis'!L$37="Left",'Publication Bias Analysis'!E:E-DZ$10,DZ$10-'Publication Bias Analysis'!E:E),"")</f>
        <v/>
      </c>
      <c r="DV46" s="10" t="str">
        <f t="shared" si="111"/>
        <v/>
      </c>
      <c r="DW46" s="47" t="str">
        <f>IF(AND(DU46&lt;&gt;"",DE46&lt;=MAX(DE:DE)-DZ$14),1/(CV:CV^2+IF(Additional_model="Fixed effect",0,$DZ$20)),"")</f>
        <v/>
      </c>
      <c r="EO46" s="164"/>
      <c r="EP46" s="58" t="str">
        <f>IF(Include_in_Pub_Bias=TRUE,Inverse_standard_error-AVERAGE(Inverse_standard_error),"")</f>
        <v/>
      </c>
      <c r="EQ46" s="47" t="str">
        <f>IF(Include_in_Pub_Bias=TRUE,Z_score-('Publication Bias Analysis'!P$3+'Publication Bias Analysis'!P$4*Inverse_standard_error),"")</f>
        <v/>
      </c>
      <c r="ES46" s="164"/>
      <c r="ET46" s="58" t="str">
        <f>IF(Include_in_Pub_Bias=TRUE,('Publication Bias Analysis'!E:E-SUMPRODUCT('Publication Bias Analysis'!E:E,Calculations!CW:CW)/SUM(Calculations!CW:CW))/(SQRT(EU:EU)),"")</f>
        <v/>
      </c>
      <c r="EU46" s="58" t="str">
        <f>IF(Include_in_Pub_Bias=TRUE,'Publication Bias Analysis'!F:F^2-1/(SUM(Calculations!CW:CW)),"")</f>
        <v/>
      </c>
      <c r="EV46" s="78" t="str">
        <f>IF(Include_in_Pub_Bias=TRUE,RANK(ET:ET,ET:ET,1),"")</f>
        <v/>
      </c>
      <c r="EW46" s="78" t="str">
        <f>IF(Include_in_Pub_Bias=TRUE,RANK(EU:EU,EU:EU,1),"")</f>
        <v/>
      </c>
      <c r="EX46" s="78" t="str">
        <f>IF(Include_in_Pub_Bias=TRUE,COUNTIFS(EV47:EV245,"&lt;"&amp;EV46,EW47:EW245,"&lt;"&amp;EW46)+COUNTIFS(EV47:EV245,"&gt;"&amp;EV46,EW47:EW245,"&gt;"&amp;EW46),"")</f>
        <v/>
      </c>
      <c r="EY46" s="94" t="str">
        <f>IF(Include_in_Pub_Bias=TRUE,COUNTIFS(EV47:EV245,"&lt;"&amp;EV46,EW47:EW245,"&gt;"&amp;EW46)+COUNTIFS(EV47:EV245,"&gt;"&amp;EV46,EW47:EW245,"&lt;"&amp;EW46),"")</f>
        <v/>
      </c>
      <c r="FA46" s="164"/>
      <c r="FG46" s="164"/>
      <c r="FH46" s="58" t="e">
        <f>IF(Include_in_Pub_Bias=TRUE,Inverse_standard_error,NA())</f>
        <v>#N/A</v>
      </c>
      <c r="FI46" s="58" t="e">
        <f>IF(Include_in_Pub_Bias=TRUE,Z_score,NA())</f>
        <v>#N/A</v>
      </c>
      <c r="FJ46" s="58" t="str">
        <f>IF(Include_in_Pub_Bias=TRUE,Inverse_standard_error-AVERAGE(Inverse_standard_error),"")</f>
        <v/>
      </c>
      <c r="FK46" s="47" t="str">
        <f>IF(Include_in_Pub_Bias=TRUE,Z_score-('Publication Bias Analysis'!AK$30+'Publication Bias Analysis'!AK$31*Inverse_standard_error),"")</f>
        <v/>
      </c>
      <c r="FQ46" s="164"/>
      <c r="FR46" s="98" t="str">
        <f>IF(Z_score&lt;&gt;"",RANK('Publication Bias Analysis'!AT:AT,'Publication Bias Analysis'!AT:AT,1)+COUNTIF('Publication Bias Analysis'!AT$2:AT45,'Publication Bias Analysis'!AR46),"")</f>
        <v/>
      </c>
      <c r="FS46" s="58" t="str">
        <f t="shared" si="64"/>
        <v/>
      </c>
      <c r="FT46" s="58" t="e">
        <f>IF(Include_in_Pub_Bias=TRUE,'Publication Bias Analysis'!AS46,NA())</f>
        <v>#N/A</v>
      </c>
      <c r="FU46" s="58" t="e">
        <f>IF('Publication Bias Analysis'!AS46&lt;&gt;"",'Publication Bias Analysis'!AT46,NA())</f>
        <v>#N/A</v>
      </c>
      <c r="FV46" s="58" t="str">
        <f>IF(Include_in_Pub_Bias=TRUE,'Publication Bias Analysis'!AS:AS-AVERAGE('Publication Bias Analysis'!AS:AS),"")</f>
        <v/>
      </c>
      <c r="FW46" s="47" t="str">
        <f>IF(Include_in_Pub_Bias=TRUE,FU:FU-('Publication Bias Analysis'!AW$30+'Publication Bias Analysis'!AW$31*FT:FT),"")</f>
        <v/>
      </c>
      <c r="GC46" s="164"/>
      <c r="GD46" s="58" t="str">
        <f t="shared" si="112"/>
        <v/>
      </c>
      <c r="GE46" s="58" t="str">
        <f t="shared" si="113"/>
        <v/>
      </c>
      <c r="GF46" s="47" t="str">
        <f t="shared" si="63"/>
        <v/>
      </c>
    </row>
    <row r="47" spans="1:188" x14ac:dyDescent="0.2">
      <c r="A47" s="166"/>
      <c r="B47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47" s="78" t="str">
        <f>IF(B47&lt;&gt;"",IF(B47=0,COUNTIF(B$2:B46,0)+1,COUNTIF(B$2:B46,B47)+B47+COUNTIF(B:B,0)),"")</f>
        <v/>
      </c>
      <c r="D47" s="78" t="str">
        <f>IF(AND(Variance&lt;&gt;"",Entry_Number&lt;&gt;""),Entry_Number,"")</f>
        <v/>
      </c>
      <c r="E47" s="120" t="str">
        <f>IF(Input!Study_name&lt;&gt;"",Input!Study_name,"")</f>
        <v/>
      </c>
      <c r="F47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47" s="58" t="str">
        <f t="shared" si="69"/>
        <v/>
      </c>
      <c r="H47" s="58" t="str">
        <f t="shared" si="70"/>
        <v/>
      </c>
      <c r="I47" s="58" t="str">
        <f t="shared" si="71"/>
        <v/>
      </c>
      <c r="J47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47" s="58" t="str">
        <f>IF(AND(Include_study="Yes",Sufficient_data="Yes",Variance&lt;&gt;""),IF(Input!Standard_error_of_Partial_correlation&lt;&gt;"",Input!Standard_error_of_Partial_correlation,SQRT(J47)),"")</f>
        <v/>
      </c>
      <c r="L47" s="58" t="str">
        <f>IF(AND(Sufficient_data="Yes",Include_study="Yes",Variance&lt;&gt;""),1/Variance,"")</f>
        <v/>
      </c>
      <c r="M47" s="58" t="str">
        <f>IF(AND(Sufficient_data="Yes",Include_study="Yes",Variance&lt;&gt;""),1/(Variance+T2_),"")</f>
        <v/>
      </c>
      <c r="N47" s="58" t="str">
        <f t="shared" si="72"/>
        <v/>
      </c>
      <c r="O47" s="58" t="str">
        <f t="shared" si="73"/>
        <v/>
      </c>
      <c r="P47" s="143" t="str">
        <f t="shared" si="74"/>
        <v/>
      </c>
      <c r="Q47" s="146" t="str">
        <f>IF(AND(Include_study="Yes",Sufficient_data="Yes",Variance&lt;&gt;""),IF(Fisher_transformation="Off",Partial_correlation,Partial_correlation_z)-Combined_Effect_Size,"")</f>
        <v/>
      </c>
      <c r="S47" s="75" t="e">
        <f>IF(AND(Sufficient_data="Yes",Include_study="Yes",Variance&lt;&gt;""),Partial_correlation,NA())</f>
        <v>#N/A</v>
      </c>
      <c r="T47" s="58" t="e">
        <f t="shared" si="75"/>
        <v>#N/A</v>
      </c>
      <c r="U47" s="47" t="e">
        <f t="shared" si="76"/>
        <v>#N/A</v>
      </c>
      <c r="Z47" s="166"/>
      <c r="AA47" s="82" t="str">
        <f t="shared" si="77"/>
        <v/>
      </c>
      <c r="AB47" s="88" t="b">
        <f t="shared" si="114"/>
        <v>0</v>
      </c>
      <c r="AC47" s="105" t="str">
        <f>IF(Include_in_subgroup=TRUE,Input!Study_name,"")</f>
        <v/>
      </c>
      <c r="AD47" s="58" t="str">
        <f t="shared" si="78"/>
        <v/>
      </c>
      <c r="AE47" s="58" t="str">
        <f t="shared" si="79"/>
        <v/>
      </c>
      <c r="AF47" s="58" t="str">
        <f t="shared" si="80"/>
        <v/>
      </c>
      <c r="AG47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47" s="58" t="str">
        <f t="shared" si="81"/>
        <v/>
      </c>
      <c r="AI47" s="58" t="str">
        <f t="shared" si="82"/>
        <v/>
      </c>
      <c r="AJ47" s="83" t="str">
        <f t="shared" si="83"/>
        <v/>
      </c>
      <c r="AK47" s="58" t="str">
        <f t="shared" si="84"/>
        <v/>
      </c>
      <c r="AL47" s="58" t="str">
        <f t="shared" si="85"/>
        <v/>
      </c>
      <c r="AM47" s="47" t="str">
        <f t="shared" si="86"/>
        <v/>
      </c>
      <c r="AO47" s="75" t="e">
        <f t="shared" si="87"/>
        <v>#N/A</v>
      </c>
      <c r="AP47" s="58" t="e">
        <f t="shared" si="88"/>
        <v>#N/A</v>
      </c>
      <c r="AQ47" s="47" t="e">
        <f t="shared" si="89"/>
        <v>#N/A</v>
      </c>
      <c r="AS47" s="82" t="str">
        <f t="shared" si="90"/>
        <v/>
      </c>
      <c r="AT47" s="58" t="str">
        <f>IF(AND(Sufficient_data="Yes",Include_study="Yes",Subgroup&lt;&gt;""),IF(COUNTIFS(Input!K$2:K46,"="&amp;"Yes",Input!C$2:C46,"="&amp;"Yes",Input!M$2:M46,"="&amp;Subgroup)&gt;0,"",Subgroup),"")</f>
        <v/>
      </c>
      <c r="AU47" s="88" t="str">
        <f t="shared" si="91"/>
        <v/>
      </c>
      <c r="AV47" s="78" t="str">
        <f t="shared" si="92"/>
        <v/>
      </c>
      <c r="AW47" s="58" t="str">
        <f t="shared" si="93"/>
        <v/>
      </c>
      <c r="AX47" s="89" t="str">
        <f t="shared" si="94"/>
        <v/>
      </c>
      <c r="AY47" s="83" t="str">
        <f t="shared" si="51"/>
        <v/>
      </c>
      <c r="AZ47" s="58" t="str">
        <f t="shared" si="95"/>
        <v/>
      </c>
      <c r="BA47" s="58" t="str">
        <f t="shared" si="96"/>
        <v/>
      </c>
      <c r="BB47" s="58" t="str">
        <f t="shared" si="97"/>
        <v/>
      </c>
      <c r="BC47" s="58" t="str">
        <f t="shared" si="98"/>
        <v/>
      </c>
      <c r="BD47" s="58" t="str">
        <f t="shared" si="99"/>
        <v/>
      </c>
      <c r="BE47" s="88" t="str">
        <f t="shared" si="100"/>
        <v/>
      </c>
      <c r="BF47" s="58" t="str">
        <f t="shared" si="101"/>
        <v/>
      </c>
      <c r="BG47" s="58" t="str">
        <f t="shared" si="102"/>
        <v/>
      </c>
      <c r="BH47" s="58" t="str">
        <f t="shared" si="53"/>
        <v/>
      </c>
      <c r="BI47" s="58" t="str">
        <f t="shared" si="54"/>
        <v/>
      </c>
      <c r="BJ47" s="58" t="str">
        <f t="shared" si="103"/>
        <v/>
      </c>
      <c r="BK47" s="58" t="str">
        <f t="shared" si="104"/>
        <v/>
      </c>
      <c r="BL47" s="58" t="str">
        <f t="shared" si="55"/>
        <v/>
      </c>
      <c r="BM47" s="58" t="str">
        <f t="shared" si="56"/>
        <v/>
      </c>
      <c r="BN47" s="58" t="str">
        <f t="shared" si="105"/>
        <v/>
      </c>
      <c r="BO47" s="58" t="e">
        <f t="shared" si="106"/>
        <v>#N/A</v>
      </c>
      <c r="BP47" s="83" t="str">
        <f t="shared" si="58"/>
        <v/>
      </c>
      <c r="BQ47" s="58" t="str">
        <f t="shared" si="107"/>
        <v/>
      </c>
      <c r="BR47" s="58" t="str">
        <f t="shared" si="108"/>
        <v/>
      </c>
      <c r="BS47" s="58" t="str">
        <f t="shared" si="109"/>
        <v/>
      </c>
      <c r="BT47" s="47" t="str">
        <f t="shared" si="110"/>
        <v/>
      </c>
      <c r="BY47" s="167"/>
      <c r="BZ47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47" s="58" t="e">
        <f>IF(Include_in_Moderator=TRUE,'Moderator Analysis'!E:E,NA())</f>
        <v>#N/A</v>
      </c>
      <c r="CB47" s="58" t="e">
        <f>IF(Include_in_Moderator=TRUE,'Moderator Analysis'!F:F,NA())</f>
        <v>#N/A</v>
      </c>
      <c r="CC47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47" s="58" t="str">
        <f>IF(Include_in_Moderator=TRUE,1/CC:CC^2,"")</f>
        <v/>
      </c>
      <c r="CE47" s="58" t="str">
        <f>IF(Include_in_Moderator=TRUE,'Moderator Analysis'!F:F-CO$2,"")</f>
        <v/>
      </c>
      <c r="CF47" s="58" t="str">
        <f>IF(Include_in_Moderator=TRUE,'Moderator Analysis'!E:E-CO$3,"")</f>
        <v/>
      </c>
      <c r="CG47" s="47" t="str">
        <f>IF(Include_in_Moderator=TRUE,CD:CD*('Moderator Analysis'!F:F-CO$5-CO$4*'Moderator Analysis'!E:E)^2,"")</f>
        <v/>
      </c>
      <c r="CI47" s="75" t="str">
        <f>IF(AND(Sufficient_data="Yes",Include_study="Yes",Include_in_Moderator=TRUE,Moderator&lt;&gt;""),1/(CC:CC^2+CO$7),"")</f>
        <v/>
      </c>
      <c r="CJ47" s="58" t="str">
        <f>IF(AND(Sufficient_data="Yes",Include_study="Yes",CI47&lt;&gt;""),'Moderator Analysis'!F:F-'Moderator Analysis'!K$37,"")</f>
        <v/>
      </c>
      <c r="CK47" s="58" t="str">
        <f>IF(AND(Sufficient_data="Yes",Include_study="Yes",CI47&lt;&gt;""),'Moderator Analysis'!E:E-SUMPRODUCT('Moderator Analysis'!E:E,CI:CI)/SUM(CI:CI),"")</f>
        <v/>
      </c>
      <c r="CL47" s="47" t="str">
        <f>IF(AND(Sufficient_data="Yes",Include_study="Yes",CI47&lt;&gt;""),CI:CI*(CB47-'Moderator Analysis'!K$29-'Moderator Analysis'!K$30*'Moderator Analysis'!E:E)^2,"")</f>
        <v/>
      </c>
      <c r="CM47" s="26"/>
      <c r="CQ47" s="167"/>
      <c r="CR47" s="150" t="b">
        <f>IF(Additional_Fisher_transformation="On",AND(Include_study="Yes",Number_of_observations&lt;&gt;"",Number_of_predictors&lt;&gt;""),AND(Include_study="Yes",Sufficient_data="Yes"))</f>
        <v>0</v>
      </c>
      <c r="CS47" s="169"/>
      <c r="CT47" s="58" t="str">
        <f>IF(Include_in_Pub_Bias=TRUE,Partial_correlation,"")</f>
        <v/>
      </c>
      <c r="CU47" s="58" t="str">
        <f>IF(AND(Include_in_Pub_Bias=TRUE,Additional_Fisher_transformation="On"),FISHER(Partial_correlation),"")</f>
        <v/>
      </c>
      <c r="CV47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47" s="58" t="str">
        <f>IF(Include_in_Pub_Bias=TRUE,1/CV:CV^2,"")</f>
        <v/>
      </c>
      <c r="CX47" s="58" t="str">
        <f>IF(Include_in_Pub_Bias=TRUE,1/(CV:CV^2+IF(Additional_model="Fixed effect",0,Calculations!DK$11)),"")</f>
        <v/>
      </c>
      <c r="CY47" s="58" t="str">
        <f>IF(Include_in_Pub_Bias=TRUE,1/(CV:CV^2+IF(Additional_model="Fixed effect",0,'Publication Bias Analysis'!L$32)),"")</f>
        <v/>
      </c>
      <c r="CZ47" s="58" t="str">
        <f>IF(Include_in_Pub_Bias=TRUE,'Publication Bias Analysis'!E:E-'Publication Bias Analysis'!I$37,"")</f>
        <v/>
      </c>
      <c r="DA47" s="58" t="str">
        <f>IF(Include_in_Pub_Bias=TRUE,IF(Additional_model="Fixed effect",1/CV:CV,1/SQRT(CV:CV^2+DK$11)),"")</f>
        <v/>
      </c>
      <c r="DB47" s="58" t="str">
        <f>IF(Include_in_Pub_Bias=TRUE,IF(Additional_model="Fixed effect",'Publication Bias Analysis'!E:E/CV:CV,'Publication Bias Analysis'!E:E/SQRT(CV:CV^2+DK$11)),"")</f>
        <v/>
      </c>
      <c r="DC47" s="78" t="str">
        <f>IF(Include_in_Pub_Bias=TRUE,RANK(DP:DP,DP:DP,1)*IF(DO:DO&gt;0,1,-1),"")</f>
        <v/>
      </c>
      <c r="DD47" s="78" t="str">
        <f>IF(Include_in_Pub_Bias=TRUE,DC:DC,"")</f>
        <v/>
      </c>
      <c r="DE47" s="78" t="str">
        <f>IF(Include_in_Pub_Bias=TRUE,RANK(DS:DS,DS:DS,1)*IF(DR:DR&lt;0,-1,1),"")</f>
        <v/>
      </c>
      <c r="DF47" s="78" t="str">
        <f>IF(Include_in_Pub_Bias=TRUE,RANK(DV:DV,DV:DV,1)*IF(DU:DU&lt;0,-1,1),"")</f>
        <v/>
      </c>
      <c r="DG47" s="58" t="e">
        <f>IF(Include_in_Pub_Bias=TRUE,'Publication Bias Analysis'!E:E,NA())</f>
        <v>#N/A</v>
      </c>
      <c r="DH47" s="47" t="e">
        <f>IF(Include_in_Pub_Bias=TRUE,CV:CV,NA())</f>
        <v>#N/A</v>
      </c>
      <c r="DN47" s="164"/>
      <c r="DO47" s="10" t="str">
        <f>IF(Include_in_Pub_Bias=TRUE,IF('Publication Bias Analysis'!L$37="Left",'Publication Bias Analysis'!E:E-'Publication Bias Analysis'!I$29,'Publication Bias Analysis'!I$29-'Publication Bias Analysis'!E:E),"")</f>
        <v/>
      </c>
      <c r="DP47" s="10" t="str">
        <f>IF(Include_in_Pub_Bias=TRUE,ABS(DO47),"")</f>
        <v/>
      </c>
      <c r="DQ47" s="47" t="str">
        <f>IF(Include_in_Pub_Bias=TRUE,1/(CV:CV^2+IF(Additional_model="Fixed effect",0,$DZ$6)),"")</f>
        <v/>
      </c>
      <c r="DR47" s="10" t="str">
        <f>IF(Include_in_Pub_Bias=TRUE,IF('Publication Bias Analysis'!L$37="Left",'Publication Bias Analysis'!E:E-DZ$3,DZ$3-'Publication Bias Analysis'!E:E),"")</f>
        <v/>
      </c>
      <c r="DS47" s="10" t="str">
        <f t="shared" si="60"/>
        <v/>
      </c>
      <c r="DT47" s="47" t="str">
        <f>IF(AND(DR47&lt;&gt;"",DD47&lt;=MAX(DD:DD)-DZ$7),1/(CV:CV^2+IF(Additional_model="Fixed effect",0,$DZ$13)),"")</f>
        <v/>
      </c>
      <c r="DU47" s="10" t="str">
        <f>IF(Include_in_Pub_Bias=TRUE,IF('Publication Bias Analysis'!L$37="Left",'Publication Bias Analysis'!E:E-DZ$10,DZ$10-'Publication Bias Analysis'!E:E),"")</f>
        <v/>
      </c>
      <c r="DV47" s="10" t="str">
        <f t="shared" si="111"/>
        <v/>
      </c>
      <c r="DW47" s="47" t="str">
        <f>IF(AND(DU47&lt;&gt;"",DE47&lt;=MAX(DE:DE)-DZ$14),1/(CV:CV^2+IF(Additional_model="Fixed effect",0,$DZ$20)),"")</f>
        <v/>
      </c>
      <c r="EO47" s="164"/>
      <c r="EP47" s="58" t="str">
        <f>IF(Include_in_Pub_Bias=TRUE,Inverse_standard_error-AVERAGE(Inverse_standard_error),"")</f>
        <v/>
      </c>
      <c r="EQ47" s="47" t="str">
        <f>IF(Include_in_Pub_Bias=TRUE,Z_score-('Publication Bias Analysis'!P$3+'Publication Bias Analysis'!P$4*Inverse_standard_error),"")</f>
        <v/>
      </c>
      <c r="ES47" s="164"/>
      <c r="ET47" s="58" t="str">
        <f>IF(Include_in_Pub_Bias=TRUE,('Publication Bias Analysis'!E:E-SUMPRODUCT('Publication Bias Analysis'!E:E,Calculations!CW:CW)/SUM(Calculations!CW:CW))/(SQRT(EU:EU)),"")</f>
        <v/>
      </c>
      <c r="EU47" s="58" t="str">
        <f>IF(Include_in_Pub_Bias=TRUE,'Publication Bias Analysis'!F:F^2-1/(SUM(Calculations!CW:CW)),"")</f>
        <v/>
      </c>
      <c r="EV47" s="78" t="str">
        <f>IF(Include_in_Pub_Bias=TRUE,RANK(ET:ET,ET:ET,1),"")</f>
        <v/>
      </c>
      <c r="EW47" s="78" t="str">
        <f>IF(Include_in_Pub_Bias=TRUE,RANK(EU:EU,EU:EU,1),"")</f>
        <v/>
      </c>
      <c r="EX47" s="78" t="str">
        <f>IF(Include_in_Pub_Bias=TRUE,COUNTIFS(EV48:EV246,"&lt;"&amp;EV47,EW48:EW246,"&lt;"&amp;EW47)+COUNTIFS(EV48:EV246,"&gt;"&amp;EV47,EW48:EW246,"&gt;"&amp;EW47),"")</f>
        <v/>
      </c>
      <c r="EY47" s="94" t="str">
        <f>IF(Include_in_Pub_Bias=TRUE,COUNTIFS(EV48:EV246,"&lt;"&amp;EV47,EW48:EW246,"&gt;"&amp;EW47)+COUNTIFS(EV48:EV246,"&gt;"&amp;EV47,EW48:EW246,"&lt;"&amp;EW47),"")</f>
        <v/>
      </c>
      <c r="FA47" s="164"/>
      <c r="FG47" s="164"/>
      <c r="FH47" s="58" t="e">
        <f>IF(Include_in_Pub_Bias=TRUE,Inverse_standard_error,NA())</f>
        <v>#N/A</v>
      </c>
      <c r="FI47" s="58" t="e">
        <f>IF(Include_in_Pub_Bias=TRUE,Z_score,NA())</f>
        <v>#N/A</v>
      </c>
      <c r="FJ47" s="58" t="str">
        <f>IF(Include_in_Pub_Bias=TRUE,Inverse_standard_error-AVERAGE(Inverse_standard_error),"")</f>
        <v/>
      </c>
      <c r="FK47" s="47" t="str">
        <f>IF(Include_in_Pub_Bias=TRUE,Z_score-('Publication Bias Analysis'!AK$30+'Publication Bias Analysis'!AK$31*Inverse_standard_error),"")</f>
        <v/>
      </c>
      <c r="FQ47" s="164"/>
      <c r="FR47" s="98" t="str">
        <f>IF(Z_score&lt;&gt;"",RANK('Publication Bias Analysis'!AT:AT,'Publication Bias Analysis'!AT:AT,1)+COUNTIF('Publication Bias Analysis'!AT$2:AT46,'Publication Bias Analysis'!AR47),"")</f>
        <v/>
      </c>
      <c r="FS47" s="58" t="str">
        <f t="shared" si="64"/>
        <v/>
      </c>
      <c r="FT47" s="58" t="e">
        <f>IF(Include_in_Pub_Bias=TRUE,'Publication Bias Analysis'!AS47,NA())</f>
        <v>#N/A</v>
      </c>
      <c r="FU47" s="58" t="e">
        <f>IF('Publication Bias Analysis'!AS47&lt;&gt;"",'Publication Bias Analysis'!AT47,NA())</f>
        <v>#N/A</v>
      </c>
      <c r="FV47" s="58" t="str">
        <f>IF(Include_in_Pub_Bias=TRUE,'Publication Bias Analysis'!AS:AS-AVERAGE('Publication Bias Analysis'!AS:AS),"")</f>
        <v/>
      </c>
      <c r="FW47" s="47" t="str">
        <f>IF(Include_in_Pub_Bias=TRUE,FU:FU-('Publication Bias Analysis'!AW$30+'Publication Bias Analysis'!AW$31*FT:FT),"")</f>
        <v/>
      </c>
      <c r="GC47" s="164"/>
      <c r="GD47" s="58" t="str">
        <f t="shared" si="112"/>
        <v/>
      </c>
      <c r="GE47" s="58" t="str">
        <f t="shared" si="113"/>
        <v/>
      </c>
      <c r="GF47" s="47" t="str">
        <f t="shared" si="63"/>
        <v/>
      </c>
    </row>
    <row r="48" spans="1:188" x14ac:dyDescent="0.2">
      <c r="A48" s="166"/>
      <c r="B48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48" s="78" t="str">
        <f>IF(B48&lt;&gt;"",IF(B48=0,COUNTIF(B$2:B47,0)+1,COUNTIF(B$2:B47,B48)+B48+COUNTIF(B:B,0)),"")</f>
        <v/>
      </c>
      <c r="D48" s="78" t="str">
        <f>IF(AND(Variance&lt;&gt;"",Entry_Number&lt;&gt;""),Entry_Number,"")</f>
        <v/>
      </c>
      <c r="E48" s="120" t="str">
        <f>IF(Input!Study_name&lt;&gt;"",Input!Study_name,"")</f>
        <v/>
      </c>
      <c r="F48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48" s="58" t="str">
        <f t="shared" si="69"/>
        <v/>
      </c>
      <c r="H48" s="58" t="str">
        <f t="shared" si="70"/>
        <v/>
      </c>
      <c r="I48" s="58" t="str">
        <f t="shared" si="71"/>
        <v/>
      </c>
      <c r="J48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48" s="58" t="str">
        <f>IF(AND(Include_study="Yes",Sufficient_data="Yes",Variance&lt;&gt;""),IF(Input!Standard_error_of_Partial_correlation&lt;&gt;"",Input!Standard_error_of_Partial_correlation,SQRT(J48)),"")</f>
        <v/>
      </c>
      <c r="L48" s="58" t="str">
        <f>IF(AND(Sufficient_data="Yes",Include_study="Yes",Variance&lt;&gt;""),1/Variance,"")</f>
        <v/>
      </c>
      <c r="M48" s="58" t="str">
        <f>IF(AND(Sufficient_data="Yes",Include_study="Yes",Variance&lt;&gt;""),1/(Variance+T2_),"")</f>
        <v/>
      </c>
      <c r="N48" s="58" t="str">
        <f t="shared" si="72"/>
        <v/>
      </c>
      <c r="O48" s="58" t="str">
        <f t="shared" si="73"/>
        <v/>
      </c>
      <c r="P48" s="143" t="str">
        <f t="shared" si="74"/>
        <v/>
      </c>
      <c r="Q48" s="146" t="str">
        <f>IF(AND(Include_study="Yes",Sufficient_data="Yes",Variance&lt;&gt;""),IF(Fisher_transformation="Off",Partial_correlation,Partial_correlation_z)-Combined_Effect_Size,"")</f>
        <v/>
      </c>
      <c r="S48" s="75" t="e">
        <f>IF(AND(Sufficient_data="Yes",Include_study="Yes",Variance&lt;&gt;""),Partial_correlation,NA())</f>
        <v>#N/A</v>
      </c>
      <c r="T48" s="58" t="e">
        <f t="shared" si="75"/>
        <v>#N/A</v>
      </c>
      <c r="U48" s="47" t="e">
        <f t="shared" si="76"/>
        <v>#N/A</v>
      </c>
      <c r="Z48" s="166"/>
      <c r="AA48" s="82" t="str">
        <f t="shared" si="77"/>
        <v/>
      </c>
      <c r="AB48" s="88" t="b">
        <f t="shared" si="114"/>
        <v>0</v>
      </c>
      <c r="AC48" s="105" t="str">
        <f>IF(Include_in_subgroup=TRUE,Input!Study_name,"")</f>
        <v/>
      </c>
      <c r="AD48" s="58" t="str">
        <f t="shared" si="78"/>
        <v/>
      </c>
      <c r="AE48" s="58" t="str">
        <f t="shared" si="79"/>
        <v/>
      </c>
      <c r="AF48" s="58" t="str">
        <f t="shared" si="80"/>
        <v/>
      </c>
      <c r="AG48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48" s="58" t="str">
        <f t="shared" si="81"/>
        <v/>
      </c>
      <c r="AI48" s="58" t="str">
        <f t="shared" si="82"/>
        <v/>
      </c>
      <c r="AJ48" s="83" t="str">
        <f t="shared" si="83"/>
        <v/>
      </c>
      <c r="AK48" s="58" t="str">
        <f t="shared" si="84"/>
        <v/>
      </c>
      <c r="AL48" s="58" t="str">
        <f t="shared" si="85"/>
        <v/>
      </c>
      <c r="AM48" s="47" t="str">
        <f t="shared" si="86"/>
        <v/>
      </c>
      <c r="AO48" s="75" t="e">
        <f t="shared" si="87"/>
        <v>#N/A</v>
      </c>
      <c r="AP48" s="58" t="e">
        <f t="shared" si="88"/>
        <v>#N/A</v>
      </c>
      <c r="AQ48" s="47" t="e">
        <f t="shared" si="89"/>
        <v>#N/A</v>
      </c>
      <c r="AS48" s="82" t="str">
        <f t="shared" si="90"/>
        <v/>
      </c>
      <c r="AT48" s="58" t="str">
        <f>IF(AND(Sufficient_data="Yes",Include_study="Yes",Subgroup&lt;&gt;""),IF(COUNTIFS(Input!K$2:K47,"="&amp;"Yes",Input!C$2:C47,"="&amp;"Yes",Input!M$2:M47,"="&amp;Subgroup)&gt;0,"",Subgroup),"")</f>
        <v/>
      </c>
      <c r="AU48" s="88" t="str">
        <f t="shared" si="91"/>
        <v/>
      </c>
      <c r="AV48" s="78" t="str">
        <f t="shared" si="92"/>
        <v/>
      </c>
      <c r="AW48" s="58" t="str">
        <f t="shared" si="93"/>
        <v/>
      </c>
      <c r="AX48" s="89" t="str">
        <f t="shared" si="94"/>
        <v/>
      </c>
      <c r="AY48" s="83" t="str">
        <f t="shared" si="51"/>
        <v/>
      </c>
      <c r="AZ48" s="58" t="str">
        <f t="shared" si="95"/>
        <v/>
      </c>
      <c r="BA48" s="58" t="str">
        <f t="shared" si="96"/>
        <v/>
      </c>
      <c r="BB48" s="58" t="str">
        <f t="shared" si="97"/>
        <v/>
      </c>
      <c r="BC48" s="58" t="str">
        <f t="shared" si="98"/>
        <v/>
      </c>
      <c r="BD48" s="58" t="str">
        <f t="shared" si="99"/>
        <v/>
      </c>
      <c r="BE48" s="88" t="str">
        <f t="shared" si="100"/>
        <v/>
      </c>
      <c r="BF48" s="58" t="str">
        <f t="shared" si="101"/>
        <v/>
      </c>
      <c r="BG48" s="58" t="str">
        <f t="shared" si="102"/>
        <v/>
      </c>
      <c r="BH48" s="58" t="str">
        <f t="shared" si="53"/>
        <v/>
      </c>
      <c r="BI48" s="58" t="str">
        <f t="shared" si="54"/>
        <v/>
      </c>
      <c r="BJ48" s="58" t="str">
        <f t="shared" si="103"/>
        <v/>
      </c>
      <c r="BK48" s="58" t="str">
        <f t="shared" si="104"/>
        <v/>
      </c>
      <c r="BL48" s="58" t="str">
        <f t="shared" si="55"/>
        <v/>
      </c>
      <c r="BM48" s="58" t="str">
        <f t="shared" si="56"/>
        <v/>
      </c>
      <c r="BN48" s="58" t="str">
        <f t="shared" si="105"/>
        <v/>
      </c>
      <c r="BO48" s="58" t="e">
        <f t="shared" si="106"/>
        <v>#N/A</v>
      </c>
      <c r="BP48" s="83" t="str">
        <f t="shared" si="58"/>
        <v/>
      </c>
      <c r="BQ48" s="58" t="str">
        <f t="shared" si="107"/>
        <v/>
      </c>
      <c r="BR48" s="58" t="str">
        <f t="shared" si="108"/>
        <v/>
      </c>
      <c r="BS48" s="58" t="str">
        <f t="shared" si="109"/>
        <v/>
      </c>
      <c r="BT48" s="47" t="str">
        <f t="shared" si="110"/>
        <v/>
      </c>
      <c r="BY48" s="167"/>
      <c r="BZ48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48" s="58" t="e">
        <f>IF(Include_in_Moderator=TRUE,'Moderator Analysis'!E:E,NA())</f>
        <v>#N/A</v>
      </c>
      <c r="CB48" s="58" t="e">
        <f>IF(Include_in_Moderator=TRUE,'Moderator Analysis'!F:F,NA())</f>
        <v>#N/A</v>
      </c>
      <c r="CC48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48" s="58" t="str">
        <f>IF(Include_in_Moderator=TRUE,1/CC:CC^2,"")</f>
        <v/>
      </c>
      <c r="CE48" s="58" t="str">
        <f>IF(Include_in_Moderator=TRUE,'Moderator Analysis'!F:F-CO$2,"")</f>
        <v/>
      </c>
      <c r="CF48" s="58" t="str">
        <f>IF(Include_in_Moderator=TRUE,'Moderator Analysis'!E:E-CO$3,"")</f>
        <v/>
      </c>
      <c r="CG48" s="47" t="str">
        <f>IF(Include_in_Moderator=TRUE,CD:CD*('Moderator Analysis'!F:F-CO$5-CO$4*'Moderator Analysis'!E:E)^2,"")</f>
        <v/>
      </c>
      <c r="CI48" s="75" t="str">
        <f>IF(AND(Sufficient_data="Yes",Include_study="Yes",Include_in_Moderator=TRUE,Moderator&lt;&gt;""),1/(CC:CC^2+CO$7),"")</f>
        <v/>
      </c>
      <c r="CJ48" s="58" t="str">
        <f>IF(AND(Sufficient_data="Yes",Include_study="Yes",CI48&lt;&gt;""),'Moderator Analysis'!F:F-'Moderator Analysis'!K$37,"")</f>
        <v/>
      </c>
      <c r="CK48" s="58" t="str">
        <f>IF(AND(Sufficient_data="Yes",Include_study="Yes",CI48&lt;&gt;""),'Moderator Analysis'!E:E-SUMPRODUCT('Moderator Analysis'!E:E,CI:CI)/SUM(CI:CI),"")</f>
        <v/>
      </c>
      <c r="CL48" s="47" t="str">
        <f>IF(AND(Sufficient_data="Yes",Include_study="Yes",CI48&lt;&gt;""),CI:CI*(CB48-'Moderator Analysis'!K$29-'Moderator Analysis'!K$30*'Moderator Analysis'!E:E)^2,"")</f>
        <v/>
      </c>
      <c r="CM48" s="26"/>
      <c r="CQ48" s="167"/>
      <c r="CR48" s="150" t="b">
        <f>IF(Additional_Fisher_transformation="On",AND(Include_study="Yes",Number_of_observations&lt;&gt;"",Number_of_predictors&lt;&gt;""),AND(Include_study="Yes",Sufficient_data="Yes"))</f>
        <v>0</v>
      </c>
      <c r="CS48" s="169"/>
      <c r="CT48" s="58" t="str">
        <f>IF(Include_in_Pub_Bias=TRUE,Partial_correlation,"")</f>
        <v/>
      </c>
      <c r="CU48" s="58" t="str">
        <f>IF(AND(Include_in_Pub_Bias=TRUE,Additional_Fisher_transformation="On"),FISHER(Partial_correlation),"")</f>
        <v/>
      </c>
      <c r="CV48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48" s="58" t="str">
        <f>IF(Include_in_Pub_Bias=TRUE,1/CV:CV^2,"")</f>
        <v/>
      </c>
      <c r="CX48" s="58" t="str">
        <f>IF(Include_in_Pub_Bias=TRUE,1/(CV:CV^2+IF(Additional_model="Fixed effect",0,Calculations!DK$11)),"")</f>
        <v/>
      </c>
      <c r="CY48" s="58" t="str">
        <f>IF(Include_in_Pub_Bias=TRUE,1/(CV:CV^2+IF(Additional_model="Fixed effect",0,'Publication Bias Analysis'!L$32)),"")</f>
        <v/>
      </c>
      <c r="CZ48" s="58" t="str">
        <f>IF(Include_in_Pub_Bias=TRUE,'Publication Bias Analysis'!E:E-'Publication Bias Analysis'!I$37,"")</f>
        <v/>
      </c>
      <c r="DA48" s="58" t="str">
        <f>IF(Include_in_Pub_Bias=TRUE,IF(Additional_model="Fixed effect",1/CV:CV,1/SQRT(CV:CV^2+DK$11)),"")</f>
        <v/>
      </c>
      <c r="DB48" s="58" t="str">
        <f>IF(Include_in_Pub_Bias=TRUE,IF(Additional_model="Fixed effect",'Publication Bias Analysis'!E:E/CV:CV,'Publication Bias Analysis'!E:E/SQRT(CV:CV^2+DK$11)),"")</f>
        <v/>
      </c>
      <c r="DC48" s="78" t="str">
        <f>IF(Include_in_Pub_Bias=TRUE,RANK(DP:DP,DP:DP,1)*IF(DO:DO&gt;0,1,-1),"")</f>
        <v/>
      </c>
      <c r="DD48" s="78" t="str">
        <f>IF(Include_in_Pub_Bias=TRUE,DC:DC,"")</f>
        <v/>
      </c>
      <c r="DE48" s="78" t="str">
        <f>IF(Include_in_Pub_Bias=TRUE,RANK(DS:DS,DS:DS,1)*IF(DR:DR&lt;0,-1,1),"")</f>
        <v/>
      </c>
      <c r="DF48" s="78" t="str">
        <f>IF(Include_in_Pub_Bias=TRUE,RANK(DV:DV,DV:DV,1)*IF(DU:DU&lt;0,-1,1),"")</f>
        <v/>
      </c>
      <c r="DG48" s="58" t="e">
        <f>IF(Include_in_Pub_Bias=TRUE,'Publication Bias Analysis'!E:E,NA())</f>
        <v>#N/A</v>
      </c>
      <c r="DH48" s="47" t="e">
        <f>IF(Include_in_Pub_Bias=TRUE,CV:CV,NA())</f>
        <v>#N/A</v>
      </c>
      <c r="DN48" s="164"/>
      <c r="DO48" s="10" t="str">
        <f>IF(Include_in_Pub_Bias=TRUE,IF('Publication Bias Analysis'!L$37="Left",'Publication Bias Analysis'!E:E-'Publication Bias Analysis'!I$29,'Publication Bias Analysis'!I$29-'Publication Bias Analysis'!E:E),"")</f>
        <v/>
      </c>
      <c r="DP48" s="10" t="str">
        <f>IF(Include_in_Pub_Bias=TRUE,ABS(DO48),"")</f>
        <v/>
      </c>
      <c r="DQ48" s="47" t="str">
        <f>IF(Include_in_Pub_Bias=TRUE,1/(CV:CV^2+IF(Additional_model="Fixed effect",0,$DZ$6)),"")</f>
        <v/>
      </c>
      <c r="DR48" s="10" t="str">
        <f>IF(Include_in_Pub_Bias=TRUE,IF('Publication Bias Analysis'!L$37="Left",'Publication Bias Analysis'!E:E-DZ$3,DZ$3-'Publication Bias Analysis'!E:E),"")</f>
        <v/>
      </c>
      <c r="DS48" s="10" t="str">
        <f t="shared" si="60"/>
        <v/>
      </c>
      <c r="DT48" s="47" t="str">
        <f>IF(AND(DR48&lt;&gt;"",DD48&lt;=MAX(DD:DD)-DZ$7),1/(CV:CV^2+IF(Additional_model="Fixed effect",0,$DZ$13)),"")</f>
        <v/>
      </c>
      <c r="DU48" s="10" t="str">
        <f>IF(Include_in_Pub_Bias=TRUE,IF('Publication Bias Analysis'!L$37="Left",'Publication Bias Analysis'!E:E-DZ$10,DZ$10-'Publication Bias Analysis'!E:E),"")</f>
        <v/>
      </c>
      <c r="DV48" s="10" t="str">
        <f t="shared" si="111"/>
        <v/>
      </c>
      <c r="DW48" s="47" t="str">
        <f>IF(AND(DU48&lt;&gt;"",DE48&lt;=MAX(DE:DE)-DZ$14),1/(CV:CV^2+IF(Additional_model="Fixed effect",0,$DZ$20)),"")</f>
        <v/>
      </c>
      <c r="EO48" s="164"/>
      <c r="EP48" s="58" t="str">
        <f>IF(Include_in_Pub_Bias=TRUE,Inverse_standard_error-AVERAGE(Inverse_standard_error),"")</f>
        <v/>
      </c>
      <c r="EQ48" s="47" t="str">
        <f>IF(Include_in_Pub_Bias=TRUE,Z_score-('Publication Bias Analysis'!P$3+'Publication Bias Analysis'!P$4*Inverse_standard_error),"")</f>
        <v/>
      </c>
      <c r="ES48" s="164"/>
      <c r="ET48" s="58" t="str">
        <f>IF(Include_in_Pub_Bias=TRUE,('Publication Bias Analysis'!E:E-SUMPRODUCT('Publication Bias Analysis'!E:E,Calculations!CW:CW)/SUM(Calculations!CW:CW))/(SQRT(EU:EU)),"")</f>
        <v/>
      </c>
      <c r="EU48" s="58" t="str">
        <f>IF(Include_in_Pub_Bias=TRUE,'Publication Bias Analysis'!F:F^2-1/(SUM(Calculations!CW:CW)),"")</f>
        <v/>
      </c>
      <c r="EV48" s="78" t="str">
        <f>IF(Include_in_Pub_Bias=TRUE,RANK(ET:ET,ET:ET,1),"")</f>
        <v/>
      </c>
      <c r="EW48" s="78" t="str">
        <f>IF(Include_in_Pub_Bias=TRUE,RANK(EU:EU,EU:EU,1),"")</f>
        <v/>
      </c>
      <c r="EX48" s="78" t="str">
        <f>IF(Include_in_Pub_Bias=TRUE,COUNTIFS(EV49:EV247,"&lt;"&amp;EV48,EW49:EW247,"&lt;"&amp;EW48)+COUNTIFS(EV49:EV247,"&gt;"&amp;EV48,EW49:EW247,"&gt;"&amp;EW48),"")</f>
        <v/>
      </c>
      <c r="EY48" s="94" t="str">
        <f>IF(Include_in_Pub_Bias=TRUE,COUNTIFS(EV49:EV247,"&lt;"&amp;EV48,EW49:EW247,"&gt;"&amp;EW48)+COUNTIFS(EV49:EV247,"&gt;"&amp;EV48,EW49:EW247,"&lt;"&amp;EW48),"")</f>
        <v/>
      </c>
      <c r="FA48" s="164"/>
      <c r="FG48" s="164"/>
      <c r="FH48" s="58" t="e">
        <f>IF(Include_in_Pub_Bias=TRUE,Inverse_standard_error,NA())</f>
        <v>#N/A</v>
      </c>
      <c r="FI48" s="58" t="e">
        <f>IF(Include_in_Pub_Bias=TRUE,Z_score,NA())</f>
        <v>#N/A</v>
      </c>
      <c r="FJ48" s="58" t="str">
        <f>IF(Include_in_Pub_Bias=TRUE,Inverse_standard_error-AVERAGE(Inverse_standard_error),"")</f>
        <v/>
      </c>
      <c r="FK48" s="47" t="str">
        <f>IF(Include_in_Pub_Bias=TRUE,Z_score-('Publication Bias Analysis'!AK$30+'Publication Bias Analysis'!AK$31*Inverse_standard_error),"")</f>
        <v/>
      </c>
      <c r="FQ48" s="164"/>
      <c r="FR48" s="98" t="str">
        <f>IF(Z_score&lt;&gt;"",RANK('Publication Bias Analysis'!AT:AT,'Publication Bias Analysis'!AT:AT,1)+COUNTIF('Publication Bias Analysis'!AT$2:AT47,'Publication Bias Analysis'!AR48),"")</f>
        <v/>
      </c>
      <c r="FS48" s="58" t="str">
        <f t="shared" si="64"/>
        <v/>
      </c>
      <c r="FT48" s="58" t="e">
        <f>IF(Include_in_Pub_Bias=TRUE,'Publication Bias Analysis'!AS48,NA())</f>
        <v>#N/A</v>
      </c>
      <c r="FU48" s="58" t="e">
        <f>IF('Publication Bias Analysis'!AS48&lt;&gt;"",'Publication Bias Analysis'!AT48,NA())</f>
        <v>#N/A</v>
      </c>
      <c r="FV48" s="58" t="str">
        <f>IF(Include_in_Pub_Bias=TRUE,'Publication Bias Analysis'!AS:AS-AVERAGE('Publication Bias Analysis'!AS:AS),"")</f>
        <v/>
      </c>
      <c r="FW48" s="47" t="str">
        <f>IF(Include_in_Pub_Bias=TRUE,FU:FU-('Publication Bias Analysis'!AW$30+'Publication Bias Analysis'!AW$31*FT:FT),"")</f>
        <v/>
      </c>
      <c r="GC48" s="164"/>
      <c r="GD48" s="58" t="str">
        <f t="shared" si="112"/>
        <v/>
      </c>
      <c r="GE48" s="58" t="str">
        <f t="shared" si="113"/>
        <v/>
      </c>
      <c r="GF48" s="47" t="str">
        <f t="shared" si="63"/>
        <v/>
      </c>
    </row>
    <row r="49" spans="1:188" x14ac:dyDescent="0.2">
      <c r="A49" s="166"/>
      <c r="B49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49" s="78" t="str">
        <f>IF(B49&lt;&gt;"",IF(B49=0,COUNTIF(B$2:B48,0)+1,COUNTIF(B$2:B48,B49)+B49+COUNTIF(B:B,0)),"")</f>
        <v/>
      </c>
      <c r="D49" s="78" t="str">
        <f>IF(AND(Variance&lt;&gt;"",Entry_Number&lt;&gt;""),Entry_Number,"")</f>
        <v/>
      </c>
      <c r="E49" s="120" t="str">
        <f>IF(Input!Study_name&lt;&gt;"",Input!Study_name,"")</f>
        <v/>
      </c>
      <c r="F49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49" s="58" t="str">
        <f t="shared" si="69"/>
        <v/>
      </c>
      <c r="H49" s="58" t="str">
        <f t="shared" si="70"/>
        <v/>
      </c>
      <c r="I49" s="58" t="str">
        <f t="shared" si="71"/>
        <v/>
      </c>
      <c r="J49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49" s="58" t="str">
        <f>IF(AND(Include_study="Yes",Sufficient_data="Yes",Variance&lt;&gt;""),IF(Input!Standard_error_of_Partial_correlation&lt;&gt;"",Input!Standard_error_of_Partial_correlation,SQRT(J49)),"")</f>
        <v/>
      </c>
      <c r="L49" s="58" t="str">
        <f>IF(AND(Sufficient_data="Yes",Include_study="Yes",Variance&lt;&gt;""),1/Variance,"")</f>
        <v/>
      </c>
      <c r="M49" s="58" t="str">
        <f>IF(AND(Sufficient_data="Yes",Include_study="Yes",Variance&lt;&gt;""),1/(Variance+T2_),"")</f>
        <v/>
      </c>
      <c r="N49" s="58" t="str">
        <f t="shared" si="72"/>
        <v/>
      </c>
      <c r="O49" s="58" t="str">
        <f t="shared" si="73"/>
        <v/>
      </c>
      <c r="P49" s="143" t="str">
        <f t="shared" si="74"/>
        <v/>
      </c>
      <c r="Q49" s="146" t="str">
        <f>IF(AND(Include_study="Yes",Sufficient_data="Yes",Variance&lt;&gt;""),IF(Fisher_transformation="Off",Partial_correlation,Partial_correlation_z)-Combined_Effect_Size,"")</f>
        <v/>
      </c>
      <c r="S49" s="75" t="e">
        <f>IF(AND(Sufficient_data="Yes",Include_study="Yes",Variance&lt;&gt;""),Partial_correlation,NA())</f>
        <v>#N/A</v>
      </c>
      <c r="T49" s="58" t="e">
        <f t="shared" si="75"/>
        <v>#N/A</v>
      </c>
      <c r="U49" s="47" t="e">
        <f t="shared" si="76"/>
        <v>#N/A</v>
      </c>
      <c r="Z49" s="166"/>
      <c r="AA49" s="82" t="str">
        <f t="shared" si="77"/>
        <v/>
      </c>
      <c r="AB49" s="88" t="b">
        <f t="shared" si="114"/>
        <v>0</v>
      </c>
      <c r="AC49" s="105" t="str">
        <f>IF(Include_in_subgroup=TRUE,Input!Study_name,"")</f>
        <v/>
      </c>
      <c r="AD49" s="58" t="str">
        <f t="shared" si="78"/>
        <v/>
      </c>
      <c r="AE49" s="58" t="str">
        <f t="shared" si="79"/>
        <v/>
      </c>
      <c r="AF49" s="58" t="str">
        <f t="shared" si="80"/>
        <v/>
      </c>
      <c r="AG49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49" s="58" t="str">
        <f t="shared" si="81"/>
        <v/>
      </c>
      <c r="AI49" s="58" t="str">
        <f t="shared" si="82"/>
        <v/>
      </c>
      <c r="AJ49" s="83" t="str">
        <f t="shared" si="83"/>
        <v/>
      </c>
      <c r="AK49" s="58" t="str">
        <f t="shared" si="84"/>
        <v/>
      </c>
      <c r="AL49" s="58" t="str">
        <f t="shared" si="85"/>
        <v/>
      </c>
      <c r="AM49" s="47" t="str">
        <f t="shared" si="86"/>
        <v/>
      </c>
      <c r="AO49" s="75" t="e">
        <f t="shared" si="87"/>
        <v>#N/A</v>
      </c>
      <c r="AP49" s="58" t="e">
        <f t="shared" si="88"/>
        <v>#N/A</v>
      </c>
      <c r="AQ49" s="47" t="e">
        <f t="shared" si="89"/>
        <v>#N/A</v>
      </c>
      <c r="AS49" s="82" t="str">
        <f t="shared" si="90"/>
        <v/>
      </c>
      <c r="AT49" s="58" t="str">
        <f>IF(AND(Sufficient_data="Yes",Include_study="Yes",Subgroup&lt;&gt;""),IF(COUNTIFS(Input!K$2:K48,"="&amp;"Yes",Input!C$2:C48,"="&amp;"Yes",Input!M$2:M48,"="&amp;Subgroup)&gt;0,"",Subgroup),"")</f>
        <v/>
      </c>
      <c r="AU49" s="88" t="str">
        <f t="shared" si="91"/>
        <v/>
      </c>
      <c r="AV49" s="78" t="str">
        <f t="shared" si="92"/>
        <v/>
      </c>
      <c r="AW49" s="58" t="str">
        <f t="shared" si="93"/>
        <v/>
      </c>
      <c r="AX49" s="89" t="str">
        <f t="shared" si="94"/>
        <v/>
      </c>
      <c r="AY49" s="83" t="str">
        <f t="shared" si="51"/>
        <v/>
      </c>
      <c r="AZ49" s="58" t="str">
        <f t="shared" si="95"/>
        <v/>
      </c>
      <c r="BA49" s="58" t="str">
        <f t="shared" si="96"/>
        <v/>
      </c>
      <c r="BB49" s="58" t="str">
        <f t="shared" si="97"/>
        <v/>
      </c>
      <c r="BC49" s="58" t="str">
        <f t="shared" si="98"/>
        <v/>
      </c>
      <c r="BD49" s="58" t="str">
        <f t="shared" si="99"/>
        <v/>
      </c>
      <c r="BE49" s="88" t="str">
        <f t="shared" si="100"/>
        <v/>
      </c>
      <c r="BF49" s="58" t="str">
        <f t="shared" si="101"/>
        <v/>
      </c>
      <c r="BG49" s="58" t="str">
        <f t="shared" si="102"/>
        <v/>
      </c>
      <c r="BH49" s="58" t="str">
        <f t="shared" si="53"/>
        <v/>
      </c>
      <c r="BI49" s="58" t="str">
        <f t="shared" si="54"/>
        <v/>
      </c>
      <c r="BJ49" s="58" t="str">
        <f t="shared" si="103"/>
        <v/>
      </c>
      <c r="BK49" s="58" t="str">
        <f t="shared" si="104"/>
        <v/>
      </c>
      <c r="BL49" s="58" t="str">
        <f t="shared" si="55"/>
        <v/>
      </c>
      <c r="BM49" s="58" t="str">
        <f t="shared" si="56"/>
        <v/>
      </c>
      <c r="BN49" s="58" t="str">
        <f t="shared" si="105"/>
        <v/>
      </c>
      <c r="BO49" s="58" t="e">
        <f t="shared" si="106"/>
        <v>#N/A</v>
      </c>
      <c r="BP49" s="83" t="str">
        <f t="shared" si="58"/>
        <v/>
      </c>
      <c r="BQ49" s="58" t="str">
        <f t="shared" si="107"/>
        <v/>
      </c>
      <c r="BR49" s="58" t="str">
        <f t="shared" si="108"/>
        <v/>
      </c>
      <c r="BS49" s="58" t="str">
        <f t="shared" si="109"/>
        <v/>
      </c>
      <c r="BT49" s="47" t="str">
        <f t="shared" si="110"/>
        <v/>
      </c>
      <c r="BY49" s="167"/>
      <c r="BZ49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49" s="58" t="e">
        <f>IF(Include_in_Moderator=TRUE,'Moderator Analysis'!E:E,NA())</f>
        <v>#N/A</v>
      </c>
      <c r="CB49" s="58" t="e">
        <f>IF(Include_in_Moderator=TRUE,'Moderator Analysis'!F:F,NA())</f>
        <v>#N/A</v>
      </c>
      <c r="CC49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49" s="58" t="str">
        <f>IF(Include_in_Moderator=TRUE,1/CC:CC^2,"")</f>
        <v/>
      </c>
      <c r="CE49" s="58" t="str">
        <f>IF(Include_in_Moderator=TRUE,'Moderator Analysis'!F:F-CO$2,"")</f>
        <v/>
      </c>
      <c r="CF49" s="58" t="str">
        <f>IF(Include_in_Moderator=TRUE,'Moderator Analysis'!E:E-CO$3,"")</f>
        <v/>
      </c>
      <c r="CG49" s="47" t="str">
        <f>IF(Include_in_Moderator=TRUE,CD:CD*('Moderator Analysis'!F:F-CO$5-CO$4*'Moderator Analysis'!E:E)^2,"")</f>
        <v/>
      </c>
      <c r="CI49" s="75" t="str">
        <f>IF(AND(Sufficient_data="Yes",Include_study="Yes",Include_in_Moderator=TRUE,Moderator&lt;&gt;""),1/(CC:CC^2+CO$7),"")</f>
        <v/>
      </c>
      <c r="CJ49" s="58" t="str">
        <f>IF(AND(Sufficient_data="Yes",Include_study="Yes",CI49&lt;&gt;""),'Moderator Analysis'!F:F-'Moderator Analysis'!K$37,"")</f>
        <v/>
      </c>
      <c r="CK49" s="58" t="str">
        <f>IF(AND(Sufficient_data="Yes",Include_study="Yes",CI49&lt;&gt;""),'Moderator Analysis'!E:E-SUMPRODUCT('Moderator Analysis'!E:E,CI:CI)/SUM(CI:CI),"")</f>
        <v/>
      </c>
      <c r="CL49" s="47" t="str">
        <f>IF(AND(Sufficient_data="Yes",Include_study="Yes",CI49&lt;&gt;""),CI:CI*(CB49-'Moderator Analysis'!K$29-'Moderator Analysis'!K$30*'Moderator Analysis'!E:E)^2,"")</f>
        <v/>
      </c>
      <c r="CM49" s="26"/>
      <c r="CQ49" s="167"/>
      <c r="CR49" s="150" t="b">
        <f>IF(Additional_Fisher_transformation="On",AND(Include_study="Yes",Number_of_observations&lt;&gt;"",Number_of_predictors&lt;&gt;""),AND(Include_study="Yes",Sufficient_data="Yes"))</f>
        <v>0</v>
      </c>
      <c r="CS49" s="169"/>
      <c r="CT49" s="58" t="str">
        <f>IF(Include_in_Pub_Bias=TRUE,Partial_correlation,"")</f>
        <v/>
      </c>
      <c r="CU49" s="58" t="str">
        <f>IF(AND(Include_in_Pub_Bias=TRUE,Additional_Fisher_transformation="On"),FISHER(Partial_correlation),"")</f>
        <v/>
      </c>
      <c r="CV49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49" s="58" t="str">
        <f>IF(Include_in_Pub_Bias=TRUE,1/CV:CV^2,"")</f>
        <v/>
      </c>
      <c r="CX49" s="58" t="str">
        <f>IF(Include_in_Pub_Bias=TRUE,1/(CV:CV^2+IF(Additional_model="Fixed effect",0,Calculations!DK$11)),"")</f>
        <v/>
      </c>
      <c r="CY49" s="58" t="str">
        <f>IF(Include_in_Pub_Bias=TRUE,1/(CV:CV^2+IF(Additional_model="Fixed effect",0,'Publication Bias Analysis'!L$32)),"")</f>
        <v/>
      </c>
      <c r="CZ49" s="58" t="str">
        <f>IF(Include_in_Pub_Bias=TRUE,'Publication Bias Analysis'!E:E-'Publication Bias Analysis'!I$37,"")</f>
        <v/>
      </c>
      <c r="DA49" s="58" t="str">
        <f>IF(Include_in_Pub_Bias=TRUE,IF(Additional_model="Fixed effect",1/CV:CV,1/SQRT(CV:CV^2+DK$11)),"")</f>
        <v/>
      </c>
      <c r="DB49" s="58" t="str">
        <f>IF(Include_in_Pub_Bias=TRUE,IF(Additional_model="Fixed effect",'Publication Bias Analysis'!E:E/CV:CV,'Publication Bias Analysis'!E:E/SQRT(CV:CV^2+DK$11)),"")</f>
        <v/>
      </c>
      <c r="DC49" s="78" t="str">
        <f>IF(Include_in_Pub_Bias=TRUE,RANK(DP:DP,DP:DP,1)*IF(DO:DO&gt;0,1,-1),"")</f>
        <v/>
      </c>
      <c r="DD49" s="78" t="str">
        <f>IF(Include_in_Pub_Bias=TRUE,DC:DC,"")</f>
        <v/>
      </c>
      <c r="DE49" s="78" t="str">
        <f>IF(Include_in_Pub_Bias=TRUE,RANK(DS:DS,DS:DS,1)*IF(DR:DR&lt;0,-1,1),"")</f>
        <v/>
      </c>
      <c r="DF49" s="78" t="str">
        <f>IF(Include_in_Pub_Bias=TRUE,RANK(DV:DV,DV:DV,1)*IF(DU:DU&lt;0,-1,1),"")</f>
        <v/>
      </c>
      <c r="DG49" s="58" t="e">
        <f>IF(Include_in_Pub_Bias=TRUE,'Publication Bias Analysis'!E:E,NA())</f>
        <v>#N/A</v>
      </c>
      <c r="DH49" s="47" t="e">
        <f>IF(Include_in_Pub_Bias=TRUE,CV:CV,NA())</f>
        <v>#N/A</v>
      </c>
      <c r="DN49" s="164"/>
      <c r="DO49" s="10" t="str">
        <f>IF(Include_in_Pub_Bias=TRUE,IF('Publication Bias Analysis'!L$37="Left",'Publication Bias Analysis'!E:E-'Publication Bias Analysis'!I$29,'Publication Bias Analysis'!I$29-'Publication Bias Analysis'!E:E),"")</f>
        <v/>
      </c>
      <c r="DP49" s="10" t="str">
        <f>IF(Include_in_Pub_Bias=TRUE,ABS(DO49),"")</f>
        <v/>
      </c>
      <c r="DQ49" s="47" t="str">
        <f>IF(Include_in_Pub_Bias=TRUE,1/(CV:CV^2+IF(Additional_model="Fixed effect",0,$DZ$6)),"")</f>
        <v/>
      </c>
      <c r="DR49" s="10" t="str">
        <f>IF(Include_in_Pub_Bias=TRUE,IF('Publication Bias Analysis'!L$37="Left",'Publication Bias Analysis'!E:E-DZ$3,DZ$3-'Publication Bias Analysis'!E:E),"")</f>
        <v/>
      </c>
      <c r="DS49" s="10" t="str">
        <f t="shared" si="60"/>
        <v/>
      </c>
      <c r="DT49" s="47" t="str">
        <f>IF(AND(DR49&lt;&gt;"",DD49&lt;=MAX(DD:DD)-DZ$7),1/(CV:CV^2+IF(Additional_model="Fixed effect",0,$DZ$13)),"")</f>
        <v/>
      </c>
      <c r="DU49" s="10" t="str">
        <f>IF(Include_in_Pub_Bias=TRUE,IF('Publication Bias Analysis'!L$37="Left",'Publication Bias Analysis'!E:E-DZ$10,DZ$10-'Publication Bias Analysis'!E:E),"")</f>
        <v/>
      </c>
      <c r="DV49" s="10" t="str">
        <f t="shared" si="111"/>
        <v/>
      </c>
      <c r="DW49" s="47" t="str">
        <f>IF(AND(DU49&lt;&gt;"",DE49&lt;=MAX(DE:DE)-DZ$14),1/(CV:CV^2+IF(Additional_model="Fixed effect",0,$DZ$20)),"")</f>
        <v/>
      </c>
      <c r="EO49" s="164"/>
      <c r="EP49" s="58" t="str">
        <f>IF(Include_in_Pub_Bias=TRUE,Inverse_standard_error-AVERAGE(Inverse_standard_error),"")</f>
        <v/>
      </c>
      <c r="EQ49" s="47" t="str">
        <f>IF(Include_in_Pub_Bias=TRUE,Z_score-('Publication Bias Analysis'!P$3+'Publication Bias Analysis'!P$4*Inverse_standard_error),"")</f>
        <v/>
      </c>
      <c r="ES49" s="164"/>
      <c r="ET49" s="58" t="str">
        <f>IF(Include_in_Pub_Bias=TRUE,('Publication Bias Analysis'!E:E-SUMPRODUCT('Publication Bias Analysis'!E:E,Calculations!CW:CW)/SUM(Calculations!CW:CW))/(SQRT(EU:EU)),"")</f>
        <v/>
      </c>
      <c r="EU49" s="58" t="str">
        <f>IF(Include_in_Pub_Bias=TRUE,'Publication Bias Analysis'!F:F^2-1/(SUM(Calculations!CW:CW)),"")</f>
        <v/>
      </c>
      <c r="EV49" s="78" t="str">
        <f>IF(Include_in_Pub_Bias=TRUE,RANK(ET:ET,ET:ET,1),"")</f>
        <v/>
      </c>
      <c r="EW49" s="78" t="str">
        <f>IF(Include_in_Pub_Bias=TRUE,RANK(EU:EU,EU:EU,1),"")</f>
        <v/>
      </c>
      <c r="EX49" s="78" t="str">
        <f>IF(Include_in_Pub_Bias=TRUE,COUNTIFS(EV50:EV248,"&lt;"&amp;EV49,EW50:EW248,"&lt;"&amp;EW49)+COUNTIFS(EV50:EV248,"&gt;"&amp;EV49,EW50:EW248,"&gt;"&amp;EW49),"")</f>
        <v/>
      </c>
      <c r="EY49" s="94" t="str">
        <f>IF(Include_in_Pub_Bias=TRUE,COUNTIFS(EV50:EV248,"&lt;"&amp;EV49,EW50:EW248,"&gt;"&amp;EW49)+COUNTIFS(EV50:EV248,"&gt;"&amp;EV49,EW50:EW248,"&lt;"&amp;EW49),"")</f>
        <v/>
      </c>
      <c r="FA49" s="164"/>
      <c r="FG49" s="164"/>
      <c r="FH49" s="58" t="e">
        <f>IF(Include_in_Pub_Bias=TRUE,Inverse_standard_error,NA())</f>
        <v>#N/A</v>
      </c>
      <c r="FI49" s="58" t="e">
        <f>IF(Include_in_Pub_Bias=TRUE,Z_score,NA())</f>
        <v>#N/A</v>
      </c>
      <c r="FJ49" s="58" t="str">
        <f>IF(Include_in_Pub_Bias=TRUE,Inverse_standard_error-AVERAGE(Inverse_standard_error),"")</f>
        <v/>
      </c>
      <c r="FK49" s="47" t="str">
        <f>IF(Include_in_Pub_Bias=TRUE,Z_score-('Publication Bias Analysis'!AK$30+'Publication Bias Analysis'!AK$31*Inverse_standard_error),"")</f>
        <v/>
      </c>
      <c r="FQ49" s="164"/>
      <c r="FR49" s="98" t="str">
        <f>IF(Z_score&lt;&gt;"",RANK('Publication Bias Analysis'!AT:AT,'Publication Bias Analysis'!AT:AT,1)+COUNTIF('Publication Bias Analysis'!AT$2:AT48,'Publication Bias Analysis'!AR49),"")</f>
        <v/>
      </c>
      <c r="FS49" s="58" t="str">
        <f t="shared" si="64"/>
        <v/>
      </c>
      <c r="FT49" s="58" t="e">
        <f>IF(Include_in_Pub_Bias=TRUE,'Publication Bias Analysis'!AS49,NA())</f>
        <v>#N/A</v>
      </c>
      <c r="FU49" s="58" t="e">
        <f>IF('Publication Bias Analysis'!AS49&lt;&gt;"",'Publication Bias Analysis'!AT49,NA())</f>
        <v>#N/A</v>
      </c>
      <c r="FV49" s="58" t="str">
        <f>IF(Include_in_Pub_Bias=TRUE,'Publication Bias Analysis'!AS:AS-AVERAGE('Publication Bias Analysis'!AS:AS),"")</f>
        <v/>
      </c>
      <c r="FW49" s="47" t="str">
        <f>IF(Include_in_Pub_Bias=TRUE,FU:FU-('Publication Bias Analysis'!AW$30+'Publication Bias Analysis'!AW$31*FT:FT),"")</f>
        <v/>
      </c>
      <c r="GC49" s="164"/>
      <c r="GD49" s="58" t="str">
        <f t="shared" si="112"/>
        <v/>
      </c>
      <c r="GE49" s="58" t="str">
        <f t="shared" si="113"/>
        <v/>
      </c>
      <c r="GF49" s="47" t="str">
        <f t="shared" si="63"/>
        <v/>
      </c>
    </row>
    <row r="50" spans="1:188" x14ac:dyDescent="0.2">
      <c r="A50" s="166"/>
      <c r="B50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50" s="78" t="str">
        <f>IF(B50&lt;&gt;"",IF(B50=0,COUNTIF(B$2:B49,0)+1,COUNTIF(B$2:B49,B50)+B50+COUNTIF(B:B,0)),"")</f>
        <v/>
      </c>
      <c r="D50" s="78" t="str">
        <f>IF(AND(Variance&lt;&gt;"",Entry_Number&lt;&gt;""),Entry_Number,"")</f>
        <v/>
      </c>
      <c r="E50" s="120" t="str">
        <f>IF(Input!Study_name&lt;&gt;"",Input!Study_name,"")</f>
        <v/>
      </c>
      <c r="F50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50" s="58" t="str">
        <f t="shared" si="69"/>
        <v/>
      </c>
      <c r="H50" s="58" t="str">
        <f t="shared" si="70"/>
        <v/>
      </c>
      <c r="I50" s="58" t="str">
        <f t="shared" si="71"/>
        <v/>
      </c>
      <c r="J50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50" s="58" t="str">
        <f>IF(AND(Include_study="Yes",Sufficient_data="Yes",Variance&lt;&gt;""),IF(Input!Standard_error_of_Partial_correlation&lt;&gt;"",Input!Standard_error_of_Partial_correlation,SQRT(J50)),"")</f>
        <v/>
      </c>
      <c r="L50" s="58" t="str">
        <f>IF(AND(Sufficient_data="Yes",Include_study="Yes",Variance&lt;&gt;""),1/Variance,"")</f>
        <v/>
      </c>
      <c r="M50" s="58" t="str">
        <f>IF(AND(Sufficient_data="Yes",Include_study="Yes",Variance&lt;&gt;""),1/(Variance+T2_),"")</f>
        <v/>
      </c>
      <c r="N50" s="58" t="str">
        <f t="shared" si="72"/>
        <v/>
      </c>
      <c r="O50" s="58" t="str">
        <f t="shared" si="73"/>
        <v/>
      </c>
      <c r="P50" s="143" t="str">
        <f t="shared" si="74"/>
        <v/>
      </c>
      <c r="Q50" s="146" t="str">
        <f>IF(AND(Include_study="Yes",Sufficient_data="Yes",Variance&lt;&gt;""),IF(Fisher_transformation="Off",Partial_correlation,Partial_correlation_z)-Combined_Effect_Size,"")</f>
        <v/>
      </c>
      <c r="S50" s="75" t="e">
        <f>IF(AND(Sufficient_data="Yes",Include_study="Yes",Variance&lt;&gt;""),Partial_correlation,NA())</f>
        <v>#N/A</v>
      </c>
      <c r="T50" s="58" t="e">
        <f t="shared" si="75"/>
        <v>#N/A</v>
      </c>
      <c r="U50" s="47" t="e">
        <f t="shared" si="76"/>
        <v>#N/A</v>
      </c>
      <c r="Z50" s="166"/>
      <c r="AA50" s="82" t="str">
        <f t="shared" si="77"/>
        <v/>
      </c>
      <c r="AB50" s="88" t="b">
        <f t="shared" si="114"/>
        <v>0</v>
      </c>
      <c r="AC50" s="105" t="str">
        <f>IF(Include_in_subgroup=TRUE,Input!Study_name,"")</f>
        <v/>
      </c>
      <c r="AD50" s="58" t="str">
        <f t="shared" si="78"/>
        <v/>
      </c>
      <c r="AE50" s="58" t="str">
        <f t="shared" si="79"/>
        <v/>
      </c>
      <c r="AF50" s="58" t="str">
        <f t="shared" si="80"/>
        <v/>
      </c>
      <c r="AG50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50" s="58" t="str">
        <f t="shared" si="81"/>
        <v/>
      </c>
      <c r="AI50" s="58" t="str">
        <f t="shared" si="82"/>
        <v/>
      </c>
      <c r="AJ50" s="83" t="str">
        <f t="shared" si="83"/>
        <v/>
      </c>
      <c r="AK50" s="58" t="str">
        <f t="shared" si="84"/>
        <v/>
      </c>
      <c r="AL50" s="58" t="str">
        <f t="shared" si="85"/>
        <v/>
      </c>
      <c r="AM50" s="47" t="str">
        <f t="shared" si="86"/>
        <v/>
      </c>
      <c r="AO50" s="75" t="e">
        <f t="shared" si="87"/>
        <v>#N/A</v>
      </c>
      <c r="AP50" s="58" t="e">
        <f t="shared" si="88"/>
        <v>#N/A</v>
      </c>
      <c r="AQ50" s="47" t="e">
        <f t="shared" si="89"/>
        <v>#N/A</v>
      </c>
      <c r="AS50" s="82" t="str">
        <f t="shared" si="90"/>
        <v/>
      </c>
      <c r="AT50" s="58" t="str">
        <f>IF(AND(Sufficient_data="Yes",Include_study="Yes",Subgroup&lt;&gt;""),IF(COUNTIFS(Input!K$2:K49,"="&amp;"Yes",Input!C$2:C49,"="&amp;"Yes",Input!M$2:M49,"="&amp;Subgroup)&gt;0,"",Subgroup),"")</f>
        <v/>
      </c>
      <c r="AU50" s="88" t="str">
        <f t="shared" si="91"/>
        <v/>
      </c>
      <c r="AV50" s="78" t="str">
        <f t="shared" si="92"/>
        <v/>
      </c>
      <c r="AW50" s="58" t="str">
        <f t="shared" si="93"/>
        <v/>
      </c>
      <c r="AX50" s="89" t="str">
        <f t="shared" si="94"/>
        <v/>
      </c>
      <c r="AY50" s="83" t="str">
        <f t="shared" si="51"/>
        <v/>
      </c>
      <c r="AZ50" s="58" t="str">
        <f t="shared" si="95"/>
        <v/>
      </c>
      <c r="BA50" s="58" t="str">
        <f t="shared" si="96"/>
        <v/>
      </c>
      <c r="BB50" s="58" t="str">
        <f t="shared" si="97"/>
        <v/>
      </c>
      <c r="BC50" s="58" t="str">
        <f t="shared" si="98"/>
        <v/>
      </c>
      <c r="BD50" s="58" t="str">
        <f t="shared" si="99"/>
        <v/>
      </c>
      <c r="BE50" s="88" t="str">
        <f t="shared" si="100"/>
        <v/>
      </c>
      <c r="BF50" s="58" t="str">
        <f t="shared" si="101"/>
        <v/>
      </c>
      <c r="BG50" s="58" t="str">
        <f t="shared" si="102"/>
        <v/>
      </c>
      <c r="BH50" s="58" t="str">
        <f t="shared" si="53"/>
        <v/>
      </c>
      <c r="BI50" s="58" t="str">
        <f t="shared" si="54"/>
        <v/>
      </c>
      <c r="BJ50" s="58" t="str">
        <f t="shared" si="103"/>
        <v/>
      </c>
      <c r="BK50" s="58" t="str">
        <f t="shared" si="104"/>
        <v/>
      </c>
      <c r="BL50" s="58" t="str">
        <f t="shared" si="55"/>
        <v/>
      </c>
      <c r="BM50" s="58" t="str">
        <f t="shared" si="56"/>
        <v/>
      </c>
      <c r="BN50" s="58" t="str">
        <f t="shared" si="105"/>
        <v/>
      </c>
      <c r="BO50" s="58" t="e">
        <f t="shared" si="106"/>
        <v>#N/A</v>
      </c>
      <c r="BP50" s="83" t="str">
        <f t="shared" si="58"/>
        <v/>
      </c>
      <c r="BQ50" s="58" t="str">
        <f t="shared" si="107"/>
        <v/>
      </c>
      <c r="BR50" s="58" t="str">
        <f t="shared" si="108"/>
        <v/>
      </c>
      <c r="BS50" s="58" t="str">
        <f t="shared" si="109"/>
        <v/>
      </c>
      <c r="BT50" s="47" t="str">
        <f t="shared" si="110"/>
        <v/>
      </c>
      <c r="BY50" s="167"/>
      <c r="BZ50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50" s="58" t="e">
        <f>IF(Include_in_Moderator=TRUE,'Moderator Analysis'!E:E,NA())</f>
        <v>#N/A</v>
      </c>
      <c r="CB50" s="58" t="e">
        <f>IF(Include_in_Moderator=TRUE,'Moderator Analysis'!F:F,NA())</f>
        <v>#N/A</v>
      </c>
      <c r="CC50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50" s="58" t="str">
        <f>IF(Include_in_Moderator=TRUE,1/CC:CC^2,"")</f>
        <v/>
      </c>
      <c r="CE50" s="58" t="str">
        <f>IF(Include_in_Moderator=TRUE,'Moderator Analysis'!F:F-CO$2,"")</f>
        <v/>
      </c>
      <c r="CF50" s="58" t="str">
        <f>IF(Include_in_Moderator=TRUE,'Moderator Analysis'!E:E-CO$3,"")</f>
        <v/>
      </c>
      <c r="CG50" s="47" t="str">
        <f>IF(Include_in_Moderator=TRUE,CD:CD*('Moderator Analysis'!F:F-CO$5-CO$4*'Moderator Analysis'!E:E)^2,"")</f>
        <v/>
      </c>
      <c r="CI50" s="75" t="str">
        <f>IF(AND(Sufficient_data="Yes",Include_study="Yes",Include_in_Moderator=TRUE,Moderator&lt;&gt;""),1/(CC:CC^2+CO$7),"")</f>
        <v/>
      </c>
      <c r="CJ50" s="58" t="str">
        <f>IF(AND(Sufficient_data="Yes",Include_study="Yes",CI50&lt;&gt;""),'Moderator Analysis'!F:F-'Moderator Analysis'!K$37,"")</f>
        <v/>
      </c>
      <c r="CK50" s="58" t="str">
        <f>IF(AND(Sufficient_data="Yes",Include_study="Yes",CI50&lt;&gt;""),'Moderator Analysis'!E:E-SUMPRODUCT('Moderator Analysis'!E:E,CI:CI)/SUM(CI:CI),"")</f>
        <v/>
      </c>
      <c r="CL50" s="47" t="str">
        <f>IF(AND(Sufficient_data="Yes",Include_study="Yes",CI50&lt;&gt;""),CI:CI*(CB50-'Moderator Analysis'!K$29-'Moderator Analysis'!K$30*'Moderator Analysis'!E:E)^2,"")</f>
        <v/>
      </c>
      <c r="CM50" s="26"/>
      <c r="CQ50" s="167"/>
      <c r="CR50" s="150" t="b">
        <f>IF(Additional_Fisher_transformation="On",AND(Include_study="Yes",Number_of_observations&lt;&gt;"",Number_of_predictors&lt;&gt;""),AND(Include_study="Yes",Sufficient_data="Yes"))</f>
        <v>0</v>
      </c>
      <c r="CS50" s="169"/>
      <c r="CT50" s="58" t="str">
        <f>IF(Include_in_Pub_Bias=TRUE,Partial_correlation,"")</f>
        <v/>
      </c>
      <c r="CU50" s="58" t="str">
        <f>IF(AND(Include_in_Pub_Bias=TRUE,Additional_Fisher_transformation="On"),FISHER(Partial_correlation),"")</f>
        <v/>
      </c>
      <c r="CV50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50" s="58" t="str">
        <f>IF(Include_in_Pub_Bias=TRUE,1/CV:CV^2,"")</f>
        <v/>
      </c>
      <c r="CX50" s="58" t="str">
        <f>IF(Include_in_Pub_Bias=TRUE,1/(CV:CV^2+IF(Additional_model="Fixed effect",0,Calculations!DK$11)),"")</f>
        <v/>
      </c>
      <c r="CY50" s="58" t="str">
        <f>IF(Include_in_Pub_Bias=TRUE,1/(CV:CV^2+IF(Additional_model="Fixed effect",0,'Publication Bias Analysis'!L$32)),"")</f>
        <v/>
      </c>
      <c r="CZ50" s="58" t="str">
        <f>IF(Include_in_Pub_Bias=TRUE,'Publication Bias Analysis'!E:E-'Publication Bias Analysis'!I$37,"")</f>
        <v/>
      </c>
      <c r="DA50" s="58" t="str">
        <f>IF(Include_in_Pub_Bias=TRUE,IF(Additional_model="Fixed effect",1/CV:CV,1/SQRT(CV:CV^2+DK$11)),"")</f>
        <v/>
      </c>
      <c r="DB50" s="58" t="str">
        <f>IF(Include_in_Pub_Bias=TRUE,IF(Additional_model="Fixed effect",'Publication Bias Analysis'!E:E/CV:CV,'Publication Bias Analysis'!E:E/SQRT(CV:CV^2+DK$11)),"")</f>
        <v/>
      </c>
      <c r="DC50" s="78" t="str">
        <f>IF(Include_in_Pub_Bias=TRUE,RANK(DP:DP,DP:DP,1)*IF(DO:DO&gt;0,1,-1),"")</f>
        <v/>
      </c>
      <c r="DD50" s="78" t="str">
        <f>IF(Include_in_Pub_Bias=TRUE,DC:DC,"")</f>
        <v/>
      </c>
      <c r="DE50" s="78" t="str">
        <f>IF(Include_in_Pub_Bias=TRUE,RANK(DS:DS,DS:DS,1)*IF(DR:DR&lt;0,-1,1),"")</f>
        <v/>
      </c>
      <c r="DF50" s="78" t="str">
        <f>IF(Include_in_Pub_Bias=TRUE,RANK(DV:DV,DV:DV,1)*IF(DU:DU&lt;0,-1,1),"")</f>
        <v/>
      </c>
      <c r="DG50" s="58" t="e">
        <f>IF(Include_in_Pub_Bias=TRUE,'Publication Bias Analysis'!E:E,NA())</f>
        <v>#N/A</v>
      </c>
      <c r="DH50" s="47" t="e">
        <f>IF(Include_in_Pub_Bias=TRUE,CV:CV,NA())</f>
        <v>#N/A</v>
      </c>
      <c r="DN50" s="164"/>
      <c r="DO50" s="10" t="str">
        <f>IF(Include_in_Pub_Bias=TRUE,IF('Publication Bias Analysis'!L$37="Left",'Publication Bias Analysis'!E:E-'Publication Bias Analysis'!I$29,'Publication Bias Analysis'!I$29-'Publication Bias Analysis'!E:E),"")</f>
        <v/>
      </c>
      <c r="DP50" s="10" t="str">
        <f>IF(Include_in_Pub_Bias=TRUE,ABS(DO50),"")</f>
        <v/>
      </c>
      <c r="DQ50" s="47" t="str">
        <f>IF(Include_in_Pub_Bias=TRUE,1/(CV:CV^2+IF(Additional_model="Fixed effect",0,$DZ$6)),"")</f>
        <v/>
      </c>
      <c r="DR50" s="10" t="str">
        <f>IF(Include_in_Pub_Bias=TRUE,IF('Publication Bias Analysis'!L$37="Left",'Publication Bias Analysis'!E:E-DZ$3,DZ$3-'Publication Bias Analysis'!E:E),"")</f>
        <v/>
      </c>
      <c r="DS50" s="10" t="str">
        <f t="shared" si="60"/>
        <v/>
      </c>
      <c r="DT50" s="47" t="str">
        <f>IF(AND(DR50&lt;&gt;"",DD50&lt;=MAX(DD:DD)-DZ$7),1/(CV:CV^2+IF(Additional_model="Fixed effect",0,$DZ$13)),"")</f>
        <v/>
      </c>
      <c r="DU50" s="10" t="str">
        <f>IF(Include_in_Pub_Bias=TRUE,IF('Publication Bias Analysis'!L$37="Left",'Publication Bias Analysis'!E:E-DZ$10,DZ$10-'Publication Bias Analysis'!E:E),"")</f>
        <v/>
      </c>
      <c r="DV50" s="10" t="str">
        <f t="shared" si="111"/>
        <v/>
      </c>
      <c r="DW50" s="47" t="str">
        <f>IF(AND(DU50&lt;&gt;"",DE50&lt;=MAX(DE:DE)-DZ$14),1/(CV:CV^2+IF(Additional_model="Fixed effect",0,$DZ$20)),"")</f>
        <v/>
      </c>
      <c r="EO50" s="164"/>
      <c r="EP50" s="58" t="str">
        <f>IF(Include_in_Pub_Bias=TRUE,Inverse_standard_error-AVERAGE(Inverse_standard_error),"")</f>
        <v/>
      </c>
      <c r="EQ50" s="47" t="str">
        <f>IF(Include_in_Pub_Bias=TRUE,Z_score-('Publication Bias Analysis'!P$3+'Publication Bias Analysis'!P$4*Inverse_standard_error),"")</f>
        <v/>
      </c>
      <c r="ES50" s="164"/>
      <c r="ET50" s="58" t="str">
        <f>IF(Include_in_Pub_Bias=TRUE,('Publication Bias Analysis'!E:E-SUMPRODUCT('Publication Bias Analysis'!E:E,Calculations!CW:CW)/SUM(Calculations!CW:CW))/(SQRT(EU:EU)),"")</f>
        <v/>
      </c>
      <c r="EU50" s="58" t="str">
        <f>IF(Include_in_Pub_Bias=TRUE,'Publication Bias Analysis'!F:F^2-1/(SUM(Calculations!CW:CW)),"")</f>
        <v/>
      </c>
      <c r="EV50" s="78" t="str">
        <f>IF(Include_in_Pub_Bias=TRUE,RANK(ET:ET,ET:ET,1),"")</f>
        <v/>
      </c>
      <c r="EW50" s="78" t="str">
        <f>IF(Include_in_Pub_Bias=TRUE,RANK(EU:EU,EU:EU,1),"")</f>
        <v/>
      </c>
      <c r="EX50" s="78" t="str">
        <f>IF(Include_in_Pub_Bias=TRUE,COUNTIFS(EV51:EV249,"&lt;"&amp;EV50,EW51:EW249,"&lt;"&amp;EW50)+COUNTIFS(EV51:EV249,"&gt;"&amp;EV50,EW51:EW249,"&gt;"&amp;EW50),"")</f>
        <v/>
      </c>
      <c r="EY50" s="94" t="str">
        <f>IF(Include_in_Pub_Bias=TRUE,COUNTIFS(EV51:EV249,"&lt;"&amp;EV50,EW51:EW249,"&gt;"&amp;EW50)+COUNTIFS(EV51:EV249,"&gt;"&amp;EV50,EW51:EW249,"&lt;"&amp;EW50),"")</f>
        <v/>
      </c>
      <c r="FA50" s="164"/>
      <c r="FG50" s="164"/>
      <c r="FH50" s="58" t="e">
        <f>IF(Include_in_Pub_Bias=TRUE,Inverse_standard_error,NA())</f>
        <v>#N/A</v>
      </c>
      <c r="FI50" s="58" t="e">
        <f>IF(Include_in_Pub_Bias=TRUE,Z_score,NA())</f>
        <v>#N/A</v>
      </c>
      <c r="FJ50" s="58" t="str">
        <f>IF(Include_in_Pub_Bias=TRUE,Inverse_standard_error-AVERAGE(Inverse_standard_error),"")</f>
        <v/>
      </c>
      <c r="FK50" s="47" t="str">
        <f>IF(Include_in_Pub_Bias=TRUE,Z_score-('Publication Bias Analysis'!AK$30+'Publication Bias Analysis'!AK$31*Inverse_standard_error),"")</f>
        <v/>
      </c>
      <c r="FQ50" s="164"/>
      <c r="FR50" s="98" t="str">
        <f>IF(Z_score&lt;&gt;"",RANK('Publication Bias Analysis'!AT:AT,'Publication Bias Analysis'!AT:AT,1)+COUNTIF('Publication Bias Analysis'!AT$2:AT49,'Publication Bias Analysis'!AR50),"")</f>
        <v/>
      </c>
      <c r="FS50" s="58" t="str">
        <f t="shared" si="64"/>
        <v/>
      </c>
      <c r="FT50" s="58" t="e">
        <f>IF(Include_in_Pub_Bias=TRUE,'Publication Bias Analysis'!AS50,NA())</f>
        <v>#N/A</v>
      </c>
      <c r="FU50" s="58" t="e">
        <f>IF('Publication Bias Analysis'!AS50&lt;&gt;"",'Publication Bias Analysis'!AT50,NA())</f>
        <v>#N/A</v>
      </c>
      <c r="FV50" s="58" t="str">
        <f>IF(Include_in_Pub_Bias=TRUE,'Publication Bias Analysis'!AS:AS-AVERAGE('Publication Bias Analysis'!AS:AS),"")</f>
        <v/>
      </c>
      <c r="FW50" s="47" t="str">
        <f>IF(Include_in_Pub_Bias=TRUE,FU:FU-('Publication Bias Analysis'!AW$30+'Publication Bias Analysis'!AW$31*FT:FT),"")</f>
        <v/>
      </c>
      <c r="GC50" s="164"/>
      <c r="GD50" s="58" t="str">
        <f t="shared" si="112"/>
        <v/>
      </c>
      <c r="GE50" s="58" t="str">
        <f t="shared" si="113"/>
        <v/>
      </c>
      <c r="GF50" s="47" t="str">
        <f t="shared" si="63"/>
        <v/>
      </c>
    </row>
    <row r="51" spans="1:188" x14ac:dyDescent="0.2">
      <c r="A51" s="166"/>
      <c r="B51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51" s="78" t="str">
        <f>IF(B51&lt;&gt;"",IF(B51=0,COUNTIF(B$2:B50,0)+1,COUNTIF(B$2:B50,B51)+B51+COUNTIF(B:B,0)),"")</f>
        <v/>
      </c>
      <c r="D51" s="78" t="str">
        <f>IF(AND(Variance&lt;&gt;"",Entry_Number&lt;&gt;""),Entry_Number,"")</f>
        <v/>
      </c>
      <c r="E51" s="120" t="str">
        <f>IF(Input!Study_name&lt;&gt;"",Input!Study_name,"")</f>
        <v/>
      </c>
      <c r="F51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51" s="58" t="str">
        <f t="shared" si="69"/>
        <v/>
      </c>
      <c r="H51" s="58" t="str">
        <f t="shared" si="70"/>
        <v/>
      </c>
      <c r="I51" s="58" t="str">
        <f t="shared" si="71"/>
        <v/>
      </c>
      <c r="J51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51" s="58" t="str">
        <f>IF(AND(Include_study="Yes",Sufficient_data="Yes",Variance&lt;&gt;""),IF(Input!Standard_error_of_Partial_correlation&lt;&gt;"",Input!Standard_error_of_Partial_correlation,SQRT(J51)),"")</f>
        <v/>
      </c>
      <c r="L51" s="58" t="str">
        <f>IF(AND(Sufficient_data="Yes",Include_study="Yes",Variance&lt;&gt;""),1/Variance,"")</f>
        <v/>
      </c>
      <c r="M51" s="58" t="str">
        <f>IF(AND(Sufficient_data="Yes",Include_study="Yes",Variance&lt;&gt;""),1/(Variance+T2_),"")</f>
        <v/>
      </c>
      <c r="N51" s="58" t="str">
        <f t="shared" si="72"/>
        <v/>
      </c>
      <c r="O51" s="58" t="str">
        <f t="shared" si="73"/>
        <v/>
      </c>
      <c r="P51" s="143" t="str">
        <f t="shared" si="74"/>
        <v/>
      </c>
      <c r="Q51" s="146" t="str">
        <f>IF(AND(Include_study="Yes",Sufficient_data="Yes",Variance&lt;&gt;""),IF(Fisher_transformation="Off",Partial_correlation,Partial_correlation_z)-Combined_Effect_Size,"")</f>
        <v/>
      </c>
      <c r="S51" s="75" t="e">
        <f>IF(AND(Sufficient_data="Yes",Include_study="Yes",Variance&lt;&gt;""),Partial_correlation,NA())</f>
        <v>#N/A</v>
      </c>
      <c r="T51" s="58" t="e">
        <f t="shared" si="75"/>
        <v>#N/A</v>
      </c>
      <c r="U51" s="47" t="e">
        <f t="shared" si="76"/>
        <v>#N/A</v>
      </c>
      <c r="Z51" s="166"/>
      <c r="AA51" s="82" t="str">
        <f t="shared" si="77"/>
        <v/>
      </c>
      <c r="AB51" s="88" t="b">
        <f t="shared" si="114"/>
        <v>0</v>
      </c>
      <c r="AC51" s="105" t="str">
        <f>IF(Include_in_subgroup=TRUE,Input!Study_name,"")</f>
        <v/>
      </c>
      <c r="AD51" s="58" t="str">
        <f t="shared" si="78"/>
        <v/>
      </c>
      <c r="AE51" s="58" t="str">
        <f t="shared" si="79"/>
        <v/>
      </c>
      <c r="AF51" s="58" t="str">
        <f t="shared" si="80"/>
        <v/>
      </c>
      <c r="AG51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51" s="58" t="str">
        <f t="shared" si="81"/>
        <v/>
      </c>
      <c r="AI51" s="58" t="str">
        <f t="shared" si="82"/>
        <v/>
      </c>
      <c r="AJ51" s="83" t="str">
        <f t="shared" si="83"/>
        <v/>
      </c>
      <c r="AK51" s="58" t="str">
        <f t="shared" si="84"/>
        <v/>
      </c>
      <c r="AL51" s="58" t="str">
        <f t="shared" si="85"/>
        <v/>
      </c>
      <c r="AM51" s="47" t="str">
        <f t="shared" si="86"/>
        <v/>
      </c>
      <c r="AO51" s="75" t="e">
        <f t="shared" si="87"/>
        <v>#N/A</v>
      </c>
      <c r="AP51" s="58" t="e">
        <f t="shared" si="88"/>
        <v>#N/A</v>
      </c>
      <c r="AQ51" s="47" t="e">
        <f t="shared" si="89"/>
        <v>#N/A</v>
      </c>
      <c r="AS51" s="82" t="str">
        <f t="shared" si="90"/>
        <v/>
      </c>
      <c r="AT51" s="58" t="str">
        <f>IF(AND(Sufficient_data="Yes",Include_study="Yes",Subgroup&lt;&gt;""),IF(COUNTIFS(Input!K$2:K50,"="&amp;"Yes",Input!C$2:C50,"="&amp;"Yes",Input!M$2:M50,"="&amp;Subgroup)&gt;0,"",Subgroup),"")</f>
        <v/>
      </c>
      <c r="AU51" s="88" t="str">
        <f t="shared" si="91"/>
        <v/>
      </c>
      <c r="AV51" s="78" t="str">
        <f t="shared" si="92"/>
        <v/>
      </c>
      <c r="AW51" s="58" t="str">
        <f t="shared" si="93"/>
        <v/>
      </c>
      <c r="AX51" s="89" t="str">
        <f t="shared" si="94"/>
        <v/>
      </c>
      <c r="AY51" s="83" t="str">
        <f t="shared" si="51"/>
        <v/>
      </c>
      <c r="AZ51" s="58" t="str">
        <f t="shared" si="95"/>
        <v/>
      </c>
      <c r="BA51" s="58" t="str">
        <f t="shared" si="96"/>
        <v/>
      </c>
      <c r="BB51" s="58" t="str">
        <f t="shared" si="97"/>
        <v/>
      </c>
      <c r="BC51" s="58" t="str">
        <f t="shared" si="98"/>
        <v/>
      </c>
      <c r="BD51" s="58" t="str">
        <f t="shared" si="99"/>
        <v/>
      </c>
      <c r="BE51" s="88" t="str">
        <f t="shared" si="100"/>
        <v/>
      </c>
      <c r="BF51" s="58" t="str">
        <f t="shared" si="101"/>
        <v/>
      </c>
      <c r="BG51" s="58" t="str">
        <f t="shared" si="102"/>
        <v/>
      </c>
      <c r="BH51" s="58" t="str">
        <f t="shared" si="53"/>
        <v/>
      </c>
      <c r="BI51" s="58" t="str">
        <f t="shared" si="54"/>
        <v/>
      </c>
      <c r="BJ51" s="58" t="str">
        <f t="shared" si="103"/>
        <v/>
      </c>
      <c r="BK51" s="58" t="str">
        <f t="shared" si="104"/>
        <v/>
      </c>
      <c r="BL51" s="58" t="str">
        <f t="shared" si="55"/>
        <v/>
      </c>
      <c r="BM51" s="58" t="str">
        <f t="shared" si="56"/>
        <v/>
      </c>
      <c r="BN51" s="58" t="str">
        <f t="shared" si="105"/>
        <v/>
      </c>
      <c r="BO51" s="58" t="e">
        <f t="shared" si="106"/>
        <v>#N/A</v>
      </c>
      <c r="BP51" s="83" t="str">
        <f t="shared" si="58"/>
        <v/>
      </c>
      <c r="BQ51" s="58" t="str">
        <f t="shared" si="107"/>
        <v/>
      </c>
      <c r="BR51" s="58" t="str">
        <f t="shared" si="108"/>
        <v/>
      </c>
      <c r="BS51" s="58" t="str">
        <f t="shared" si="109"/>
        <v/>
      </c>
      <c r="BT51" s="47" t="str">
        <f t="shared" si="110"/>
        <v/>
      </c>
      <c r="BY51" s="167"/>
      <c r="BZ51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51" s="58" t="e">
        <f>IF(Include_in_Moderator=TRUE,'Moderator Analysis'!E:E,NA())</f>
        <v>#N/A</v>
      </c>
      <c r="CB51" s="58" t="e">
        <f>IF(Include_in_Moderator=TRUE,'Moderator Analysis'!F:F,NA())</f>
        <v>#N/A</v>
      </c>
      <c r="CC51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51" s="58" t="str">
        <f>IF(Include_in_Moderator=TRUE,1/CC:CC^2,"")</f>
        <v/>
      </c>
      <c r="CE51" s="58" t="str">
        <f>IF(Include_in_Moderator=TRUE,'Moderator Analysis'!F:F-CO$2,"")</f>
        <v/>
      </c>
      <c r="CF51" s="58" t="str">
        <f>IF(Include_in_Moderator=TRUE,'Moderator Analysis'!E:E-CO$3,"")</f>
        <v/>
      </c>
      <c r="CG51" s="47" t="str">
        <f>IF(Include_in_Moderator=TRUE,CD:CD*('Moderator Analysis'!F:F-CO$5-CO$4*'Moderator Analysis'!E:E)^2,"")</f>
        <v/>
      </c>
      <c r="CI51" s="75" t="str">
        <f>IF(AND(Sufficient_data="Yes",Include_study="Yes",Include_in_Moderator=TRUE,Moderator&lt;&gt;""),1/(CC:CC^2+CO$7),"")</f>
        <v/>
      </c>
      <c r="CJ51" s="58" t="str">
        <f>IF(AND(Sufficient_data="Yes",Include_study="Yes",CI51&lt;&gt;""),'Moderator Analysis'!F:F-'Moderator Analysis'!K$37,"")</f>
        <v/>
      </c>
      <c r="CK51" s="58" t="str">
        <f>IF(AND(Sufficient_data="Yes",Include_study="Yes",CI51&lt;&gt;""),'Moderator Analysis'!E:E-SUMPRODUCT('Moderator Analysis'!E:E,CI:CI)/SUM(CI:CI),"")</f>
        <v/>
      </c>
      <c r="CL51" s="47" t="str">
        <f>IF(AND(Sufficient_data="Yes",Include_study="Yes",CI51&lt;&gt;""),CI:CI*(CB51-'Moderator Analysis'!K$29-'Moderator Analysis'!K$30*'Moderator Analysis'!E:E)^2,"")</f>
        <v/>
      </c>
      <c r="CM51" s="26"/>
      <c r="CQ51" s="167"/>
      <c r="CR51" s="150" t="b">
        <f>IF(Additional_Fisher_transformation="On",AND(Include_study="Yes",Number_of_observations&lt;&gt;"",Number_of_predictors&lt;&gt;""),AND(Include_study="Yes",Sufficient_data="Yes"))</f>
        <v>0</v>
      </c>
      <c r="CS51" s="169"/>
      <c r="CT51" s="58" t="str">
        <f>IF(Include_in_Pub_Bias=TRUE,Partial_correlation,"")</f>
        <v/>
      </c>
      <c r="CU51" s="58" t="str">
        <f>IF(AND(Include_in_Pub_Bias=TRUE,Additional_Fisher_transformation="On"),FISHER(Partial_correlation),"")</f>
        <v/>
      </c>
      <c r="CV51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51" s="58" t="str">
        <f>IF(Include_in_Pub_Bias=TRUE,1/CV:CV^2,"")</f>
        <v/>
      </c>
      <c r="CX51" s="58" t="str">
        <f>IF(Include_in_Pub_Bias=TRUE,1/(CV:CV^2+IF(Additional_model="Fixed effect",0,Calculations!DK$11)),"")</f>
        <v/>
      </c>
      <c r="CY51" s="58" t="str">
        <f>IF(Include_in_Pub_Bias=TRUE,1/(CV:CV^2+IF(Additional_model="Fixed effect",0,'Publication Bias Analysis'!L$32)),"")</f>
        <v/>
      </c>
      <c r="CZ51" s="58" t="str">
        <f>IF(Include_in_Pub_Bias=TRUE,'Publication Bias Analysis'!E:E-'Publication Bias Analysis'!I$37,"")</f>
        <v/>
      </c>
      <c r="DA51" s="58" t="str">
        <f>IF(Include_in_Pub_Bias=TRUE,IF(Additional_model="Fixed effect",1/CV:CV,1/SQRT(CV:CV^2+DK$11)),"")</f>
        <v/>
      </c>
      <c r="DB51" s="58" t="str">
        <f>IF(Include_in_Pub_Bias=TRUE,IF(Additional_model="Fixed effect",'Publication Bias Analysis'!E:E/CV:CV,'Publication Bias Analysis'!E:E/SQRT(CV:CV^2+DK$11)),"")</f>
        <v/>
      </c>
      <c r="DC51" s="78" t="str">
        <f>IF(Include_in_Pub_Bias=TRUE,RANK(DP:DP,DP:DP,1)*IF(DO:DO&gt;0,1,-1),"")</f>
        <v/>
      </c>
      <c r="DD51" s="78" t="str">
        <f>IF(Include_in_Pub_Bias=TRUE,DC:DC,"")</f>
        <v/>
      </c>
      <c r="DE51" s="78" t="str">
        <f>IF(Include_in_Pub_Bias=TRUE,RANK(DS:DS,DS:DS,1)*IF(DR:DR&lt;0,-1,1),"")</f>
        <v/>
      </c>
      <c r="DF51" s="78" t="str">
        <f>IF(Include_in_Pub_Bias=TRUE,RANK(DV:DV,DV:DV,1)*IF(DU:DU&lt;0,-1,1),"")</f>
        <v/>
      </c>
      <c r="DG51" s="58" t="e">
        <f>IF(Include_in_Pub_Bias=TRUE,'Publication Bias Analysis'!E:E,NA())</f>
        <v>#N/A</v>
      </c>
      <c r="DH51" s="47" t="e">
        <f>IF(Include_in_Pub_Bias=TRUE,CV:CV,NA())</f>
        <v>#N/A</v>
      </c>
      <c r="DN51" s="164"/>
      <c r="DO51" s="10" t="str">
        <f>IF(Include_in_Pub_Bias=TRUE,IF('Publication Bias Analysis'!L$37="Left",'Publication Bias Analysis'!E:E-'Publication Bias Analysis'!I$29,'Publication Bias Analysis'!I$29-'Publication Bias Analysis'!E:E),"")</f>
        <v/>
      </c>
      <c r="DP51" s="10" t="str">
        <f>IF(Include_in_Pub_Bias=TRUE,ABS(DO51),"")</f>
        <v/>
      </c>
      <c r="DQ51" s="47" t="str">
        <f>IF(Include_in_Pub_Bias=TRUE,1/(CV:CV^2+IF(Additional_model="Fixed effect",0,$DZ$6)),"")</f>
        <v/>
      </c>
      <c r="DR51" s="10" t="str">
        <f>IF(Include_in_Pub_Bias=TRUE,IF('Publication Bias Analysis'!L$37="Left",'Publication Bias Analysis'!E:E-DZ$3,DZ$3-'Publication Bias Analysis'!E:E),"")</f>
        <v/>
      </c>
      <c r="DS51" s="10" t="str">
        <f t="shared" si="60"/>
        <v/>
      </c>
      <c r="DT51" s="47" t="str">
        <f>IF(AND(DR51&lt;&gt;"",DD51&lt;=MAX(DD:DD)-DZ$7),1/(CV:CV^2+IF(Additional_model="Fixed effect",0,$DZ$13)),"")</f>
        <v/>
      </c>
      <c r="DU51" s="10" t="str">
        <f>IF(Include_in_Pub_Bias=TRUE,IF('Publication Bias Analysis'!L$37="Left",'Publication Bias Analysis'!E:E-DZ$10,DZ$10-'Publication Bias Analysis'!E:E),"")</f>
        <v/>
      </c>
      <c r="DV51" s="10" t="str">
        <f t="shared" si="111"/>
        <v/>
      </c>
      <c r="DW51" s="47" t="str">
        <f>IF(AND(DU51&lt;&gt;"",DE51&lt;=MAX(DE:DE)-DZ$14),1/(CV:CV^2+IF(Additional_model="Fixed effect",0,$DZ$20)),"")</f>
        <v/>
      </c>
      <c r="EO51" s="164"/>
      <c r="EP51" s="58" t="str">
        <f>IF(Include_in_Pub_Bias=TRUE,Inverse_standard_error-AVERAGE(Inverse_standard_error),"")</f>
        <v/>
      </c>
      <c r="EQ51" s="47" t="str">
        <f>IF(Include_in_Pub_Bias=TRUE,Z_score-('Publication Bias Analysis'!P$3+'Publication Bias Analysis'!P$4*Inverse_standard_error),"")</f>
        <v/>
      </c>
      <c r="ES51" s="164"/>
      <c r="ET51" s="58" t="str">
        <f>IF(Include_in_Pub_Bias=TRUE,('Publication Bias Analysis'!E:E-SUMPRODUCT('Publication Bias Analysis'!E:E,Calculations!CW:CW)/SUM(Calculations!CW:CW))/(SQRT(EU:EU)),"")</f>
        <v/>
      </c>
      <c r="EU51" s="58" t="str">
        <f>IF(Include_in_Pub_Bias=TRUE,'Publication Bias Analysis'!F:F^2-1/(SUM(Calculations!CW:CW)),"")</f>
        <v/>
      </c>
      <c r="EV51" s="78" t="str">
        <f>IF(Include_in_Pub_Bias=TRUE,RANK(ET:ET,ET:ET,1),"")</f>
        <v/>
      </c>
      <c r="EW51" s="78" t="str">
        <f>IF(Include_in_Pub_Bias=TRUE,RANK(EU:EU,EU:EU,1),"")</f>
        <v/>
      </c>
      <c r="EX51" s="78" t="str">
        <f>IF(Include_in_Pub_Bias=TRUE,COUNTIFS(EV52:EV250,"&lt;"&amp;EV51,EW52:EW250,"&lt;"&amp;EW51)+COUNTIFS(EV52:EV250,"&gt;"&amp;EV51,EW52:EW250,"&gt;"&amp;EW51),"")</f>
        <v/>
      </c>
      <c r="EY51" s="94" t="str">
        <f>IF(Include_in_Pub_Bias=TRUE,COUNTIFS(EV52:EV250,"&lt;"&amp;EV51,EW52:EW250,"&gt;"&amp;EW51)+COUNTIFS(EV52:EV250,"&gt;"&amp;EV51,EW52:EW250,"&lt;"&amp;EW51),"")</f>
        <v/>
      </c>
      <c r="FA51" s="164"/>
      <c r="FG51" s="164"/>
      <c r="FH51" s="58" t="e">
        <f>IF(Include_in_Pub_Bias=TRUE,Inverse_standard_error,NA())</f>
        <v>#N/A</v>
      </c>
      <c r="FI51" s="58" t="e">
        <f>IF(Include_in_Pub_Bias=TRUE,Z_score,NA())</f>
        <v>#N/A</v>
      </c>
      <c r="FJ51" s="58" t="str">
        <f>IF(Include_in_Pub_Bias=TRUE,Inverse_standard_error-AVERAGE(Inverse_standard_error),"")</f>
        <v/>
      </c>
      <c r="FK51" s="47" t="str">
        <f>IF(Include_in_Pub_Bias=TRUE,Z_score-('Publication Bias Analysis'!AK$30+'Publication Bias Analysis'!AK$31*Inverse_standard_error),"")</f>
        <v/>
      </c>
      <c r="FQ51" s="164"/>
      <c r="FR51" s="98" t="str">
        <f>IF(Z_score&lt;&gt;"",RANK('Publication Bias Analysis'!AT:AT,'Publication Bias Analysis'!AT:AT,1)+COUNTIF('Publication Bias Analysis'!AT$2:AT50,'Publication Bias Analysis'!AR51),"")</f>
        <v/>
      </c>
      <c r="FS51" s="58" t="str">
        <f t="shared" si="64"/>
        <v/>
      </c>
      <c r="FT51" s="58" t="e">
        <f>IF(Include_in_Pub_Bias=TRUE,'Publication Bias Analysis'!AS51,NA())</f>
        <v>#N/A</v>
      </c>
      <c r="FU51" s="58" t="e">
        <f>IF('Publication Bias Analysis'!AS51&lt;&gt;"",'Publication Bias Analysis'!AT51,NA())</f>
        <v>#N/A</v>
      </c>
      <c r="FV51" s="58" t="str">
        <f>IF(Include_in_Pub_Bias=TRUE,'Publication Bias Analysis'!AS:AS-AVERAGE('Publication Bias Analysis'!AS:AS),"")</f>
        <v/>
      </c>
      <c r="FW51" s="47" t="str">
        <f>IF(Include_in_Pub_Bias=TRUE,FU:FU-('Publication Bias Analysis'!AW$30+'Publication Bias Analysis'!AW$31*FT:FT),"")</f>
        <v/>
      </c>
      <c r="GC51" s="164"/>
      <c r="GD51" s="58" t="str">
        <f t="shared" si="112"/>
        <v/>
      </c>
      <c r="GE51" s="58" t="str">
        <f t="shared" si="113"/>
        <v/>
      </c>
      <c r="GF51" s="47" t="str">
        <f t="shared" si="63"/>
        <v/>
      </c>
    </row>
    <row r="52" spans="1:188" x14ac:dyDescent="0.2">
      <c r="A52" s="166"/>
      <c r="B52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52" s="78" t="str">
        <f>IF(B52&lt;&gt;"",IF(B52=0,COUNTIF(B$2:B51,0)+1,COUNTIF(B$2:B51,B52)+B52+COUNTIF(B:B,0)),"")</f>
        <v/>
      </c>
      <c r="D52" s="78" t="str">
        <f>IF(AND(Variance&lt;&gt;"",Entry_Number&lt;&gt;""),Entry_Number,"")</f>
        <v/>
      </c>
      <c r="E52" s="120" t="str">
        <f>IF(Input!Study_name&lt;&gt;"",Input!Study_name,"")</f>
        <v/>
      </c>
      <c r="F52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52" s="58" t="str">
        <f t="shared" si="69"/>
        <v/>
      </c>
      <c r="H52" s="58" t="str">
        <f t="shared" si="70"/>
        <v/>
      </c>
      <c r="I52" s="58" t="str">
        <f t="shared" si="71"/>
        <v/>
      </c>
      <c r="J52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52" s="58" t="str">
        <f>IF(AND(Include_study="Yes",Sufficient_data="Yes",Variance&lt;&gt;""),IF(Input!Standard_error_of_Partial_correlation&lt;&gt;"",Input!Standard_error_of_Partial_correlation,SQRT(J52)),"")</f>
        <v/>
      </c>
      <c r="L52" s="58" t="str">
        <f>IF(AND(Sufficient_data="Yes",Include_study="Yes",Variance&lt;&gt;""),1/Variance,"")</f>
        <v/>
      </c>
      <c r="M52" s="58" t="str">
        <f>IF(AND(Sufficient_data="Yes",Include_study="Yes",Variance&lt;&gt;""),1/(Variance+T2_),"")</f>
        <v/>
      </c>
      <c r="N52" s="58" t="str">
        <f t="shared" si="72"/>
        <v/>
      </c>
      <c r="O52" s="58" t="str">
        <f t="shared" si="73"/>
        <v/>
      </c>
      <c r="P52" s="143" t="str">
        <f t="shared" si="74"/>
        <v/>
      </c>
      <c r="Q52" s="146" t="str">
        <f>IF(AND(Include_study="Yes",Sufficient_data="Yes",Variance&lt;&gt;""),IF(Fisher_transformation="Off",Partial_correlation,Partial_correlation_z)-Combined_Effect_Size,"")</f>
        <v/>
      </c>
      <c r="S52" s="75" t="e">
        <f>IF(AND(Sufficient_data="Yes",Include_study="Yes",Variance&lt;&gt;""),Partial_correlation,NA())</f>
        <v>#N/A</v>
      </c>
      <c r="T52" s="58" t="e">
        <f t="shared" si="75"/>
        <v>#N/A</v>
      </c>
      <c r="U52" s="47" t="e">
        <f t="shared" si="76"/>
        <v>#N/A</v>
      </c>
      <c r="Z52" s="166"/>
      <c r="AA52" s="82" t="str">
        <f t="shared" si="77"/>
        <v/>
      </c>
      <c r="AB52" s="88" t="b">
        <f t="shared" si="114"/>
        <v>0</v>
      </c>
      <c r="AC52" s="105" t="str">
        <f>IF(Include_in_subgroup=TRUE,Input!Study_name,"")</f>
        <v/>
      </c>
      <c r="AD52" s="58" t="str">
        <f t="shared" si="78"/>
        <v/>
      </c>
      <c r="AE52" s="58" t="str">
        <f t="shared" si="79"/>
        <v/>
      </c>
      <c r="AF52" s="58" t="str">
        <f t="shared" si="80"/>
        <v/>
      </c>
      <c r="AG52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52" s="58" t="str">
        <f t="shared" si="81"/>
        <v/>
      </c>
      <c r="AI52" s="58" t="str">
        <f t="shared" si="82"/>
        <v/>
      </c>
      <c r="AJ52" s="83" t="str">
        <f t="shared" si="83"/>
        <v/>
      </c>
      <c r="AK52" s="58" t="str">
        <f t="shared" si="84"/>
        <v/>
      </c>
      <c r="AL52" s="58" t="str">
        <f t="shared" si="85"/>
        <v/>
      </c>
      <c r="AM52" s="47" t="str">
        <f t="shared" si="86"/>
        <v/>
      </c>
      <c r="AN52" s="27"/>
      <c r="AO52" s="75" t="e">
        <f t="shared" si="87"/>
        <v>#N/A</v>
      </c>
      <c r="AP52" s="58" t="e">
        <f t="shared" si="88"/>
        <v>#N/A</v>
      </c>
      <c r="AQ52" s="47" t="e">
        <f t="shared" si="89"/>
        <v>#N/A</v>
      </c>
      <c r="AR52" s="27"/>
      <c r="AS52" s="82" t="str">
        <f t="shared" ref="AS52:AS115" si="115">IF(AT52&lt;&gt;"",SUMIFS(AV:AV,AW:AW,"&gt;="&amp;0,AT:AT,"&lt;"&amp;AT52)+AV52+AU52,"")</f>
        <v/>
      </c>
      <c r="AT52" s="58" t="str">
        <f>IF(AND(Sufficient_data="Yes",Include_study="Yes",Subgroup&lt;&gt;""),IF(COUNTIFS(Input!K$2:K51,"="&amp;"Yes",Input!C$2:C51,"="&amp;"Yes",Input!M$2:M51,"="&amp;Subgroup)&gt;0,"",Subgroup),"")</f>
        <v/>
      </c>
      <c r="AU52" s="88" t="str">
        <f t="shared" ref="AU52:AU115" si="116">IF(AT52&lt;&gt;"",(COUNTIFS(AW:AW,"&gt;="&amp;0,AT:AT,"&lt;"&amp;AT52)+1),"")</f>
        <v/>
      </c>
      <c r="AV52" s="78" t="str">
        <f t="shared" si="92"/>
        <v/>
      </c>
      <c r="AW52" s="58" t="str">
        <f t="shared" ref="AW52:AW115" si="117">IF(AND(AT52&lt;&gt;"",SUMIF(Subgroup,AT52,AH:AH)&gt;0),IF(Subgroup_Fisher_transformation="Off",MAX(0,SUMPRODUCT(--(Subgroup=AT52),AH:AH,AE:AE,AE:AE)-(SUMPRODUCT(--(Subgroup=AT52),AH:AH,AE:AE)^2/SUMIF(Subgroup,AT52,AH:AH))),MAX(0,SUMPRODUCT(--(Subgroup=AT52),AH:AH,AF:AF,AF:AF)-(SUMPRODUCT(--(Subgroup=AT52),AH:AH,AF:AF)^2/SUMIF(Subgroup,AT52,AH:AH)))),"")</f>
        <v/>
      </c>
      <c r="AX52" s="89" t="str">
        <f t="shared" ref="AX52:AX115" si="118">IF(AW52&lt;&gt;"",CHIDIST(AW52,AV52-1),"")</f>
        <v/>
      </c>
      <c r="AY52" s="83" t="str">
        <f t="shared" si="51"/>
        <v/>
      </c>
      <c r="AZ52" s="58" t="str">
        <f t="shared" ref="AZ52:AZ115" si="119">IF(AW52&lt;&gt;"",SUMIF(Subgroup,AT52,Weightf)-SUMPRODUCT(--(Subgroup=AT52),Weightf,Weightf)/SUMIF(Subgroup,AT52,Weightf),"")</f>
        <v/>
      </c>
      <c r="BA52" s="58" t="str">
        <f t="shared" si="96"/>
        <v/>
      </c>
      <c r="BB52" s="58" t="str">
        <f t="shared" ref="BB52:BB115" si="120">IF(BA52&lt;&gt;"",SQRT(BA52),"")</f>
        <v/>
      </c>
      <c r="BC52" s="58" t="str">
        <f t="shared" ref="BC52:BC115" si="121">IF(AW52&lt;&gt;"",IF(Subgroup_Fisher_transformation="Off",SUMPRODUCT(--(Subgroup=AT52),AI:AI,AE:AE)/SUMIF(Subgroup,AT52,AI:AI),SUMPRODUCT(--(Subgroup=AT52),AI:AI,AF:AF)/SUMIF(Subgroup,AT52,AI:AI)),"")</f>
        <v/>
      </c>
      <c r="BD52" s="58" t="str">
        <f t="shared" si="99"/>
        <v/>
      </c>
      <c r="BE52" s="88" t="str">
        <f t="shared" si="100"/>
        <v/>
      </c>
      <c r="BF52" s="58" t="str">
        <f t="shared" si="101"/>
        <v/>
      </c>
      <c r="BG52" s="58" t="str">
        <f t="shared" si="102"/>
        <v/>
      </c>
      <c r="BH52" s="58" t="str">
        <f t="shared" si="53"/>
        <v/>
      </c>
      <c r="BI52" s="58" t="str">
        <f t="shared" si="54"/>
        <v/>
      </c>
      <c r="BJ52" s="58" t="str">
        <f t="shared" si="103"/>
        <v/>
      </c>
      <c r="BK52" s="58" t="str">
        <f t="shared" si="104"/>
        <v/>
      </c>
      <c r="BL52" s="58" t="str">
        <f t="shared" si="55"/>
        <v/>
      </c>
      <c r="BM52" s="58" t="str">
        <f t="shared" si="56"/>
        <v/>
      </c>
      <c r="BN52" s="58" t="str">
        <f t="shared" si="105"/>
        <v/>
      </c>
      <c r="BO52" s="58" t="e">
        <f t="shared" si="106"/>
        <v>#N/A</v>
      </c>
      <c r="BP52" s="83" t="str">
        <f t="shared" si="58"/>
        <v/>
      </c>
      <c r="BQ52" s="58" t="str">
        <f t="shared" si="107"/>
        <v/>
      </c>
      <c r="BR52" s="58" t="str">
        <f t="shared" si="108"/>
        <v/>
      </c>
      <c r="BS52" s="58" t="str">
        <f t="shared" si="109"/>
        <v/>
      </c>
      <c r="BT52" s="47" t="str">
        <f t="shared" si="110"/>
        <v/>
      </c>
      <c r="BY52" s="167"/>
      <c r="BZ52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52" s="58" t="e">
        <f>IF(Include_in_Moderator=TRUE,'Moderator Analysis'!E:E,NA())</f>
        <v>#N/A</v>
      </c>
      <c r="CB52" s="58" t="e">
        <f>IF(Include_in_Moderator=TRUE,'Moderator Analysis'!F:F,NA())</f>
        <v>#N/A</v>
      </c>
      <c r="CC52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52" s="58" t="str">
        <f>IF(Include_in_Moderator=TRUE,1/CC:CC^2,"")</f>
        <v/>
      </c>
      <c r="CE52" s="58" t="str">
        <f>IF(Include_in_Moderator=TRUE,'Moderator Analysis'!F:F-CO$2,"")</f>
        <v/>
      </c>
      <c r="CF52" s="58" t="str">
        <f>IF(Include_in_Moderator=TRUE,'Moderator Analysis'!E:E-CO$3,"")</f>
        <v/>
      </c>
      <c r="CG52" s="47" t="str">
        <f>IF(Include_in_Moderator=TRUE,CD:CD*('Moderator Analysis'!F:F-CO$5-CO$4*'Moderator Analysis'!E:E)^2,"")</f>
        <v/>
      </c>
      <c r="CH52" s="27"/>
      <c r="CI52" s="75" t="str">
        <f>IF(AND(Sufficient_data="Yes",Include_study="Yes",Include_in_Moderator=TRUE,Moderator&lt;&gt;""),1/(CC:CC^2+CO$7),"")</f>
        <v/>
      </c>
      <c r="CJ52" s="58" t="str">
        <f>IF(AND(Sufficient_data="Yes",Include_study="Yes",CI52&lt;&gt;""),'Moderator Analysis'!F:F-'Moderator Analysis'!K$37,"")</f>
        <v/>
      </c>
      <c r="CK52" s="58" t="str">
        <f>IF(AND(Sufficient_data="Yes",Include_study="Yes",CI52&lt;&gt;""),'Moderator Analysis'!E:E-SUMPRODUCT('Moderator Analysis'!E:E,CI:CI)/SUM(CI:CI),"")</f>
        <v/>
      </c>
      <c r="CL52" s="47" t="str">
        <f>IF(AND(Sufficient_data="Yes",Include_study="Yes",CI52&lt;&gt;""),CI:CI*(CB52-'Moderator Analysis'!K$29-'Moderator Analysis'!K$30*'Moderator Analysis'!E:E)^2,"")</f>
        <v/>
      </c>
      <c r="CQ52" s="167"/>
      <c r="CR52" s="150" t="b">
        <f>IF(Additional_Fisher_transformation="On",AND(Include_study="Yes",Number_of_observations&lt;&gt;"",Number_of_predictors&lt;&gt;""),AND(Include_study="Yes",Sufficient_data="Yes"))</f>
        <v>0</v>
      </c>
      <c r="CS52" s="169"/>
      <c r="CT52" s="58" t="str">
        <f>IF(Include_in_Pub_Bias=TRUE,Partial_correlation,"")</f>
        <v/>
      </c>
      <c r="CU52" s="58" t="str">
        <f>IF(AND(Include_in_Pub_Bias=TRUE,Additional_Fisher_transformation="On"),FISHER(Partial_correlation),"")</f>
        <v/>
      </c>
      <c r="CV52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52" s="58" t="str">
        <f>IF(Include_in_Pub_Bias=TRUE,1/CV:CV^2,"")</f>
        <v/>
      </c>
      <c r="CX52" s="58" t="str">
        <f>IF(Include_in_Pub_Bias=TRUE,1/(CV:CV^2+IF(Additional_model="Fixed effect",0,Calculations!DK$11)),"")</f>
        <v/>
      </c>
      <c r="CY52" s="58" t="str">
        <f>IF(Include_in_Pub_Bias=TRUE,1/(CV:CV^2+IF(Additional_model="Fixed effect",0,'Publication Bias Analysis'!L$32)),"")</f>
        <v/>
      </c>
      <c r="CZ52" s="58" t="str">
        <f>IF(Include_in_Pub_Bias=TRUE,'Publication Bias Analysis'!E:E-'Publication Bias Analysis'!I$37,"")</f>
        <v/>
      </c>
      <c r="DA52" s="58" t="str">
        <f>IF(Include_in_Pub_Bias=TRUE,IF(Additional_model="Fixed effect",1/CV:CV,1/SQRT(CV:CV^2+DK$11)),"")</f>
        <v/>
      </c>
      <c r="DB52" s="58" t="str">
        <f>IF(Include_in_Pub_Bias=TRUE,IF(Additional_model="Fixed effect",'Publication Bias Analysis'!E:E/CV:CV,'Publication Bias Analysis'!E:E/SQRT(CV:CV^2+DK$11)),"")</f>
        <v/>
      </c>
      <c r="DC52" s="78" t="str">
        <f>IF(Include_in_Pub_Bias=TRUE,RANK(DP:DP,DP:DP,1)*IF(DO:DO&gt;0,1,-1),"")</f>
        <v/>
      </c>
      <c r="DD52" s="78" t="str">
        <f>IF(Include_in_Pub_Bias=TRUE,DC:DC,"")</f>
        <v/>
      </c>
      <c r="DE52" s="78" t="str">
        <f>IF(Include_in_Pub_Bias=TRUE,RANK(DS:DS,DS:DS,1)*IF(DR:DR&lt;0,-1,1),"")</f>
        <v/>
      </c>
      <c r="DF52" s="78" t="str">
        <f>IF(Include_in_Pub_Bias=TRUE,RANK(DV:DV,DV:DV,1)*IF(DU:DU&lt;0,-1,1),"")</f>
        <v/>
      </c>
      <c r="DG52" s="58" t="e">
        <f>IF(Include_in_Pub_Bias=TRUE,'Publication Bias Analysis'!E:E,NA())</f>
        <v>#N/A</v>
      </c>
      <c r="DH52" s="47" t="e">
        <f>IF(Include_in_Pub_Bias=TRUE,CV:CV,NA())</f>
        <v>#N/A</v>
      </c>
      <c r="DN52" s="164"/>
      <c r="DO52" s="10" t="str">
        <f>IF(Include_in_Pub_Bias=TRUE,IF('Publication Bias Analysis'!L$37="Left",'Publication Bias Analysis'!E:E-'Publication Bias Analysis'!I$29,'Publication Bias Analysis'!I$29-'Publication Bias Analysis'!E:E),"")</f>
        <v/>
      </c>
      <c r="DP52" s="10" t="str">
        <f>IF(Include_in_Pub_Bias=TRUE,ABS(DO52),"")</f>
        <v/>
      </c>
      <c r="DQ52" s="47" t="str">
        <f>IF(Include_in_Pub_Bias=TRUE,1/(CV:CV^2+IF(Additional_model="Fixed effect",0,$DZ$6)),"")</f>
        <v/>
      </c>
      <c r="DR52" s="10" t="str">
        <f>IF(Include_in_Pub_Bias=TRUE,IF('Publication Bias Analysis'!L$37="Left",'Publication Bias Analysis'!E:E-DZ$3,DZ$3-'Publication Bias Analysis'!E:E),"")</f>
        <v/>
      </c>
      <c r="DS52" s="10" t="str">
        <f t="shared" si="60"/>
        <v/>
      </c>
      <c r="DT52" s="47" t="str">
        <f>IF(AND(DR52&lt;&gt;"",DD52&lt;=MAX(DD:DD)-DZ$7),1/(CV:CV^2+IF(Additional_model="Fixed effect",0,$DZ$13)),"")</f>
        <v/>
      </c>
      <c r="DU52" s="10" t="str">
        <f>IF(Include_in_Pub_Bias=TRUE,IF('Publication Bias Analysis'!L$37="Left",'Publication Bias Analysis'!E:E-DZ$10,DZ$10-'Publication Bias Analysis'!E:E),"")</f>
        <v/>
      </c>
      <c r="DV52" s="10" t="str">
        <f t="shared" ref="DV52:DV115" si="122">IF(DU52&lt;&gt;"",ABS(DU52),"")</f>
        <v/>
      </c>
      <c r="DW52" s="47" t="str">
        <f>IF(AND(DU52&lt;&gt;"",DE52&lt;=MAX(DE:DE)-DZ$14),1/(CV:CV^2+IF(Additional_model="Fixed effect",0,$DZ$20)),"")</f>
        <v/>
      </c>
      <c r="EO52" s="164"/>
      <c r="EP52" s="58" t="str">
        <f>IF(Include_in_Pub_Bias=TRUE,Inverse_standard_error-AVERAGE(Inverse_standard_error),"")</f>
        <v/>
      </c>
      <c r="EQ52" s="47" t="str">
        <f>IF(Include_in_Pub_Bias=TRUE,Z_score-('Publication Bias Analysis'!P$3+'Publication Bias Analysis'!P$4*Inverse_standard_error),"")</f>
        <v/>
      </c>
      <c r="ES52" s="164"/>
      <c r="ET52" s="58" t="str">
        <f>IF(Include_in_Pub_Bias=TRUE,('Publication Bias Analysis'!E:E-SUMPRODUCT('Publication Bias Analysis'!E:E,Calculations!CW:CW)/SUM(Calculations!CW:CW))/(SQRT(EU:EU)),"")</f>
        <v/>
      </c>
      <c r="EU52" s="58" t="str">
        <f>IF(Include_in_Pub_Bias=TRUE,'Publication Bias Analysis'!F:F^2-1/(SUM(Calculations!CW:CW)),"")</f>
        <v/>
      </c>
      <c r="EV52" s="78" t="str">
        <f>IF(Include_in_Pub_Bias=TRUE,RANK(ET:ET,ET:ET,1),"")</f>
        <v/>
      </c>
      <c r="EW52" s="78" t="str">
        <f>IF(Include_in_Pub_Bias=TRUE,RANK(EU:EU,EU:EU,1),"")</f>
        <v/>
      </c>
      <c r="EX52" s="78" t="str">
        <f>IF(Include_in_Pub_Bias=TRUE,COUNTIFS(EV53:EV251,"&lt;"&amp;EV52,EW53:EW251,"&lt;"&amp;EW52)+COUNTIFS(EV53:EV251,"&gt;"&amp;EV52,EW53:EW251,"&gt;"&amp;EW52),"")</f>
        <v/>
      </c>
      <c r="EY52" s="94" t="str">
        <f>IF(Include_in_Pub_Bias=TRUE,COUNTIFS(EV53:EV251,"&lt;"&amp;EV52,EW53:EW251,"&gt;"&amp;EW52)+COUNTIFS(EV53:EV251,"&gt;"&amp;EV52,EW53:EW251,"&lt;"&amp;EW52),"")</f>
        <v/>
      </c>
      <c r="FA52" s="164"/>
      <c r="FG52" s="164"/>
      <c r="FH52" s="58" t="e">
        <f>IF(Include_in_Pub_Bias=TRUE,Inverse_standard_error,NA())</f>
        <v>#N/A</v>
      </c>
      <c r="FI52" s="58" t="e">
        <f>IF(Include_in_Pub_Bias=TRUE,Z_score,NA())</f>
        <v>#N/A</v>
      </c>
      <c r="FJ52" s="58" t="str">
        <f>IF(Include_in_Pub_Bias=TRUE,Inverse_standard_error-AVERAGE(Inverse_standard_error),"")</f>
        <v/>
      </c>
      <c r="FK52" s="47" t="str">
        <f>IF(Include_in_Pub_Bias=TRUE,Z_score-('Publication Bias Analysis'!AK$30+'Publication Bias Analysis'!AK$31*Inverse_standard_error),"")</f>
        <v/>
      </c>
      <c r="FQ52" s="164"/>
      <c r="FR52" s="98" t="str">
        <f>IF(Z_score&lt;&gt;"",RANK('Publication Bias Analysis'!AT:AT,'Publication Bias Analysis'!AT:AT,1)+COUNTIF('Publication Bias Analysis'!AT$2:AT51,'Publication Bias Analysis'!AR52),"")</f>
        <v/>
      </c>
      <c r="FS52" s="58" t="str">
        <f t="shared" si="64"/>
        <v/>
      </c>
      <c r="FT52" s="58" t="e">
        <f>IF(Include_in_Pub_Bias=TRUE,'Publication Bias Analysis'!AS52,NA())</f>
        <v>#N/A</v>
      </c>
      <c r="FU52" s="58" t="e">
        <f>IF('Publication Bias Analysis'!AS52&lt;&gt;"",'Publication Bias Analysis'!AT52,NA())</f>
        <v>#N/A</v>
      </c>
      <c r="FV52" s="58" t="str">
        <f>IF(Include_in_Pub_Bias=TRUE,'Publication Bias Analysis'!AS:AS-AVERAGE('Publication Bias Analysis'!AS:AS),"")</f>
        <v/>
      </c>
      <c r="FW52" s="47" t="str">
        <f>IF(Include_in_Pub_Bias=TRUE,FU:FU-('Publication Bias Analysis'!AW$30+'Publication Bias Analysis'!AW$31*FT:FT),"")</f>
        <v/>
      </c>
      <c r="GC52" s="164"/>
      <c r="GD52" s="58" t="str">
        <f t="shared" si="112"/>
        <v/>
      </c>
      <c r="GE52" s="58" t="str">
        <f t="shared" ref="GE52:GE115" si="123">IF(GD52&lt;&gt;"",1-NORMSDIST(ABS(GD52)),"")</f>
        <v/>
      </c>
      <c r="GF52" s="47" t="str">
        <f t="shared" si="63"/>
        <v/>
      </c>
    </row>
    <row r="53" spans="1:188" x14ac:dyDescent="0.2">
      <c r="A53" s="166"/>
      <c r="B53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53" s="78" t="str">
        <f>IF(B53&lt;&gt;"",IF(B53=0,COUNTIF(B$2:B52,0)+1,COUNTIF(B$2:B52,B53)+B53+COUNTIF(B:B,0)),"")</f>
        <v/>
      </c>
      <c r="D53" s="78" t="str">
        <f>IF(AND(Variance&lt;&gt;"",Entry_Number&lt;&gt;""),Entry_Number,"")</f>
        <v/>
      </c>
      <c r="E53" s="120" t="str">
        <f>IF(Input!Study_name&lt;&gt;"",Input!Study_name,"")</f>
        <v/>
      </c>
      <c r="F53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53" s="58" t="str">
        <f t="shared" si="69"/>
        <v/>
      </c>
      <c r="H53" s="58" t="str">
        <f t="shared" si="70"/>
        <v/>
      </c>
      <c r="I53" s="58" t="str">
        <f t="shared" si="71"/>
        <v/>
      </c>
      <c r="J53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53" s="58" t="str">
        <f>IF(AND(Include_study="Yes",Sufficient_data="Yes",Variance&lt;&gt;""),IF(Input!Standard_error_of_Partial_correlation&lt;&gt;"",Input!Standard_error_of_Partial_correlation,SQRT(J53)),"")</f>
        <v/>
      </c>
      <c r="L53" s="58" t="str">
        <f>IF(AND(Sufficient_data="Yes",Include_study="Yes",Variance&lt;&gt;""),1/Variance,"")</f>
        <v/>
      </c>
      <c r="M53" s="58" t="str">
        <f>IF(AND(Sufficient_data="Yes",Include_study="Yes",Variance&lt;&gt;""),1/(Variance+T2_),"")</f>
        <v/>
      </c>
      <c r="N53" s="58" t="str">
        <f t="shared" si="72"/>
        <v/>
      </c>
      <c r="O53" s="58" t="str">
        <f t="shared" si="73"/>
        <v/>
      </c>
      <c r="P53" s="143" t="str">
        <f t="shared" si="74"/>
        <v/>
      </c>
      <c r="Q53" s="146" t="str">
        <f>IF(AND(Include_study="Yes",Sufficient_data="Yes",Variance&lt;&gt;""),IF(Fisher_transformation="Off",Partial_correlation,Partial_correlation_z)-Combined_Effect_Size,"")</f>
        <v/>
      </c>
      <c r="S53" s="75" t="e">
        <f>IF(AND(Sufficient_data="Yes",Include_study="Yes",Variance&lt;&gt;""),Partial_correlation,NA())</f>
        <v>#N/A</v>
      </c>
      <c r="T53" s="58" t="e">
        <f t="shared" si="75"/>
        <v>#N/A</v>
      </c>
      <c r="U53" s="47" t="e">
        <f t="shared" si="76"/>
        <v>#N/A</v>
      </c>
      <c r="Z53" s="166"/>
      <c r="AA53" s="82" t="str">
        <f t="shared" si="77"/>
        <v/>
      </c>
      <c r="AB53" s="88" t="b">
        <f t="shared" si="114"/>
        <v>0</v>
      </c>
      <c r="AC53" s="105" t="str">
        <f>IF(Include_in_subgroup=TRUE,Input!Study_name,"")</f>
        <v/>
      </c>
      <c r="AD53" s="58" t="str">
        <f t="shared" si="78"/>
        <v/>
      </c>
      <c r="AE53" s="58" t="str">
        <f t="shared" si="79"/>
        <v/>
      </c>
      <c r="AF53" s="58" t="str">
        <f t="shared" si="80"/>
        <v/>
      </c>
      <c r="AG53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53" s="58" t="str">
        <f t="shared" si="81"/>
        <v/>
      </c>
      <c r="AI53" s="58" t="str">
        <f t="shared" si="82"/>
        <v/>
      </c>
      <c r="AJ53" s="83" t="str">
        <f t="shared" si="83"/>
        <v/>
      </c>
      <c r="AK53" s="58" t="str">
        <f t="shared" si="84"/>
        <v/>
      </c>
      <c r="AL53" s="58" t="str">
        <f t="shared" si="85"/>
        <v/>
      </c>
      <c r="AM53" s="47" t="str">
        <f t="shared" si="86"/>
        <v/>
      </c>
      <c r="AN53" s="27"/>
      <c r="AO53" s="75" t="e">
        <f t="shared" si="87"/>
        <v>#N/A</v>
      </c>
      <c r="AP53" s="58" t="e">
        <f t="shared" si="88"/>
        <v>#N/A</v>
      </c>
      <c r="AQ53" s="47" t="e">
        <f t="shared" si="89"/>
        <v>#N/A</v>
      </c>
      <c r="AR53" s="27"/>
      <c r="AS53" s="82" t="str">
        <f t="shared" si="115"/>
        <v/>
      </c>
      <c r="AT53" s="58" t="str">
        <f>IF(AND(Sufficient_data="Yes",Include_study="Yes",Subgroup&lt;&gt;""),IF(COUNTIFS(Input!K$2:K52,"="&amp;"Yes",Input!C$2:C52,"="&amp;"Yes",Input!M$2:M52,"="&amp;Subgroup)&gt;0,"",Subgroup),"")</f>
        <v/>
      </c>
      <c r="AU53" s="88" t="str">
        <f t="shared" si="116"/>
        <v/>
      </c>
      <c r="AV53" s="78" t="str">
        <f t="shared" si="92"/>
        <v/>
      </c>
      <c r="AW53" s="58" t="str">
        <f t="shared" si="117"/>
        <v/>
      </c>
      <c r="AX53" s="89" t="str">
        <f t="shared" si="118"/>
        <v/>
      </c>
      <c r="AY53" s="83" t="str">
        <f t="shared" si="51"/>
        <v/>
      </c>
      <c r="AZ53" s="58" t="str">
        <f t="shared" si="119"/>
        <v/>
      </c>
      <c r="BA53" s="58" t="str">
        <f t="shared" si="96"/>
        <v/>
      </c>
      <c r="BB53" s="58" t="str">
        <f t="shared" si="120"/>
        <v/>
      </c>
      <c r="BC53" s="58" t="str">
        <f t="shared" si="121"/>
        <v/>
      </c>
      <c r="BD53" s="58" t="str">
        <f t="shared" si="99"/>
        <v/>
      </c>
      <c r="BE53" s="88" t="str">
        <f t="shared" si="100"/>
        <v/>
      </c>
      <c r="BF53" s="58" t="str">
        <f t="shared" si="101"/>
        <v/>
      </c>
      <c r="BG53" s="58" t="str">
        <f t="shared" si="102"/>
        <v/>
      </c>
      <c r="BH53" s="58" t="str">
        <f t="shared" si="53"/>
        <v/>
      </c>
      <c r="BI53" s="58" t="str">
        <f t="shared" si="54"/>
        <v/>
      </c>
      <c r="BJ53" s="58" t="str">
        <f t="shared" si="103"/>
        <v/>
      </c>
      <c r="BK53" s="58" t="str">
        <f t="shared" si="104"/>
        <v/>
      </c>
      <c r="BL53" s="58" t="str">
        <f t="shared" si="55"/>
        <v/>
      </c>
      <c r="BM53" s="58" t="str">
        <f t="shared" si="56"/>
        <v/>
      </c>
      <c r="BN53" s="58" t="str">
        <f t="shared" si="105"/>
        <v/>
      </c>
      <c r="BO53" s="58" t="e">
        <f t="shared" si="106"/>
        <v>#N/A</v>
      </c>
      <c r="BP53" s="83" t="str">
        <f t="shared" si="58"/>
        <v/>
      </c>
      <c r="BQ53" s="58" t="str">
        <f t="shared" si="107"/>
        <v/>
      </c>
      <c r="BR53" s="58" t="str">
        <f t="shared" si="108"/>
        <v/>
      </c>
      <c r="BS53" s="58" t="str">
        <f t="shared" si="109"/>
        <v/>
      </c>
      <c r="BT53" s="47" t="str">
        <f t="shared" si="110"/>
        <v/>
      </c>
      <c r="BY53" s="167"/>
      <c r="BZ53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53" s="58" t="e">
        <f>IF(Include_in_Moderator=TRUE,'Moderator Analysis'!E:E,NA())</f>
        <v>#N/A</v>
      </c>
      <c r="CB53" s="58" t="e">
        <f>IF(Include_in_Moderator=TRUE,'Moderator Analysis'!F:F,NA())</f>
        <v>#N/A</v>
      </c>
      <c r="CC53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53" s="58" t="str">
        <f>IF(Include_in_Moderator=TRUE,1/CC:CC^2,"")</f>
        <v/>
      </c>
      <c r="CE53" s="58" t="str">
        <f>IF(Include_in_Moderator=TRUE,'Moderator Analysis'!F:F-CO$2,"")</f>
        <v/>
      </c>
      <c r="CF53" s="58" t="str">
        <f>IF(Include_in_Moderator=TRUE,'Moderator Analysis'!E:E-CO$3,"")</f>
        <v/>
      </c>
      <c r="CG53" s="47" t="str">
        <f>IF(Include_in_Moderator=TRUE,CD:CD*('Moderator Analysis'!F:F-CO$5-CO$4*'Moderator Analysis'!E:E)^2,"")</f>
        <v/>
      </c>
      <c r="CH53" s="27"/>
      <c r="CI53" s="75" t="str">
        <f>IF(AND(Sufficient_data="Yes",Include_study="Yes",Include_in_Moderator=TRUE,Moderator&lt;&gt;""),1/(CC:CC^2+CO$7),"")</f>
        <v/>
      </c>
      <c r="CJ53" s="58" t="str">
        <f>IF(AND(Sufficient_data="Yes",Include_study="Yes",CI53&lt;&gt;""),'Moderator Analysis'!F:F-'Moderator Analysis'!K$37,"")</f>
        <v/>
      </c>
      <c r="CK53" s="58" t="str">
        <f>IF(AND(Sufficient_data="Yes",Include_study="Yes",CI53&lt;&gt;""),'Moderator Analysis'!E:E-SUMPRODUCT('Moderator Analysis'!E:E,CI:CI)/SUM(CI:CI),"")</f>
        <v/>
      </c>
      <c r="CL53" s="47" t="str">
        <f>IF(AND(Sufficient_data="Yes",Include_study="Yes",CI53&lt;&gt;""),CI:CI*(CB53-'Moderator Analysis'!K$29-'Moderator Analysis'!K$30*'Moderator Analysis'!E:E)^2,"")</f>
        <v/>
      </c>
      <c r="CQ53" s="167"/>
      <c r="CR53" s="150" t="b">
        <f>IF(Additional_Fisher_transformation="On",AND(Include_study="Yes",Number_of_observations&lt;&gt;"",Number_of_predictors&lt;&gt;""),AND(Include_study="Yes",Sufficient_data="Yes"))</f>
        <v>0</v>
      </c>
      <c r="CS53" s="169"/>
      <c r="CT53" s="58" t="str">
        <f>IF(Include_in_Pub_Bias=TRUE,Partial_correlation,"")</f>
        <v/>
      </c>
      <c r="CU53" s="58" t="str">
        <f>IF(AND(Include_in_Pub_Bias=TRUE,Additional_Fisher_transformation="On"),FISHER(Partial_correlation),"")</f>
        <v/>
      </c>
      <c r="CV53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53" s="58" t="str">
        <f>IF(Include_in_Pub_Bias=TRUE,1/CV:CV^2,"")</f>
        <v/>
      </c>
      <c r="CX53" s="58" t="str">
        <f>IF(Include_in_Pub_Bias=TRUE,1/(CV:CV^2+IF(Additional_model="Fixed effect",0,Calculations!DK$11)),"")</f>
        <v/>
      </c>
      <c r="CY53" s="58" t="str">
        <f>IF(Include_in_Pub_Bias=TRUE,1/(CV:CV^2+IF(Additional_model="Fixed effect",0,'Publication Bias Analysis'!L$32)),"")</f>
        <v/>
      </c>
      <c r="CZ53" s="58" t="str">
        <f>IF(Include_in_Pub_Bias=TRUE,'Publication Bias Analysis'!E:E-'Publication Bias Analysis'!I$37,"")</f>
        <v/>
      </c>
      <c r="DA53" s="58" t="str">
        <f>IF(Include_in_Pub_Bias=TRUE,IF(Additional_model="Fixed effect",1/CV:CV,1/SQRT(CV:CV^2+DK$11)),"")</f>
        <v/>
      </c>
      <c r="DB53" s="58" t="str">
        <f>IF(Include_in_Pub_Bias=TRUE,IF(Additional_model="Fixed effect",'Publication Bias Analysis'!E:E/CV:CV,'Publication Bias Analysis'!E:E/SQRT(CV:CV^2+DK$11)),"")</f>
        <v/>
      </c>
      <c r="DC53" s="78" t="str">
        <f>IF(Include_in_Pub_Bias=TRUE,RANK(DP:DP,DP:DP,1)*IF(DO:DO&gt;0,1,-1),"")</f>
        <v/>
      </c>
      <c r="DD53" s="78" t="str">
        <f>IF(Include_in_Pub_Bias=TRUE,DC:DC,"")</f>
        <v/>
      </c>
      <c r="DE53" s="78" t="str">
        <f>IF(Include_in_Pub_Bias=TRUE,RANK(DS:DS,DS:DS,1)*IF(DR:DR&lt;0,-1,1),"")</f>
        <v/>
      </c>
      <c r="DF53" s="78" t="str">
        <f>IF(Include_in_Pub_Bias=TRUE,RANK(DV:DV,DV:DV,1)*IF(DU:DU&lt;0,-1,1),"")</f>
        <v/>
      </c>
      <c r="DG53" s="58" t="e">
        <f>IF(Include_in_Pub_Bias=TRUE,'Publication Bias Analysis'!E:E,NA())</f>
        <v>#N/A</v>
      </c>
      <c r="DH53" s="47" t="e">
        <f>IF(Include_in_Pub_Bias=TRUE,CV:CV,NA())</f>
        <v>#N/A</v>
      </c>
      <c r="DN53" s="164"/>
      <c r="DO53" s="10" t="str">
        <f>IF(Include_in_Pub_Bias=TRUE,IF('Publication Bias Analysis'!L$37="Left",'Publication Bias Analysis'!E:E-'Publication Bias Analysis'!I$29,'Publication Bias Analysis'!I$29-'Publication Bias Analysis'!E:E),"")</f>
        <v/>
      </c>
      <c r="DP53" s="10" t="str">
        <f>IF(Include_in_Pub_Bias=TRUE,ABS(DO53),"")</f>
        <v/>
      </c>
      <c r="DQ53" s="47" t="str">
        <f>IF(Include_in_Pub_Bias=TRUE,1/(CV:CV^2+IF(Additional_model="Fixed effect",0,$DZ$6)),"")</f>
        <v/>
      </c>
      <c r="DR53" s="10" t="str">
        <f>IF(Include_in_Pub_Bias=TRUE,IF('Publication Bias Analysis'!L$37="Left",'Publication Bias Analysis'!E:E-DZ$3,DZ$3-'Publication Bias Analysis'!E:E),"")</f>
        <v/>
      </c>
      <c r="DS53" s="10" t="str">
        <f t="shared" si="60"/>
        <v/>
      </c>
      <c r="DT53" s="47" t="str">
        <f>IF(AND(DR53&lt;&gt;"",DD53&lt;=MAX(DD:DD)-DZ$7),1/(CV:CV^2+IF(Additional_model="Fixed effect",0,$DZ$13)),"")</f>
        <v/>
      </c>
      <c r="DU53" s="10" t="str">
        <f>IF(Include_in_Pub_Bias=TRUE,IF('Publication Bias Analysis'!L$37="Left",'Publication Bias Analysis'!E:E-DZ$10,DZ$10-'Publication Bias Analysis'!E:E),"")</f>
        <v/>
      </c>
      <c r="DV53" s="10" t="str">
        <f t="shared" si="122"/>
        <v/>
      </c>
      <c r="DW53" s="47" t="str">
        <f>IF(AND(DU53&lt;&gt;"",DE53&lt;=MAX(DE:DE)-DZ$14),1/(CV:CV^2+IF(Additional_model="Fixed effect",0,$DZ$20)),"")</f>
        <v/>
      </c>
      <c r="EO53" s="164"/>
      <c r="EP53" s="58" t="str">
        <f>IF(Include_in_Pub_Bias=TRUE,Inverse_standard_error-AVERAGE(Inverse_standard_error),"")</f>
        <v/>
      </c>
      <c r="EQ53" s="47" t="str">
        <f>IF(Include_in_Pub_Bias=TRUE,Z_score-('Publication Bias Analysis'!P$3+'Publication Bias Analysis'!P$4*Inverse_standard_error),"")</f>
        <v/>
      </c>
      <c r="ES53" s="164"/>
      <c r="ET53" s="58" t="str">
        <f>IF(Include_in_Pub_Bias=TRUE,('Publication Bias Analysis'!E:E-SUMPRODUCT('Publication Bias Analysis'!E:E,Calculations!CW:CW)/SUM(Calculations!CW:CW))/(SQRT(EU:EU)),"")</f>
        <v/>
      </c>
      <c r="EU53" s="58" t="str">
        <f>IF(Include_in_Pub_Bias=TRUE,'Publication Bias Analysis'!F:F^2-1/(SUM(Calculations!CW:CW)),"")</f>
        <v/>
      </c>
      <c r="EV53" s="78" t="str">
        <f>IF(Include_in_Pub_Bias=TRUE,RANK(ET:ET,ET:ET,1),"")</f>
        <v/>
      </c>
      <c r="EW53" s="78" t="str">
        <f>IF(Include_in_Pub_Bias=TRUE,RANK(EU:EU,EU:EU,1),"")</f>
        <v/>
      </c>
      <c r="EX53" s="78" t="str">
        <f>IF(Include_in_Pub_Bias=TRUE,COUNTIFS(EV54:EV252,"&lt;"&amp;EV53,EW54:EW252,"&lt;"&amp;EW53)+COUNTIFS(EV54:EV252,"&gt;"&amp;EV53,EW54:EW252,"&gt;"&amp;EW53),"")</f>
        <v/>
      </c>
      <c r="EY53" s="94" t="str">
        <f>IF(Include_in_Pub_Bias=TRUE,COUNTIFS(EV54:EV252,"&lt;"&amp;EV53,EW54:EW252,"&gt;"&amp;EW53)+COUNTIFS(EV54:EV252,"&gt;"&amp;EV53,EW54:EW252,"&lt;"&amp;EW53),"")</f>
        <v/>
      </c>
      <c r="FA53" s="164"/>
      <c r="FG53" s="164"/>
      <c r="FH53" s="58" t="e">
        <f>IF(Include_in_Pub_Bias=TRUE,Inverse_standard_error,NA())</f>
        <v>#N/A</v>
      </c>
      <c r="FI53" s="58" t="e">
        <f>IF(Include_in_Pub_Bias=TRUE,Z_score,NA())</f>
        <v>#N/A</v>
      </c>
      <c r="FJ53" s="58" t="str">
        <f>IF(Include_in_Pub_Bias=TRUE,Inverse_standard_error-AVERAGE(Inverse_standard_error),"")</f>
        <v/>
      </c>
      <c r="FK53" s="47" t="str">
        <f>IF(Include_in_Pub_Bias=TRUE,Z_score-('Publication Bias Analysis'!AK$30+'Publication Bias Analysis'!AK$31*Inverse_standard_error),"")</f>
        <v/>
      </c>
      <c r="FQ53" s="164"/>
      <c r="FR53" s="98" t="str">
        <f>IF(Z_score&lt;&gt;"",RANK('Publication Bias Analysis'!AT:AT,'Publication Bias Analysis'!AT:AT,1)+COUNTIF('Publication Bias Analysis'!AT$2:AT52,'Publication Bias Analysis'!AR53),"")</f>
        <v/>
      </c>
      <c r="FS53" s="58" t="str">
        <f t="shared" si="64"/>
        <v/>
      </c>
      <c r="FT53" s="58" t="e">
        <f>IF(Include_in_Pub_Bias=TRUE,'Publication Bias Analysis'!AS53,NA())</f>
        <v>#N/A</v>
      </c>
      <c r="FU53" s="58" t="e">
        <f>IF('Publication Bias Analysis'!AS53&lt;&gt;"",'Publication Bias Analysis'!AT53,NA())</f>
        <v>#N/A</v>
      </c>
      <c r="FV53" s="58" t="str">
        <f>IF(Include_in_Pub_Bias=TRUE,'Publication Bias Analysis'!AS:AS-AVERAGE('Publication Bias Analysis'!AS:AS),"")</f>
        <v/>
      </c>
      <c r="FW53" s="47" t="str">
        <f>IF(Include_in_Pub_Bias=TRUE,FU:FU-('Publication Bias Analysis'!AW$30+'Publication Bias Analysis'!AW$31*FT:FT),"")</f>
        <v/>
      </c>
      <c r="GC53" s="164"/>
      <c r="GD53" s="58" t="str">
        <f t="shared" si="112"/>
        <v/>
      </c>
      <c r="GE53" s="58" t="str">
        <f t="shared" si="123"/>
        <v/>
      </c>
      <c r="GF53" s="47" t="str">
        <f t="shared" si="63"/>
        <v/>
      </c>
    </row>
    <row r="54" spans="1:188" x14ac:dyDescent="0.2">
      <c r="A54" s="166"/>
      <c r="B54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54" s="78" t="str">
        <f>IF(B54&lt;&gt;"",IF(B54=0,COUNTIF(B$2:B53,0)+1,COUNTIF(B$2:B53,B54)+B54+COUNTIF(B:B,0)),"")</f>
        <v/>
      </c>
      <c r="D54" s="78" t="str">
        <f>IF(AND(Variance&lt;&gt;"",Entry_Number&lt;&gt;""),Entry_Number,"")</f>
        <v/>
      </c>
      <c r="E54" s="120" t="str">
        <f>IF(Input!Study_name&lt;&gt;"",Input!Study_name,"")</f>
        <v/>
      </c>
      <c r="F54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54" s="58" t="str">
        <f t="shared" si="69"/>
        <v/>
      </c>
      <c r="H54" s="58" t="str">
        <f t="shared" si="70"/>
        <v/>
      </c>
      <c r="I54" s="58" t="str">
        <f t="shared" si="71"/>
        <v/>
      </c>
      <c r="J54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54" s="58" t="str">
        <f>IF(AND(Include_study="Yes",Sufficient_data="Yes",Variance&lt;&gt;""),IF(Input!Standard_error_of_Partial_correlation&lt;&gt;"",Input!Standard_error_of_Partial_correlation,SQRT(J54)),"")</f>
        <v/>
      </c>
      <c r="L54" s="58" t="str">
        <f>IF(AND(Sufficient_data="Yes",Include_study="Yes",Variance&lt;&gt;""),1/Variance,"")</f>
        <v/>
      </c>
      <c r="M54" s="58" t="str">
        <f>IF(AND(Sufficient_data="Yes",Include_study="Yes",Variance&lt;&gt;""),1/(Variance+T2_),"")</f>
        <v/>
      </c>
      <c r="N54" s="58" t="str">
        <f t="shared" si="72"/>
        <v/>
      </c>
      <c r="O54" s="58" t="str">
        <f t="shared" si="73"/>
        <v/>
      </c>
      <c r="P54" s="144" t="str">
        <f t="shared" si="74"/>
        <v/>
      </c>
      <c r="Q54" s="146" t="str">
        <f>IF(AND(Include_study="Yes",Sufficient_data="Yes",Variance&lt;&gt;""),IF(Fisher_transformation="Off",Partial_correlation,Partial_correlation_z)-Combined_Effect_Size,"")</f>
        <v/>
      </c>
      <c r="R54" s="128"/>
      <c r="S54" s="75" t="e">
        <f>IF(AND(Sufficient_data="Yes",Include_study="Yes",Variance&lt;&gt;""),Partial_correlation,NA())</f>
        <v>#N/A</v>
      </c>
      <c r="T54" s="58" t="e">
        <f t="shared" si="75"/>
        <v>#N/A</v>
      </c>
      <c r="U54" s="47" t="e">
        <f t="shared" si="76"/>
        <v>#N/A</v>
      </c>
      <c r="Z54" s="166"/>
      <c r="AA54" s="82" t="str">
        <f t="shared" si="77"/>
        <v/>
      </c>
      <c r="AB54" s="88" t="b">
        <f t="shared" si="114"/>
        <v>0</v>
      </c>
      <c r="AC54" s="105" t="str">
        <f>IF(Include_in_subgroup=TRUE,Input!Study_name,"")</f>
        <v/>
      </c>
      <c r="AD54" s="58" t="str">
        <f t="shared" si="78"/>
        <v/>
      </c>
      <c r="AE54" s="58" t="str">
        <f t="shared" si="79"/>
        <v/>
      </c>
      <c r="AF54" s="58" t="str">
        <f t="shared" si="80"/>
        <v/>
      </c>
      <c r="AG54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54" s="58" t="str">
        <f t="shared" si="81"/>
        <v/>
      </c>
      <c r="AI54" s="58" t="str">
        <f t="shared" si="82"/>
        <v/>
      </c>
      <c r="AJ54" s="83" t="str">
        <f t="shared" si="83"/>
        <v/>
      </c>
      <c r="AK54" s="58" t="str">
        <f t="shared" si="84"/>
        <v/>
      </c>
      <c r="AL54" s="58" t="str">
        <f t="shared" si="85"/>
        <v/>
      </c>
      <c r="AM54" s="47" t="str">
        <f t="shared" si="86"/>
        <v/>
      </c>
      <c r="AN54" s="27"/>
      <c r="AO54" s="75" t="e">
        <f t="shared" si="87"/>
        <v>#N/A</v>
      </c>
      <c r="AP54" s="58" t="e">
        <f t="shared" si="88"/>
        <v>#N/A</v>
      </c>
      <c r="AQ54" s="47" t="e">
        <f t="shared" si="89"/>
        <v>#N/A</v>
      </c>
      <c r="AR54" s="27"/>
      <c r="AS54" s="82" t="str">
        <f t="shared" si="115"/>
        <v/>
      </c>
      <c r="AT54" s="58" t="str">
        <f>IF(AND(Sufficient_data="Yes",Include_study="Yes",Subgroup&lt;&gt;""),IF(COUNTIFS(Input!K$2:K53,"="&amp;"Yes",Input!C$2:C53,"="&amp;"Yes",Input!M$2:M53,"="&amp;Subgroup)&gt;0,"",Subgroup),"")</f>
        <v/>
      </c>
      <c r="AU54" s="88" t="str">
        <f t="shared" si="116"/>
        <v/>
      </c>
      <c r="AV54" s="78" t="str">
        <f t="shared" si="92"/>
        <v/>
      </c>
      <c r="AW54" s="58" t="str">
        <f t="shared" si="117"/>
        <v/>
      </c>
      <c r="AX54" s="89" t="str">
        <f t="shared" si="118"/>
        <v/>
      </c>
      <c r="AY54" s="83" t="str">
        <f t="shared" si="51"/>
        <v/>
      </c>
      <c r="AZ54" s="58" t="str">
        <f t="shared" si="119"/>
        <v/>
      </c>
      <c r="BA54" s="58" t="str">
        <f t="shared" si="96"/>
        <v/>
      </c>
      <c r="BB54" s="58" t="str">
        <f t="shared" si="120"/>
        <v/>
      </c>
      <c r="BC54" s="58" t="str">
        <f t="shared" si="121"/>
        <v/>
      </c>
      <c r="BD54" s="58" t="str">
        <f t="shared" si="99"/>
        <v/>
      </c>
      <c r="BE54" s="88" t="str">
        <f t="shared" si="100"/>
        <v/>
      </c>
      <c r="BF54" s="58" t="str">
        <f t="shared" si="101"/>
        <v/>
      </c>
      <c r="BG54" s="58" t="str">
        <f t="shared" si="102"/>
        <v/>
      </c>
      <c r="BH54" s="58" t="str">
        <f t="shared" si="53"/>
        <v/>
      </c>
      <c r="BI54" s="58" t="str">
        <f t="shared" si="54"/>
        <v/>
      </c>
      <c r="BJ54" s="58" t="str">
        <f t="shared" si="103"/>
        <v/>
      </c>
      <c r="BK54" s="58" t="str">
        <f t="shared" si="104"/>
        <v/>
      </c>
      <c r="BL54" s="58" t="str">
        <f t="shared" si="55"/>
        <v/>
      </c>
      <c r="BM54" s="58" t="str">
        <f t="shared" si="56"/>
        <v/>
      </c>
      <c r="BN54" s="58" t="str">
        <f t="shared" si="105"/>
        <v/>
      </c>
      <c r="BO54" s="58" t="e">
        <f t="shared" si="106"/>
        <v>#N/A</v>
      </c>
      <c r="BP54" s="83" t="str">
        <f t="shared" si="58"/>
        <v/>
      </c>
      <c r="BQ54" s="58" t="str">
        <f t="shared" si="107"/>
        <v/>
      </c>
      <c r="BR54" s="58" t="str">
        <f t="shared" si="108"/>
        <v/>
      </c>
      <c r="BS54" s="58" t="str">
        <f t="shared" si="109"/>
        <v/>
      </c>
      <c r="BT54" s="47" t="str">
        <f t="shared" si="110"/>
        <v/>
      </c>
      <c r="BY54" s="167"/>
      <c r="BZ54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54" s="58" t="e">
        <f>IF(Include_in_Moderator=TRUE,'Moderator Analysis'!E:E,NA())</f>
        <v>#N/A</v>
      </c>
      <c r="CB54" s="58" t="e">
        <f>IF(Include_in_Moderator=TRUE,'Moderator Analysis'!F:F,NA())</f>
        <v>#N/A</v>
      </c>
      <c r="CC54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54" s="58" t="str">
        <f>IF(Include_in_Moderator=TRUE,1/CC:CC^2,"")</f>
        <v/>
      </c>
      <c r="CE54" s="58" t="str">
        <f>IF(Include_in_Moderator=TRUE,'Moderator Analysis'!F:F-CO$2,"")</f>
        <v/>
      </c>
      <c r="CF54" s="58" t="str">
        <f>IF(Include_in_Moderator=TRUE,'Moderator Analysis'!E:E-CO$3,"")</f>
        <v/>
      </c>
      <c r="CG54" s="47" t="str">
        <f>IF(Include_in_Moderator=TRUE,CD:CD*('Moderator Analysis'!F:F-CO$5-CO$4*'Moderator Analysis'!E:E)^2,"")</f>
        <v/>
      </c>
      <c r="CH54" s="27"/>
      <c r="CI54" s="75" t="str">
        <f>IF(AND(Sufficient_data="Yes",Include_study="Yes",Include_in_Moderator=TRUE,Moderator&lt;&gt;""),1/(CC:CC^2+CO$7),"")</f>
        <v/>
      </c>
      <c r="CJ54" s="58" t="str">
        <f>IF(AND(Sufficient_data="Yes",Include_study="Yes",CI54&lt;&gt;""),'Moderator Analysis'!F:F-'Moderator Analysis'!K$37,"")</f>
        <v/>
      </c>
      <c r="CK54" s="58" t="str">
        <f>IF(AND(Sufficient_data="Yes",Include_study="Yes",CI54&lt;&gt;""),'Moderator Analysis'!E:E-SUMPRODUCT('Moderator Analysis'!E:E,CI:CI)/SUM(CI:CI),"")</f>
        <v/>
      </c>
      <c r="CL54" s="47" t="str">
        <f>IF(AND(Sufficient_data="Yes",Include_study="Yes",CI54&lt;&gt;""),CI:CI*(CB54-'Moderator Analysis'!K$29-'Moderator Analysis'!K$30*'Moderator Analysis'!E:E)^2,"")</f>
        <v/>
      </c>
      <c r="CQ54" s="167"/>
      <c r="CR54" s="150" t="b">
        <f>IF(Additional_Fisher_transformation="On",AND(Include_study="Yes",Number_of_observations&lt;&gt;"",Number_of_predictors&lt;&gt;""),AND(Include_study="Yes",Sufficient_data="Yes"))</f>
        <v>0</v>
      </c>
      <c r="CS54" s="169"/>
      <c r="CT54" s="58" t="str">
        <f>IF(Include_in_Pub_Bias=TRUE,Partial_correlation,"")</f>
        <v/>
      </c>
      <c r="CU54" s="58" t="str">
        <f>IF(AND(Include_in_Pub_Bias=TRUE,Additional_Fisher_transformation="On"),FISHER(Partial_correlation),"")</f>
        <v/>
      </c>
      <c r="CV54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54" s="58" t="str">
        <f>IF(Include_in_Pub_Bias=TRUE,1/CV:CV^2,"")</f>
        <v/>
      </c>
      <c r="CX54" s="58" t="str">
        <f>IF(Include_in_Pub_Bias=TRUE,1/(CV:CV^2+IF(Additional_model="Fixed effect",0,Calculations!DK$11)),"")</f>
        <v/>
      </c>
      <c r="CY54" s="58" t="str">
        <f>IF(Include_in_Pub_Bias=TRUE,1/(CV:CV^2+IF(Additional_model="Fixed effect",0,'Publication Bias Analysis'!L$32)),"")</f>
        <v/>
      </c>
      <c r="CZ54" s="58" t="str">
        <f>IF(Include_in_Pub_Bias=TRUE,'Publication Bias Analysis'!E:E-'Publication Bias Analysis'!I$37,"")</f>
        <v/>
      </c>
      <c r="DA54" s="58" t="str">
        <f>IF(Include_in_Pub_Bias=TRUE,IF(Additional_model="Fixed effect",1/CV:CV,1/SQRT(CV:CV^2+DK$11)),"")</f>
        <v/>
      </c>
      <c r="DB54" s="58" t="str">
        <f>IF(Include_in_Pub_Bias=TRUE,IF(Additional_model="Fixed effect",'Publication Bias Analysis'!E:E/CV:CV,'Publication Bias Analysis'!E:E/SQRT(CV:CV^2+DK$11)),"")</f>
        <v/>
      </c>
      <c r="DC54" s="78" t="str">
        <f>IF(Include_in_Pub_Bias=TRUE,RANK(DP:DP,DP:DP,1)*IF(DO:DO&gt;0,1,-1),"")</f>
        <v/>
      </c>
      <c r="DD54" s="78" t="str">
        <f>IF(Include_in_Pub_Bias=TRUE,DC:DC,"")</f>
        <v/>
      </c>
      <c r="DE54" s="78" t="str">
        <f>IF(Include_in_Pub_Bias=TRUE,RANK(DS:DS,DS:DS,1)*IF(DR:DR&lt;0,-1,1),"")</f>
        <v/>
      </c>
      <c r="DF54" s="78" t="str">
        <f>IF(Include_in_Pub_Bias=TRUE,RANK(DV:DV,DV:DV,1)*IF(DU:DU&lt;0,-1,1),"")</f>
        <v/>
      </c>
      <c r="DG54" s="58" t="e">
        <f>IF(Include_in_Pub_Bias=TRUE,'Publication Bias Analysis'!E:E,NA())</f>
        <v>#N/A</v>
      </c>
      <c r="DH54" s="47" t="e">
        <f>IF(Include_in_Pub_Bias=TRUE,CV:CV,NA())</f>
        <v>#N/A</v>
      </c>
      <c r="DN54" s="164"/>
      <c r="DO54" s="10" t="str">
        <f>IF(Include_in_Pub_Bias=TRUE,IF('Publication Bias Analysis'!L$37="Left",'Publication Bias Analysis'!E:E-'Publication Bias Analysis'!I$29,'Publication Bias Analysis'!I$29-'Publication Bias Analysis'!E:E),"")</f>
        <v/>
      </c>
      <c r="DP54" s="10" t="str">
        <f>IF(Include_in_Pub_Bias=TRUE,ABS(DO54),"")</f>
        <v/>
      </c>
      <c r="DQ54" s="47" t="str">
        <f>IF(Include_in_Pub_Bias=TRUE,1/(CV:CV^2+IF(Additional_model="Fixed effect",0,$DZ$6)),"")</f>
        <v/>
      </c>
      <c r="DR54" s="10" t="str">
        <f>IF(Include_in_Pub_Bias=TRUE,IF('Publication Bias Analysis'!L$37="Left",'Publication Bias Analysis'!E:E-DZ$3,DZ$3-'Publication Bias Analysis'!E:E),"")</f>
        <v/>
      </c>
      <c r="DS54" s="10" t="str">
        <f t="shared" si="60"/>
        <v/>
      </c>
      <c r="DT54" s="47" t="str">
        <f>IF(AND(DR54&lt;&gt;"",DD54&lt;=MAX(DD:DD)-DZ$7),1/(CV:CV^2+IF(Additional_model="Fixed effect",0,$DZ$13)),"")</f>
        <v/>
      </c>
      <c r="DU54" s="10" t="str">
        <f>IF(Include_in_Pub_Bias=TRUE,IF('Publication Bias Analysis'!L$37="Left",'Publication Bias Analysis'!E:E-DZ$10,DZ$10-'Publication Bias Analysis'!E:E),"")</f>
        <v/>
      </c>
      <c r="DV54" s="10" t="str">
        <f t="shared" si="122"/>
        <v/>
      </c>
      <c r="DW54" s="47" t="str">
        <f>IF(AND(DU54&lt;&gt;"",DE54&lt;=MAX(DE:DE)-DZ$14),1/(CV:CV^2+IF(Additional_model="Fixed effect",0,$DZ$20)),"")</f>
        <v/>
      </c>
      <c r="EO54" s="164"/>
      <c r="EP54" s="58" t="str">
        <f>IF(Include_in_Pub_Bias=TRUE,Inverse_standard_error-AVERAGE(Inverse_standard_error),"")</f>
        <v/>
      </c>
      <c r="EQ54" s="47" t="str">
        <f>IF(Include_in_Pub_Bias=TRUE,Z_score-('Publication Bias Analysis'!P$3+'Publication Bias Analysis'!P$4*Inverse_standard_error),"")</f>
        <v/>
      </c>
      <c r="ES54" s="164"/>
      <c r="ET54" s="58" t="str">
        <f>IF(Include_in_Pub_Bias=TRUE,('Publication Bias Analysis'!E:E-SUMPRODUCT('Publication Bias Analysis'!E:E,Calculations!CW:CW)/SUM(Calculations!CW:CW))/(SQRT(EU:EU)),"")</f>
        <v/>
      </c>
      <c r="EU54" s="58" t="str">
        <f>IF(Include_in_Pub_Bias=TRUE,'Publication Bias Analysis'!F:F^2-1/(SUM(Calculations!CW:CW)),"")</f>
        <v/>
      </c>
      <c r="EV54" s="78" t="str">
        <f>IF(Include_in_Pub_Bias=TRUE,RANK(ET:ET,ET:ET,1),"")</f>
        <v/>
      </c>
      <c r="EW54" s="78" t="str">
        <f>IF(Include_in_Pub_Bias=TRUE,RANK(EU:EU,EU:EU,1),"")</f>
        <v/>
      </c>
      <c r="EX54" s="78" t="str">
        <f>IF(Include_in_Pub_Bias=TRUE,COUNTIFS(EV55:EV253,"&lt;"&amp;EV54,EW55:EW253,"&lt;"&amp;EW54)+COUNTIFS(EV55:EV253,"&gt;"&amp;EV54,EW55:EW253,"&gt;"&amp;EW54),"")</f>
        <v/>
      </c>
      <c r="EY54" s="94" t="str">
        <f>IF(Include_in_Pub_Bias=TRUE,COUNTIFS(EV55:EV253,"&lt;"&amp;EV54,EW55:EW253,"&gt;"&amp;EW54)+COUNTIFS(EV55:EV253,"&gt;"&amp;EV54,EW55:EW253,"&lt;"&amp;EW54),"")</f>
        <v/>
      </c>
      <c r="FA54" s="164"/>
      <c r="FG54" s="164"/>
      <c r="FH54" s="58" t="e">
        <f>IF(Include_in_Pub_Bias=TRUE,Inverse_standard_error,NA())</f>
        <v>#N/A</v>
      </c>
      <c r="FI54" s="58" t="e">
        <f>IF(Include_in_Pub_Bias=TRUE,Z_score,NA())</f>
        <v>#N/A</v>
      </c>
      <c r="FJ54" s="58" t="str">
        <f>IF(Include_in_Pub_Bias=TRUE,Inverse_standard_error-AVERAGE(Inverse_standard_error),"")</f>
        <v/>
      </c>
      <c r="FK54" s="47" t="str">
        <f>IF(Include_in_Pub_Bias=TRUE,Z_score-('Publication Bias Analysis'!AK$30+'Publication Bias Analysis'!AK$31*Inverse_standard_error),"")</f>
        <v/>
      </c>
      <c r="FQ54" s="164"/>
      <c r="FR54" s="98" t="str">
        <f>IF(Z_score&lt;&gt;"",RANK('Publication Bias Analysis'!AT:AT,'Publication Bias Analysis'!AT:AT,1)+COUNTIF('Publication Bias Analysis'!AT$2:AT53,'Publication Bias Analysis'!AR54),"")</f>
        <v/>
      </c>
      <c r="FS54" s="58" t="str">
        <f t="shared" si="64"/>
        <v/>
      </c>
      <c r="FT54" s="58" t="e">
        <f>IF(Include_in_Pub_Bias=TRUE,'Publication Bias Analysis'!AS54,NA())</f>
        <v>#N/A</v>
      </c>
      <c r="FU54" s="58" t="e">
        <f>IF('Publication Bias Analysis'!AS54&lt;&gt;"",'Publication Bias Analysis'!AT54,NA())</f>
        <v>#N/A</v>
      </c>
      <c r="FV54" s="58" t="str">
        <f>IF(Include_in_Pub_Bias=TRUE,'Publication Bias Analysis'!AS:AS-AVERAGE('Publication Bias Analysis'!AS:AS),"")</f>
        <v/>
      </c>
      <c r="FW54" s="47" t="str">
        <f>IF(Include_in_Pub_Bias=TRUE,FU:FU-('Publication Bias Analysis'!AW$30+'Publication Bias Analysis'!AW$31*FT:FT),"")</f>
        <v/>
      </c>
      <c r="GC54" s="164"/>
      <c r="GD54" s="58" t="str">
        <f t="shared" si="112"/>
        <v/>
      </c>
      <c r="GE54" s="58" t="str">
        <f t="shared" si="123"/>
        <v/>
      </c>
      <c r="GF54" s="47" t="str">
        <f t="shared" si="63"/>
        <v/>
      </c>
    </row>
    <row r="55" spans="1:188" x14ac:dyDescent="0.2">
      <c r="A55" s="166"/>
      <c r="B55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55" s="78" t="str">
        <f>IF(B55&lt;&gt;"",IF(B55=0,COUNTIF(B$2:B54,0)+1,COUNTIF(B$2:B54,B55)+B55+COUNTIF(B:B,0)),"")</f>
        <v/>
      </c>
      <c r="D55" s="78" t="str">
        <f>IF(AND(Variance&lt;&gt;"",Entry_Number&lt;&gt;""),Entry_Number,"")</f>
        <v/>
      </c>
      <c r="E55" s="120" t="str">
        <f>IF(Input!Study_name&lt;&gt;"",Input!Study_name,"")</f>
        <v/>
      </c>
      <c r="F55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55" s="58" t="str">
        <f t="shared" si="69"/>
        <v/>
      </c>
      <c r="H55" s="58" t="str">
        <f t="shared" si="70"/>
        <v/>
      </c>
      <c r="I55" s="58" t="str">
        <f t="shared" si="71"/>
        <v/>
      </c>
      <c r="J55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55" s="58" t="str">
        <f>IF(AND(Include_study="Yes",Sufficient_data="Yes",Variance&lt;&gt;""),IF(Input!Standard_error_of_Partial_correlation&lt;&gt;"",Input!Standard_error_of_Partial_correlation,SQRT(J55)),"")</f>
        <v/>
      </c>
      <c r="L55" s="58" t="str">
        <f>IF(AND(Sufficient_data="Yes",Include_study="Yes",Variance&lt;&gt;""),1/Variance,"")</f>
        <v/>
      </c>
      <c r="M55" s="58" t="str">
        <f>IF(AND(Sufficient_data="Yes",Include_study="Yes",Variance&lt;&gt;""),1/(Variance+T2_),"")</f>
        <v/>
      </c>
      <c r="N55" s="58" t="str">
        <f t="shared" si="72"/>
        <v/>
      </c>
      <c r="O55" s="58" t="str">
        <f t="shared" si="73"/>
        <v/>
      </c>
      <c r="P55" s="144" t="str">
        <f t="shared" si="74"/>
        <v/>
      </c>
      <c r="Q55" s="146" t="str">
        <f>IF(AND(Include_study="Yes",Sufficient_data="Yes",Variance&lt;&gt;""),IF(Fisher_transformation="Off",Partial_correlation,Partial_correlation_z)-Combined_Effect_Size,"")</f>
        <v/>
      </c>
      <c r="S55" s="75" t="e">
        <f>IF(AND(Sufficient_data="Yes",Include_study="Yes",Variance&lt;&gt;""),Partial_correlation,NA())</f>
        <v>#N/A</v>
      </c>
      <c r="T55" s="58" t="e">
        <f t="shared" si="75"/>
        <v>#N/A</v>
      </c>
      <c r="U55" s="47" t="e">
        <f t="shared" si="76"/>
        <v>#N/A</v>
      </c>
      <c r="Z55" s="166"/>
      <c r="AA55" s="82" t="str">
        <f t="shared" si="77"/>
        <v/>
      </c>
      <c r="AB55" s="88" t="b">
        <f t="shared" si="114"/>
        <v>0</v>
      </c>
      <c r="AC55" s="105" t="str">
        <f>IF(Include_in_subgroup=TRUE,Input!Study_name,"")</f>
        <v/>
      </c>
      <c r="AD55" s="58" t="str">
        <f t="shared" si="78"/>
        <v/>
      </c>
      <c r="AE55" s="58" t="str">
        <f t="shared" si="79"/>
        <v/>
      </c>
      <c r="AF55" s="58" t="str">
        <f t="shared" si="80"/>
        <v/>
      </c>
      <c r="AG55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55" s="58" t="str">
        <f t="shared" si="81"/>
        <v/>
      </c>
      <c r="AI55" s="58" t="str">
        <f t="shared" si="82"/>
        <v/>
      </c>
      <c r="AJ55" s="83" t="str">
        <f t="shared" si="83"/>
        <v/>
      </c>
      <c r="AK55" s="58" t="str">
        <f t="shared" si="84"/>
        <v/>
      </c>
      <c r="AL55" s="58" t="str">
        <f t="shared" si="85"/>
        <v/>
      </c>
      <c r="AM55" s="47" t="str">
        <f t="shared" si="86"/>
        <v/>
      </c>
      <c r="AN55" s="27"/>
      <c r="AO55" s="75" t="e">
        <f t="shared" si="87"/>
        <v>#N/A</v>
      </c>
      <c r="AP55" s="58" t="e">
        <f t="shared" si="88"/>
        <v>#N/A</v>
      </c>
      <c r="AQ55" s="47" t="e">
        <f t="shared" si="89"/>
        <v>#N/A</v>
      </c>
      <c r="AR55" s="27"/>
      <c r="AS55" s="82" t="str">
        <f t="shared" si="115"/>
        <v/>
      </c>
      <c r="AT55" s="58" t="str">
        <f>IF(AND(Sufficient_data="Yes",Include_study="Yes",Subgroup&lt;&gt;""),IF(COUNTIFS(Input!K$2:K54,"="&amp;"Yes",Input!C$2:C54,"="&amp;"Yes",Input!M$2:M54,"="&amp;Subgroup)&gt;0,"",Subgroup),"")</f>
        <v/>
      </c>
      <c r="AU55" s="88" t="str">
        <f t="shared" si="116"/>
        <v/>
      </c>
      <c r="AV55" s="78" t="str">
        <f t="shared" si="92"/>
        <v/>
      </c>
      <c r="AW55" s="58" t="str">
        <f t="shared" si="117"/>
        <v/>
      </c>
      <c r="AX55" s="89" t="str">
        <f t="shared" si="118"/>
        <v/>
      </c>
      <c r="AY55" s="83" t="str">
        <f t="shared" si="51"/>
        <v/>
      </c>
      <c r="AZ55" s="58" t="str">
        <f t="shared" si="119"/>
        <v/>
      </c>
      <c r="BA55" s="58" t="str">
        <f t="shared" si="96"/>
        <v/>
      </c>
      <c r="BB55" s="58" t="str">
        <f t="shared" si="120"/>
        <v/>
      </c>
      <c r="BC55" s="58" t="str">
        <f t="shared" si="121"/>
        <v/>
      </c>
      <c r="BD55" s="58" t="str">
        <f t="shared" si="99"/>
        <v/>
      </c>
      <c r="BE55" s="88" t="str">
        <f t="shared" si="100"/>
        <v/>
      </c>
      <c r="BF55" s="58" t="str">
        <f t="shared" si="101"/>
        <v/>
      </c>
      <c r="BG55" s="58" t="str">
        <f t="shared" si="102"/>
        <v/>
      </c>
      <c r="BH55" s="58" t="str">
        <f t="shared" si="53"/>
        <v/>
      </c>
      <c r="BI55" s="58" t="str">
        <f t="shared" si="54"/>
        <v/>
      </c>
      <c r="BJ55" s="58" t="str">
        <f t="shared" si="103"/>
        <v/>
      </c>
      <c r="BK55" s="58" t="str">
        <f t="shared" si="104"/>
        <v/>
      </c>
      <c r="BL55" s="58" t="str">
        <f t="shared" si="55"/>
        <v/>
      </c>
      <c r="BM55" s="58" t="str">
        <f t="shared" si="56"/>
        <v/>
      </c>
      <c r="BN55" s="58" t="str">
        <f t="shared" si="105"/>
        <v/>
      </c>
      <c r="BO55" s="58" t="e">
        <f t="shared" si="106"/>
        <v>#N/A</v>
      </c>
      <c r="BP55" s="83" t="str">
        <f t="shared" si="58"/>
        <v/>
      </c>
      <c r="BQ55" s="58" t="str">
        <f t="shared" si="107"/>
        <v/>
      </c>
      <c r="BR55" s="58" t="str">
        <f t="shared" si="108"/>
        <v/>
      </c>
      <c r="BS55" s="58" t="str">
        <f t="shared" si="109"/>
        <v/>
      </c>
      <c r="BT55" s="47" t="str">
        <f t="shared" si="110"/>
        <v/>
      </c>
      <c r="BY55" s="167"/>
      <c r="BZ55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55" s="58" t="e">
        <f>IF(Include_in_Moderator=TRUE,'Moderator Analysis'!E:E,NA())</f>
        <v>#N/A</v>
      </c>
      <c r="CB55" s="58" t="e">
        <f>IF(Include_in_Moderator=TRUE,'Moderator Analysis'!F:F,NA())</f>
        <v>#N/A</v>
      </c>
      <c r="CC55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55" s="58" t="str">
        <f>IF(Include_in_Moderator=TRUE,1/CC:CC^2,"")</f>
        <v/>
      </c>
      <c r="CE55" s="58" t="str">
        <f>IF(Include_in_Moderator=TRUE,'Moderator Analysis'!F:F-CO$2,"")</f>
        <v/>
      </c>
      <c r="CF55" s="58" t="str">
        <f>IF(Include_in_Moderator=TRUE,'Moderator Analysis'!E:E-CO$3,"")</f>
        <v/>
      </c>
      <c r="CG55" s="47" t="str">
        <f>IF(Include_in_Moderator=TRUE,CD:CD*('Moderator Analysis'!F:F-CO$5-CO$4*'Moderator Analysis'!E:E)^2,"")</f>
        <v/>
      </c>
      <c r="CH55" s="27"/>
      <c r="CI55" s="75" t="str">
        <f>IF(AND(Sufficient_data="Yes",Include_study="Yes",Include_in_Moderator=TRUE,Moderator&lt;&gt;""),1/(CC:CC^2+CO$7),"")</f>
        <v/>
      </c>
      <c r="CJ55" s="58" t="str">
        <f>IF(AND(Sufficient_data="Yes",Include_study="Yes",CI55&lt;&gt;""),'Moderator Analysis'!F:F-'Moderator Analysis'!K$37,"")</f>
        <v/>
      </c>
      <c r="CK55" s="58" t="str">
        <f>IF(AND(Sufficient_data="Yes",Include_study="Yes",CI55&lt;&gt;""),'Moderator Analysis'!E:E-SUMPRODUCT('Moderator Analysis'!E:E,CI:CI)/SUM(CI:CI),"")</f>
        <v/>
      </c>
      <c r="CL55" s="47" t="str">
        <f>IF(AND(Sufficient_data="Yes",Include_study="Yes",CI55&lt;&gt;""),CI:CI*(CB55-'Moderator Analysis'!K$29-'Moderator Analysis'!K$30*'Moderator Analysis'!E:E)^2,"")</f>
        <v/>
      </c>
      <c r="CQ55" s="167"/>
      <c r="CR55" s="150" t="b">
        <f>IF(Additional_Fisher_transformation="On",AND(Include_study="Yes",Number_of_observations&lt;&gt;"",Number_of_predictors&lt;&gt;""),AND(Include_study="Yes",Sufficient_data="Yes"))</f>
        <v>0</v>
      </c>
      <c r="CS55" s="169"/>
      <c r="CT55" s="58" t="str">
        <f>IF(Include_in_Pub_Bias=TRUE,Partial_correlation,"")</f>
        <v/>
      </c>
      <c r="CU55" s="58" t="str">
        <f>IF(AND(Include_in_Pub_Bias=TRUE,Additional_Fisher_transformation="On"),FISHER(Partial_correlation),"")</f>
        <v/>
      </c>
      <c r="CV55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55" s="58" t="str">
        <f>IF(Include_in_Pub_Bias=TRUE,1/CV:CV^2,"")</f>
        <v/>
      </c>
      <c r="CX55" s="58" t="str">
        <f>IF(Include_in_Pub_Bias=TRUE,1/(CV:CV^2+IF(Additional_model="Fixed effect",0,Calculations!DK$11)),"")</f>
        <v/>
      </c>
      <c r="CY55" s="58" t="str">
        <f>IF(Include_in_Pub_Bias=TRUE,1/(CV:CV^2+IF(Additional_model="Fixed effect",0,'Publication Bias Analysis'!L$32)),"")</f>
        <v/>
      </c>
      <c r="CZ55" s="58" t="str">
        <f>IF(Include_in_Pub_Bias=TRUE,'Publication Bias Analysis'!E:E-'Publication Bias Analysis'!I$37,"")</f>
        <v/>
      </c>
      <c r="DA55" s="58" t="str">
        <f>IF(Include_in_Pub_Bias=TRUE,IF(Additional_model="Fixed effect",1/CV:CV,1/SQRT(CV:CV^2+DK$11)),"")</f>
        <v/>
      </c>
      <c r="DB55" s="58" t="str">
        <f>IF(Include_in_Pub_Bias=TRUE,IF(Additional_model="Fixed effect",'Publication Bias Analysis'!E:E/CV:CV,'Publication Bias Analysis'!E:E/SQRT(CV:CV^2+DK$11)),"")</f>
        <v/>
      </c>
      <c r="DC55" s="78" t="str">
        <f>IF(Include_in_Pub_Bias=TRUE,RANK(DP:DP,DP:DP,1)*IF(DO:DO&gt;0,1,-1),"")</f>
        <v/>
      </c>
      <c r="DD55" s="78" t="str">
        <f>IF(Include_in_Pub_Bias=TRUE,DC:DC,"")</f>
        <v/>
      </c>
      <c r="DE55" s="78" t="str">
        <f>IF(Include_in_Pub_Bias=TRUE,RANK(DS:DS,DS:DS,1)*IF(DR:DR&lt;0,-1,1),"")</f>
        <v/>
      </c>
      <c r="DF55" s="78" t="str">
        <f>IF(Include_in_Pub_Bias=TRUE,RANK(DV:DV,DV:DV,1)*IF(DU:DU&lt;0,-1,1),"")</f>
        <v/>
      </c>
      <c r="DG55" s="58" t="e">
        <f>IF(Include_in_Pub_Bias=TRUE,'Publication Bias Analysis'!E:E,NA())</f>
        <v>#N/A</v>
      </c>
      <c r="DH55" s="47" t="e">
        <f>IF(Include_in_Pub_Bias=TRUE,CV:CV,NA())</f>
        <v>#N/A</v>
      </c>
      <c r="DN55" s="164"/>
      <c r="DO55" s="10" t="str">
        <f>IF(Include_in_Pub_Bias=TRUE,IF('Publication Bias Analysis'!L$37="Left",'Publication Bias Analysis'!E:E-'Publication Bias Analysis'!I$29,'Publication Bias Analysis'!I$29-'Publication Bias Analysis'!E:E),"")</f>
        <v/>
      </c>
      <c r="DP55" s="10" t="str">
        <f>IF(Include_in_Pub_Bias=TRUE,ABS(DO55),"")</f>
        <v/>
      </c>
      <c r="DQ55" s="47" t="str">
        <f>IF(Include_in_Pub_Bias=TRUE,1/(CV:CV^2+IF(Additional_model="Fixed effect",0,$DZ$6)),"")</f>
        <v/>
      </c>
      <c r="DR55" s="10" t="str">
        <f>IF(Include_in_Pub_Bias=TRUE,IF('Publication Bias Analysis'!L$37="Left",'Publication Bias Analysis'!E:E-DZ$3,DZ$3-'Publication Bias Analysis'!E:E),"")</f>
        <v/>
      </c>
      <c r="DS55" s="10" t="str">
        <f t="shared" si="60"/>
        <v/>
      </c>
      <c r="DT55" s="47" t="str">
        <f>IF(AND(DR55&lt;&gt;"",DD55&lt;=MAX(DD:DD)-DZ$7),1/(CV:CV^2+IF(Additional_model="Fixed effect",0,$DZ$13)),"")</f>
        <v/>
      </c>
      <c r="DU55" s="10" t="str">
        <f>IF(Include_in_Pub_Bias=TRUE,IF('Publication Bias Analysis'!L$37="Left",'Publication Bias Analysis'!E:E-DZ$10,DZ$10-'Publication Bias Analysis'!E:E),"")</f>
        <v/>
      </c>
      <c r="DV55" s="10" t="str">
        <f t="shared" si="122"/>
        <v/>
      </c>
      <c r="DW55" s="47" t="str">
        <f>IF(AND(DU55&lt;&gt;"",DE55&lt;=MAX(DE:DE)-DZ$14),1/(CV:CV^2+IF(Additional_model="Fixed effect",0,$DZ$20)),"")</f>
        <v/>
      </c>
      <c r="EO55" s="164"/>
      <c r="EP55" s="58" t="str">
        <f>IF(Include_in_Pub_Bias=TRUE,Inverse_standard_error-AVERAGE(Inverse_standard_error),"")</f>
        <v/>
      </c>
      <c r="EQ55" s="47" t="str">
        <f>IF(Include_in_Pub_Bias=TRUE,Z_score-('Publication Bias Analysis'!P$3+'Publication Bias Analysis'!P$4*Inverse_standard_error),"")</f>
        <v/>
      </c>
      <c r="ES55" s="164"/>
      <c r="ET55" s="58" t="str">
        <f>IF(Include_in_Pub_Bias=TRUE,('Publication Bias Analysis'!E:E-SUMPRODUCT('Publication Bias Analysis'!E:E,Calculations!CW:CW)/SUM(Calculations!CW:CW))/(SQRT(EU:EU)),"")</f>
        <v/>
      </c>
      <c r="EU55" s="58" t="str">
        <f>IF(Include_in_Pub_Bias=TRUE,'Publication Bias Analysis'!F:F^2-1/(SUM(Calculations!CW:CW)),"")</f>
        <v/>
      </c>
      <c r="EV55" s="78" t="str">
        <f>IF(Include_in_Pub_Bias=TRUE,RANK(ET:ET,ET:ET,1),"")</f>
        <v/>
      </c>
      <c r="EW55" s="78" t="str">
        <f>IF(Include_in_Pub_Bias=TRUE,RANK(EU:EU,EU:EU,1),"")</f>
        <v/>
      </c>
      <c r="EX55" s="78" t="str">
        <f>IF(Include_in_Pub_Bias=TRUE,COUNTIFS(EV56:EV254,"&lt;"&amp;EV55,EW56:EW254,"&lt;"&amp;EW55)+COUNTIFS(EV56:EV254,"&gt;"&amp;EV55,EW56:EW254,"&gt;"&amp;EW55),"")</f>
        <v/>
      </c>
      <c r="EY55" s="94" t="str">
        <f>IF(Include_in_Pub_Bias=TRUE,COUNTIFS(EV56:EV254,"&lt;"&amp;EV55,EW56:EW254,"&gt;"&amp;EW55)+COUNTIFS(EV56:EV254,"&gt;"&amp;EV55,EW56:EW254,"&lt;"&amp;EW55),"")</f>
        <v/>
      </c>
      <c r="FA55" s="164"/>
      <c r="FG55" s="164"/>
      <c r="FH55" s="58" t="e">
        <f>IF(Include_in_Pub_Bias=TRUE,Inverse_standard_error,NA())</f>
        <v>#N/A</v>
      </c>
      <c r="FI55" s="58" t="e">
        <f>IF(Include_in_Pub_Bias=TRUE,Z_score,NA())</f>
        <v>#N/A</v>
      </c>
      <c r="FJ55" s="58" t="str">
        <f>IF(Include_in_Pub_Bias=TRUE,Inverse_standard_error-AVERAGE(Inverse_standard_error),"")</f>
        <v/>
      </c>
      <c r="FK55" s="47" t="str">
        <f>IF(Include_in_Pub_Bias=TRUE,Z_score-('Publication Bias Analysis'!AK$30+'Publication Bias Analysis'!AK$31*Inverse_standard_error),"")</f>
        <v/>
      </c>
      <c r="FQ55" s="164"/>
      <c r="FR55" s="98" t="str">
        <f>IF(Z_score&lt;&gt;"",RANK('Publication Bias Analysis'!AT:AT,'Publication Bias Analysis'!AT:AT,1)+COUNTIF('Publication Bias Analysis'!AT$2:AT54,'Publication Bias Analysis'!AR55),"")</f>
        <v/>
      </c>
      <c r="FS55" s="58" t="str">
        <f t="shared" si="64"/>
        <v/>
      </c>
      <c r="FT55" s="58" t="e">
        <f>IF(Include_in_Pub_Bias=TRUE,'Publication Bias Analysis'!AS55,NA())</f>
        <v>#N/A</v>
      </c>
      <c r="FU55" s="58" t="e">
        <f>IF('Publication Bias Analysis'!AS55&lt;&gt;"",'Publication Bias Analysis'!AT55,NA())</f>
        <v>#N/A</v>
      </c>
      <c r="FV55" s="58" t="str">
        <f>IF(Include_in_Pub_Bias=TRUE,'Publication Bias Analysis'!AS:AS-AVERAGE('Publication Bias Analysis'!AS:AS),"")</f>
        <v/>
      </c>
      <c r="FW55" s="47" t="str">
        <f>IF(Include_in_Pub_Bias=TRUE,FU:FU-('Publication Bias Analysis'!AW$30+'Publication Bias Analysis'!AW$31*FT:FT),"")</f>
        <v/>
      </c>
      <c r="GC55" s="164"/>
      <c r="GD55" s="58" t="str">
        <f t="shared" si="112"/>
        <v/>
      </c>
      <c r="GE55" s="58" t="str">
        <f t="shared" si="123"/>
        <v/>
      </c>
      <c r="GF55" s="47" t="str">
        <f t="shared" si="63"/>
        <v/>
      </c>
    </row>
    <row r="56" spans="1:188" x14ac:dyDescent="0.2">
      <c r="A56" s="166"/>
      <c r="B56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56" s="78" t="str">
        <f>IF(B56&lt;&gt;"",IF(B56=0,COUNTIF(B$2:B55,0)+1,COUNTIF(B$2:B55,B56)+B56+COUNTIF(B:B,0)),"")</f>
        <v/>
      </c>
      <c r="D56" s="78" t="str">
        <f>IF(AND(Variance&lt;&gt;"",Entry_Number&lt;&gt;""),Entry_Number,"")</f>
        <v/>
      </c>
      <c r="E56" s="120" t="str">
        <f>IF(Input!Study_name&lt;&gt;"",Input!Study_name,"")</f>
        <v/>
      </c>
      <c r="F56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56" s="58" t="str">
        <f t="shared" si="69"/>
        <v/>
      </c>
      <c r="H56" s="58" t="str">
        <f t="shared" si="70"/>
        <v/>
      </c>
      <c r="I56" s="58" t="str">
        <f t="shared" si="71"/>
        <v/>
      </c>
      <c r="J56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56" s="58" t="str">
        <f>IF(AND(Include_study="Yes",Sufficient_data="Yes",Variance&lt;&gt;""),IF(Input!Standard_error_of_Partial_correlation&lt;&gt;"",Input!Standard_error_of_Partial_correlation,SQRT(J56)),"")</f>
        <v/>
      </c>
      <c r="L56" s="58" t="str">
        <f>IF(AND(Sufficient_data="Yes",Include_study="Yes",Variance&lt;&gt;""),1/Variance,"")</f>
        <v/>
      </c>
      <c r="M56" s="58" t="str">
        <f>IF(AND(Sufficient_data="Yes",Include_study="Yes",Variance&lt;&gt;""),1/(Variance+T2_),"")</f>
        <v/>
      </c>
      <c r="N56" s="58" t="str">
        <f t="shared" si="72"/>
        <v/>
      </c>
      <c r="O56" s="58" t="str">
        <f t="shared" si="73"/>
        <v/>
      </c>
      <c r="P56" s="144" t="str">
        <f t="shared" si="74"/>
        <v/>
      </c>
      <c r="Q56" s="146" t="str">
        <f>IF(AND(Include_study="Yes",Sufficient_data="Yes",Variance&lt;&gt;""),IF(Fisher_transformation="Off",Partial_correlation,Partial_correlation_z)-Combined_Effect_Size,"")</f>
        <v/>
      </c>
      <c r="S56" s="75" t="e">
        <f>IF(AND(Sufficient_data="Yes",Include_study="Yes",Variance&lt;&gt;""),Partial_correlation,NA())</f>
        <v>#N/A</v>
      </c>
      <c r="T56" s="58" t="e">
        <f t="shared" si="75"/>
        <v>#N/A</v>
      </c>
      <c r="U56" s="47" t="e">
        <f t="shared" si="76"/>
        <v>#N/A</v>
      </c>
      <c r="Z56" s="166"/>
      <c r="AA56" s="82" t="str">
        <f t="shared" si="77"/>
        <v/>
      </c>
      <c r="AB56" s="88" t="b">
        <f t="shared" si="114"/>
        <v>0</v>
      </c>
      <c r="AC56" s="105" t="str">
        <f>IF(Include_in_subgroup=TRUE,Input!Study_name,"")</f>
        <v/>
      </c>
      <c r="AD56" s="58" t="str">
        <f t="shared" si="78"/>
        <v/>
      </c>
      <c r="AE56" s="58" t="str">
        <f t="shared" si="79"/>
        <v/>
      </c>
      <c r="AF56" s="58" t="str">
        <f t="shared" si="80"/>
        <v/>
      </c>
      <c r="AG56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56" s="58" t="str">
        <f t="shared" si="81"/>
        <v/>
      </c>
      <c r="AI56" s="58" t="str">
        <f t="shared" si="82"/>
        <v/>
      </c>
      <c r="AJ56" s="83" t="str">
        <f t="shared" si="83"/>
        <v/>
      </c>
      <c r="AK56" s="58" t="str">
        <f t="shared" si="84"/>
        <v/>
      </c>
      <c r="AL56" s="58" t="str">
        <f t="shared" si="85"/>
        <v/>
      </c>
      <c r="AM56" s="47" t="str">
        <f t="shared" si="86"/>
        <v/>
      </c>
      <c r="AN56" s="27"/>
      <c r="AO56" s="75" t="e">
        <f t="shared" si="87"/>
        <v>#N/A</v>
      </c>
      <c r="AP56" s="58" t="e">
        <f t="shared" si="88"/>
        <v>#N/A</v>
      </c>
      <c r="AQ56" s="47" t="e">
        <f t="shared" si="89"/>
        <v>#N/A</v>
      </c>
      <c r="AR56" s="27"/>
      <c r="AS56" s="82" t="str">
        <f t="shared" si="115"/>
        <v/>
      </c>
      <c r="AT56" s="58" t="str">
        <f>IF(AND(Sufficient_data="Yes",Include_study="Yes",Subgroup&lt;&gt;""),IF(COUNTIFS(Input!K$2:K55,"="&amp;"Yes",Input!C$2:C55,"="&amp;"Yes",Input!M$2:M55,"="&amp;Subgroup)&gt;0,"",Subgroup),"")</f>
        <v/>
      </c>
      <c r="AU56" s="88" t="str">
        <f t="shared" si="116"/>
        <v/>
      </c>
      <c r="AV56" s="78" t="str">
        <f t="shared" si="92"/>
        <v/>
      </c>
      <c r="AW56" s="58" t="str">
        <f t="shared" si="117"/>
        <v/>
      </c>
      <c r="AX56" s="89" t="str">
        <f t="shared" si="118"/>
        <v/>
      </c>
      <c r="AY56" s="83" t="str">
        <f t="shared" si="51"/>
        <v/>
      </c>
      <c r="AZ56" s="58" t="str">
        <f t="shared" si="119"/>
        <v/>
      </c>
      <c r="BA56" s="58" t="str">
        <f t="shared" si="96"/>
        <v/>
      </c>
      <c r="BB56" s="58" t="str">
        <f t="shared" si="120"/>
        <v/>
      </c>
      <c r="BC56" s="58" t="str">
        <f t="shared" si="121"/>
        <v/>
      </c>
      <c r="BD56" s="58" t="str">
        <f t="shared" si="99"/>
        <v/>
      </c>
      <c r="BE56" s="88" t="str">
        <f t="shared" si="100"/>
        <v/>
      </c>
      <c r="BF56" s="58" t="str">
        <f t="shared" si="101"/>
        <v/>
      </c>
      <c r="BG56" s="58" t="str">
        <f t="shared" si="102"/>
        <v/>
      </c>
      <c r="BH56" s="58" t="str">
        <f t="shared" si="53"/>
        <v/>
      </c>
      <c r="BI56" s="58" t="str">
        <f t="shared" si="54"/>
        <v/>
      </c>
      <c r="BJ56" s="58" t="str">
        <f t="shared" si="103"/>
        <v/>
      </c>
      <c r="BK56" s="58" t="str">
        <f t="shared" si="104"/>
        <v/>
      </c>
      <c r="BL56" s="58" t="str">
        <f t="shared" si="55"/>
        <v/>
      </c>
      <c r="BM56" s="58" t="str">
        <f t="shared" si="56"/>
        <v/>
      </c>
      <c r="BN56" s="58" t="str">
        <f t="shared" si="105"/>
        <v/>
      </c>
      <c r="BO56" s="58" t="e">
        <f t="shared" si="106"/>
        <v>#N/A</v>
      </c>
      <c r="BP56" s="83" t="str">
        <f t="shared" si="58"/>
        <v/>
      </c>
      <c r="BQ56" s="58" t="str">
        <f t="shared" si="107"/>
        <v/>
      </c>
      <c r="BR56" s="58" t="str">
        <f t="shared" si="108"/>
        <v/>
      </c>
      <c r="BS56" s="58" t="str">
        <f t="shared" si="109"/>
        <v/>
      </c>
      <c r="BT56" s="47" t="str">
        <f t="shared" si="110"/>
        <v/>
      </c>
      <c r="BY56" s="167"/>
      <c r="BZ56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56" s="58" t="e">
        <f>IF(Include_in_Moderator=TRUE,'Moderator Analysis'!E:E,NA())</f>
        <v>#N/A</v>
      </c>
      <c r="CB56" s="58" t="e">
        <f>IF(Include_in_Moderator=TRUE,'Moderator Analysis'!F:F,NA())</f>
        <v>#N/A</v>
      </c>
      <c r="CC56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56" s="58" t="str">
        <f>IF(Include_in_Moderator=TRUE,1/CC:CC^2,"")</f>
        <v/>
      </c>
      <c r="CE56" s="58" t="str">
        <f>IF(Include_in_Moderator=TRUE,'Moderator Analysis'!F:F-CO$2,"")</f>
        <v/>
      </c>
      <c r="CF56" s="58" t="str">
        <f>IF(Include_in_Moderator=TRUE,'Moderator Analysis'!E:E-CO$3,"")</f>
        <v/>
      </c>
      <c r="CG56" s="47" t="str">
        <f>IF(Include_in_Moderator=TRUE,CD:CD*('Moderator Analysis'!F:F-CO$5-CO$4*'Moderator Analysis'!E:E)^2,"")</f>
        <v/>
      </c>
      <c r="CH56" s="27"/>
      <c r="CI56" s="75" t="str">
        <f>IF(AND(Sufficient_data="Yes",Include_study="Yes",Include_in_Moderator=TRUE,Moderator&lt;&gt;""),1/(CC:CC^2+CO$7),"")</f>
        <v/>
      </c>
      <c r="CJ56" s="58" t="str">
        <f>IF(AND(Sufficient_data="Yes",Include_study="Yes",CI56&lt;&gt;""),'Moderator Analysis'!F:F-'Moderator Analysis'!K$37,"")</f>
        <v/>
      </c>
      <c r="CK56" s="58" t="str">
        <f>IF(AND(Sufficient_data="Yes",Include_study="Yes",CI56&lt;&gt;""),'Moderator Analysis'!E:E-SUMPRODUCT('Moderator Analysis'!E:E,CI:CI)/SUM(CI:CI),"")</f>
        <v/>
      </c>
      <c r="CL56" s="47" t="str">
        <f>IF(AND(Sufficient_data="Yes",Include_study="Yes",CI56&lt;&gt;""),CI:CI*(CB56-'Moderator Analysis'!K$29-'Moderator Analysis'!K$30*'Moderator Analysis'!E:E)^2,"")</f>
        <v/>
      </c>
      <c r="CQ56" s="167"/>
      <c r="CR56" s="150" t="b">
        <f>IF(Additional_Fisher_transformation="On",AND(Include_study="Yes",Number_of_observations&lt;&gt;"",Number_of_predictors&lt;&gt;""),AND(Include_study="Yes",Sufficient_data="Yes"))</f>
        <v>0</v>
      </c>
      <c r="CS56" s="169"/>
      <c r="CT56" s="58" t="str">
        <f>IF(Include_in_Pub_Bias=TRUE,Partial_correlation,"")</f>
        <v/>
      </c>
      <c r="CU56" s="58" t="str">
        <f>IF(AND(Include_in_Pub_Bias=TRUE,Additional_Fisher_transformation="On"),FISHER(Partial_correlation),"")</f>
        <v/>
      </c>
      <c r="CV56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56" s="58" t="str">
        <f>IF(Include_in_Pub_Bias=TRUE,1/CV:CV^2,"")</f>
        <v/>
      </c>
      <c r="CX56" s="58" t="str">
        <f>IF(Include_in_Pub_Bias=TRUE,1/(CV:CV^2+IF(Additional_model="Fixed effect",0,Calculations!DK$11)),"")</f>
        <v/>
      </c>
      <c r="CY56" s="58" t="str">
        <f>IF(Include_in_Pub_Bias=TRUE,1/(CV:CV^2+IF(Additional_model="Fixed effect",0,'Publication Bias Analysis'!L$32)),"")</f>
        <v/>
      </c>
      <c r="CZ56" s="58" t="str">
        <f>IF(Include_in_Pub_Bias=TRUE,'Publication Bias Analysis'!E:E-'Publication Bias Analysis'!I$37,"")</f>
        <v/>
      </c>
      <c r="DA56" s="58" t="str">
        <f>IF(Include_in_Pub_Bias=TRUE,IF(Additional_model="Fixed effect",1/CV:CV,1/SQRT(CV:CV^2+DK$11)),"")</f>
        <v/>
      </c>
      <c r="DB56" s="58" t="str">
        <f>IF(Include_in_Pub_Bias=TRUE,IF(Additional_model="Fixed effect",'Publication Bias Analysis'!E:E/CV:CV,'Publication Bias Analysis'!E:E/SQRT(CV:CV^2+DK$11)),"")</f>
        <v/>
      </c>
      <c r="DC56" s="78" t="str">
        <f>IF(Include_in_Pub_Bias=TRUE,RANK(DP:DP,DP:DP,1)*IF(DO:DO&gt;0,1,-1),"")</f>
        <v/>
      </c>
      <c r="DD56" s="78" t="str">
        <f>IF(Include_in_Pub_Bias=TRUE,DC:DC,"")</f>
        <v/>
      </c>
      <c r="DE56" s="78" t="str">
        <f>IF(Include_in_Pub_Bias=TRUE,RANK(DS:DS,DS:DS,1)*IF(DR:DR&lt;0,-1,1),"")</f>
        <v/>
      </c>
      <c r="DF56" s="78" t="str">
        <f>IF(Include_in_Pub_Bias=TRUE,RANK(DV:DV,DV:DV,1)*IF(DU:DU&lt;0,-1,1),"")</f>
        <v/>
      </c>
      <c r="DG56" s="58" t="e">
        <f>IF(Include_in_Pub_Bias=TRUE,'Publication Bias Analysis'!E:E,NA())</f>
        <v>#N/A</v>
      </c>
      <c r="DH56" s="47" t="e">
        <f>IF(Include_in_Pub_Bias=TRUE,CV:CV,NA())</f>
        <v>#N/A</v>
      </c>
      <c r="DN56" s="164"/>
      <c r="DO56" s="10" t="str">
        <f>IF(Include_in_Pub_Bias=TRUE,IF('Publication Bias Analysis'!L$37="Left",'Publication Bias Analysis'!E:E-'Publication Bias Analysis'!I$29,'Publication Bias Analysis'!I$29-'Publication Bias Analysis'!E:E),"")</f>
        <v/>
      </c>
      <c r="DP56" s="10" t="str">
        <f>IF(Include_in_Pub_Bias=TRUE,ABS(DO56),"")</f>
        <v/>
      </c>
      <c r="DQ56" s="47" t="str">
        <f>IF(Include_in_Pub_Bias=TRUE,1/(CV:CV^2+IF(Additional_model="Fixed effect",0,$DZ$6)),"")</f>
        <v/>
      </c>
      <c r="DR56" s="10" t="str">
        <f>IF(Include_in_Pub_Bias=TRUE,IF('Publication Bias Analysis'!L$37="Left",'Publication Bias Analysis'!E:E-DZ$3,DZ$3-'Publication Bias Analysis'!E:E),"")</f>
        <v/>
      </c>
      <c r="DS56" s="10" t="str">
        <f t="shared" si="60"/>
        <v/>
      </c>
      <c r="DT56" s="47" t="str">
        <f>IF(AND(DR56&lt;&gt;"",DD56&lt;=MAX(DD:DD)-DZ$7),1/(CV:CV^2+IF(Additional_model="Fixed effect",0,$DZ$13)),"")</f>
        <v/>
      </c>
      <c r="DU56" s="10" t="str">
        <f>IF(Include_in_Pub_Bias=TRUE,IF('Publication Bias Analysis'!L$37="Left",'Publication Bias Analysis'!E:E-DZ$10,DZ$10-'Publication Bias Analysis'!E:E),"")</f>
        <v/>
      </c>
      <c r="DV56" s="10" t="str">
        <f t="shared" si="122"/>
        <v/>
      </c>
      <c r="DW56" s="47" t="str">
        <f>IF(AND(DU56&lt;&gt;"",DE56&lt;=MAX(DE:DE)-DZ$14),1/(CV:CV^2+IF(Additional_model="Fixed effect",0,$DZ$20)),"")</f>
        <v/>
      </c>
      <c r="EO56" s="164"/>
      <c r="EP56" s="58" t="str">
        <f>IF(Include_in_Pub_Bias=TRUE,Inverse_standard_error-AVERAGE(Inverse_standard_error),"")</f>
        <v/>
      </c>
      <c r="EQ56" s="47" t="str">
        <f>IF(Include_in_Pub_Bias=TRUE,Z_score-('Publication Bias Analysis'!P$3+'Publication Bias Analysis'!P$4*Inverse_standard_error),"")</f>
        <v/>
      </c>
      <c r="ES56" s="164"/>
      <c r="ET56" s="58" t="str">
        <f>IF(Include_in_Pub_Bias=TRUE,('Publication Bias Analysis'!E:E-SUMPRODUCT('Publication Bias Analysis'!E:E,Calculations!CW:CW)/SUM(Calculations!CW:CW))/(SQRT(EU:EU)),"")</f>
        <v/>
      </c>
      <c r="EU56" s="58" t="str">
        <f>IF(Include_in_Pub_Bias=TRUE,'Publication Bias Analysis'!F:F^2-1/(SUM(Calculations!CW:CW)),"")</f>
        <v/>
      </c>
      <c r="EV56" s="78" t="str">
        <f>IF(Include_in_Pub_Bias=TRUE,RANK(ET:ET,ET:ET,1),"")</f>
        <v/>
      </c>
      <c r="EW56" s="78" t="str">
        <f>IF(Include_in_Pub_Bias=TRUE,RANK(EU:EU,EU:EU,1),"")</f>
        <v/>
      </c>
      <c r="EX56" s="78" t="str">
        <f>IF(Include_in_Pub_Bias=TRUE,COUNTIFS(EV57:EV255,"&lt;"&amp;EV56,EW57:EW255,"&lt;"&amp;EW56)+COUNTIFS(EV57:EV255,"&gt;"&amp;EV56,EW57:EW255,"&gt;"&amp;EW56),"")</f>
        <v/>
      </c>
      <c r="EY56" s="94" t="str">
        <f>IF(Include_in_Pub_Bias=TRUE,COUNTIFS(EV57:EV255,"&lt;"&amp;EV56,EW57:EW255,"&gt;"&amp;EW56)+COUNTIFS(EV57:EV255,"&gt;"&amp;EV56,EW57:EW255,"&lt;"&amp;EW56),"")</f>
        <v/>
      </c>
      <c r="FA56" s="164"/>
      <c r="FG56" s="164"/>
      <c r="FH56" s="58" t="e">
        <f>IF(Include_in_Pub_Bias=TRUE,Inverse_standard_error,NA())</f>
        <v>#N/A</v>
      </c>
      <c r="FI56" s="58" t="e">
        <f>IF(Include_in_Pub_Bias=TRUE,Z_score,NA())</f>
        <v>#N/A</v>
      </c>
      <c r="FJ56" s="58" t="str">
        <f>IF(Include_in_Pub_Bias=TRUE,Inverse_standard_error-AVERAGE(Inverse_standard_error),"")</f>
        <v/>
      </c>
      <c r="FK56" s="47" t="str">
        <f>IF(Include_in_Pub_Bias=TRUE,Z_score-('Publication Bias Analysis'!AK$30+'Publication Bias Analysis'!AK$31*Inverse_standard_error),"")</f>
        <v/>
      </c>
      <c r="FQ56" s="164"/>
      <c r="FR56" s="98" t="str">
        <f>IF(Z_score&lt;&gt;"",RANK('Publication Bias Analysis'!AT:AT,'Publication Bias Analysis'!AT:AT,1)+COUNTIF('Publication Bias Analysis'!AT$2:AT55,'Publication Bias Analysis'!AR56),"")</f>
        <v/>
      </c>
      <c r="FS56" s="58" t="str">
        <f t="shared" si="64"/>
        <v/>
      </c>
      <c r="FT56" s="58" t="e">
        <f>IF(Include_in_Pub_Bias=TRUE,'Publication Bias Analysis'!AS56,NA())</f>
        <v>#N/A</v>
      </c>
      <c r="FU56" s="58" t="e">
        <f>IF('Publication Bias Analysis'!AS56&lt;&gt;"",'Publication Bias Analysis'!AT56,NA())</f>
        <v>#N/A</v>
      </c>
      <c r="FV56" s="58" t="str">
        <f>IF(Include_in_Pub_Bias=TRUE,'Publication Bias Analysis'!AS:AS-AVERAGE('Publication Bias Analysis'!AS:AS),"")</f>
        <v/>
      </c>
      <c r="FW56" s="47" t="str">
        <f>IF(Include_in_Pub_Bias=TRUE,FU:FU-('Publication Bias Analysis'!AW$30+'Publication Bias Analysis'!AW$31*FT:FT),"")</f>
        <v/>
      </c>
      <c r="GC56" s="164"/>
      <c r="GD56" s="58" t="str">
        <f t="shared" si="112"/>
        <v/>
      </c>
      <c r="GE56" s="58" t="str">
        <f t="shared" si="123"/>
        <v/>
      </c>
      <c r="GF56" s="47" t="str">
        <f t="shared" si="63"/>
        <v/>
      </c>
    </row>
    <row r="57" spans="1:188" x14ac:dyDescent="0.2">
      <c r="A57" s="166"/>
      <c r="B57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57" s="78" t="str">
        <f>IF(B57&lt;&gt;"",IF(B57=0,COUNTIF(B$2:B56,0)+1,COUNTIF(B$2:B56,B57)+B57+COUNTIF(B:B,0)),"")</f>
        <v/>
      </c>
      <c r="D57" s="78" t="str">
        <f>IF(AND(Variance&lt;&gt;"",Entry_Number&lt;&gt;""),Entry_Number,"")</f>
        <v/>
      </c>
      <c r="E57" s="120" t="str">
        <f>IF(Input!Study_name&lt;&gt;"",Input!Study_name,"")</f>
        <v/>
      </c>
      <c r="F57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57" s="58" t="str">
        <f t="shared" si="69"/>
        <v/>
      </c>
      <c r="H57" s="58" t="str">
        <f t="shared" si="70"/>
        <v/>
      </c>
      <c r="I57" s="58" t="str">
        <f t="shared" si="71"/>
        <v/>
      </c>
      <c r="J57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57" s="58" t="str">
        <f>IF(AND(Include_study="Yes",Sufficient_data="Yes",Variance&lt;&gt;""),IF(Input!Standard_error_of_Partial_correlation&lt;&gt;"",Input!Standard_error_of_Partial_correlation,SQRT(J57)),"")</f>
        <v/>
      </c>
      <c r="L57" s="58" t="str">
        <f>IF(AND(Sufficient_data="Yes",Include_study="Yes",Variance&lt;&gt;""),1/Variance,"")</f>
        <v/>
      </c>
      <c r="M57" s="58" t="str">
        <f>IF(AND(Sufficient_data="Yes",Include_study="Yes",Variance&lt;&gt;""),1/(Variance+T2_),"")</f>
        <v/>
      </c>
      <c r="N57" s="58" t="str">
        <f t="shared" si="72"/>
        <v/>
      </c>
      <c r="O57" s="58" t="str">
        <f t="shared" si="73"/>
        <v/>
      </c>
      <c r="P57" s="143" t="str">
        <f t="shared" si="74"/>
        <v/>
      </c>
      <c r="Q57" s="146" t="str">
        <f>IF(AND(Include_study="Yes",Sufficient_data="Yes",Variance&lt;&gt;""),IF(Fisher_transformation="Off",Partial_correlation,Partial_correlation_z)-Combined_Effect_Size,"")</f>
        <v/>
      </c>
      <c r="S57" s="75" t="e">
        <f>IF(AND(Sufficient_data="Yes",Include_study="Yes",Variance&lt;&gt;""),Partial_correlation,NA())</f>
        <v>#N/A</v>
      </c>
      <c r="T57" s="58" t="e">
        <f t="shared" si="75"/>
        <v>#N/A</v>
      </c>
      <c r="U57" s="47" t="e">
        <f t="shared" si="76"/>
        <v>#N/A</v>
      </c>
      <c r="Z57" s="166"/>
      <c r="AA57" s="82" t="str">
        <f t="shared" si="77"/>
        <v/>
      </c>
      <c r="AB57" s="88" t="b">
        <f t="shared" si="114"/>
        <v>0</v>
      </c>
      <c r="AC57" s="105" t="str">
        <f>IF(Include_in_subgroup=TRUE,Input!Study_name,"")</f>
        <v/>
      </c>
      <c r="AD57" s="58" t="str">
        <f t="shared" si="78"/>
        <v/>
      </c>
      <c r="AE57" s="58" t="str">
        <f t="shared" si="79"/>
        <v/>
      </c>
      <c r="AF57" s="58" t="str">
        <f t="shared" si="80"/>
        <v/>
      </c>
      <c r="AG57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57" s="58" t="str">
        <f t="shared" si="81"/>
        <v/>
      </c>
      <c r="AI57" s="58" t="str">
        <f t="shared" si="82"/>
        <v/>
      </c>
      <c r="AJ57" s="83" t="str">
        <f t="shared" si="83"/>
        <v/>
      </c>
      <c r="AK57" s="58" t="str">
        <f t="shared" si="84"/>
        <v/>
      </c>
      <c r="AL57" s="58" t="str">
        <f t="shared" si="85"/>
        <v/>
      </c>
      <c r="AM57" s="47" t="str">
        <f t="shared" si="86"/>
        <v/>
      </c>
      <c r="AN57" s="27"/>
      <c r="AO57" s="75" t="e">
        <f t="shared" si="87"/>
        <v>#N/A</v>
      </c>
      <c r="AP57" s="58" t="e">
        <f t="shared" si="88"/>
        <v>#N/A</v>
      </c>
      <c r="AQ57" s="47" t="e">
        <f t="shared" si="89"/>
        <v>#N/A</v>
      </c>
      <c r="AR57" s="27"/>
      <c r="AS57" s="82" t="str">
        <f t="shared" si="115"/>
        <v/>
      </c>
      <c r="AT57" s="58" t="str">
        <f>IF(AND(Sufficient_data="Yes",Include_study="Yes",Subgroup&lt;&gt;""),IF(COUNTIFS(Input!K$2:K56,"="&amp;"Yes",Input!C$2:C56,"="&amp;"Yes",Input!M$2:M56,"="&amp;Subgroup)&gt;0,"",Subgroup),"")</f>
        <v/>
      </c>
      <c r="AU57" s="88" t="str">
        <f t="shared" si="116"/>
        <v/>
      </c>
      <c r="AV57" s="78" t="str">
        <f t="shared" si="92"/>
        <v/>
      </c>
      <c r="AW57" s="58" t="str">
        <f t="shared" si="117"/>
        <v/>
      </c>
      <c r="AX57" s="89" t="str">
        <f t="shared" si="118"/>
        <v/>
      </c>
      <c r="AY57" s="83" t="str">
        <f t="shared" si="51"/>
        <v/>
      </c>
      <c r="AZ57" s="58" t="str">
        <f t="shared" si="119"/>
        <v/>
      </c>
      <c r="BA57" s="58" t="str">
        <f t="shared" si="96"/>
        <v/>
      </c>
      <c r="BB57" s="58" t="str">
        <f t="shared" si="120"/>
        <v/>
      </c>
      <c r="BC57" s="58" t="str">
        <f t="shared" si="121"/>
        <v/>
      </c>
      <c r="BD57" s="58" t="str">
        <f t="shared" si="99"/>
        <v/>
      </c>
      <c r="BE57" s="88" t="str">
        <f t="shared" si="100"/>
        <v/>
      </c>
      <c r="BF57" s="58" t="str">
        <f t="shared" si="101"/>
        <v/>
      </c>
      <c r="BG57" s="58" t="str">
        <f t="shared" si="102"/>
        <v/>
      </c>
      <c r="BH57" s="58" t="str">
        <f t="shared" si="53"/>
        <v/>
      </c>
      <c r="BI57" s="58" t="str">
        <f t="shared" si="54"/>
        <v/>
      </c>
      <c r="BJ57" s="58" t="str">
        <f t="shared" si="103"/>
        <v/>
      </c>
      <c r="BK57" s="58" t="str">
        <f t="shared" si="104"/>
        <v/>
      </c>
      <c r="BL57" s="58" t="str">
        <f t="shared" si="55"/>
        <v/>
      </c>
      <c r="BM57" s="58" t="str">
        <f t="shared" si="56"/>
        <v/>
      </c>
      <c r="BN57" s="58" t="str">
        <f t="shared" si="105"/>
        <v/>
      </c>
      <c r="BO57" s="58" t="e">
        <f t="shared" si="106"/>
        <v>#N/A</v>
      </c>
      <c r="BP57" s="83" t="str">
        <f t="shared" si="58"/>
        <v/>
      </c>
      <c r="BQ57" s="58" t="str">
        <f t="shared" si="107"/>
        <v/>
      </c>
      <c r="BR57" s="58" t="str">
        <f t="shared" si="108"/>
        <v/>
      </c>
      <c r="BS57" s="58" t="str">
        <f t="shared" si="109"/>
        <v/>
      </c>
      <c r="BT57" s="47" t="str">
        <f t="shared" si="110"/>
        <v/>
      </c>
      <c r="BY57" s="167"/>
      <c r="BZ57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57" s="58" t="e">
        <f>IF(Include_in_Moderator=TRUE,'Moderator Analysis'!E:E,NA())</f>
        <v>#N/A</v>
      </c>
      <c r="CB57" s="58" t="e">
        <f>IF(Include_in_Moderator=TRUE,'Moderator Analysis'!F:F,NA())</f>
        <v>#N/A</v>
      </c>
      <c r="CC57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57" s="58" t="str">
        <f>IF(Include_in_Moderator=TRUE,1/CC:CC^2,"")</f>
        <v/>
      </c>
      <c r="CE57" s="58" t="str">
        <f>IF(Include_in_Moderator=TRUE,'Moderator Analysis'!F:F-CO$2,"")</f>
        <v/>
      </c>
      <c r="CF57" s="58" t="str">
        <f>IF(Include_in_Moderator=TRUE,'Moderator Analysis'!E:E-CO$3,"")</f>
        <v/>
      </c>
      <c r="CG57" s="47" t="str">
        <f>IF(Include_in_Moderator=TRUE,CD:CD*('Moderator Analysis'!F:F-CO$5-CO$4*'Moderator Analysis'!E:E)^2,"")</f>
        <v/>
      </c>
      <c r="CH57" s="27"/>
      <c r="CI57" s="75" t="str">
        <f>IF(AND(Sufficient_data="Yes",Include_study="Yes",Include_in_Moderator=TRUE,Moderator&lt;&gt;""),1/(CC:CC^2+CO$7),"")</f>
        <v/>
      </c>
      <c r="CJ57" s="58" t="str">
        <f>IF(AND(Sufficient_data="Yes",Include_study="Yes",CI57&lt;&gt;""),'Moderator Analysis'!F:F-'Moderator Analysis'!K$37,"")</f>
        <v/>
      </c>
      <c r="CK57" s="58" t="str">
        <f>IF(AND(Sufficient_data="Yes",Include_study="Yes",CI57&lt;&gt;""),'Moderator Analysis'!E:E-SUMPRODUCT('Moderator Analysis'!E:E,CI:CI)/SUM(CI:CI),"")</f>
        <v/>
      </c>
      <c r="CL57" s="47" t="str">
        <f>IF(AND(Sufficient_data="Yes",Include_study="Yes",CI57&lt;&gt;""),CI:CI*(CB57-'Moderator Analysis'!K$29-'Moderator Analysis'!K$30*'Moderator Analysis'!E:E)^2,"")</f>
        <v/>
      </c>
      <c r="CQ57" s="167"/>
      <c r="CR57" s="150" t="b">
        <f>IF(Additional_Fisher_transformation="On",AND(Include_study="Yes",Number_of_observations&lt;&gt;"",Number_of_predictors&lt;&gt;""),AND(Include_study="Yes",Sufficient_data="Yes"))</f>
        <v>0</v>
      </c>
      <c r="CS57" s="169"/>
      <c r="CT57" s="58" t="str">
        <f>IF(Include_in_Pub_Bias=TRUE,Partial_correlation,"")</f>
        <v/>
      </c>
      <c r="CU57" s="58" t="str">
        <f>IF(AND(Include_in_Pub_Bias=TRUE,Additional_Fisher_transformation="On"),FISHER(Partial_correlation),"")</f>
        <v/>
      </c>
      <c r="CV57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57" s="58" t="str">
        <f>IF(Include_in_Pub_Bias=TRUE,1/CV:CV^2,"")</f>
        <v/>
      </c>
      <c r="CX57" s="58" t="str">
        <f>IF(Include_in_Pub_Bias=TRUE,1/(CV:CV^2+IF(Additional_model="Fixed effect",0,Calculations!DK$11)),"")</f>
        <v/>
      </c>
      <c r="CY57" s="58" t="str">
        <f>IF(Include_in_Pub_Bias=TRUE,1/(CV:CV^2+IF(Additional_model="Fixed effect",0,'Publication Bias Analysis'!L$32)),"")</f>
        <v/>
      </c>
      <c r="CZ57" s="58" t="str">
        <f>IF(Include_in_Pub_Bias=TRUE,'Publication Bias Analysis'!E:E-'Publication Bias Analysis'!I$37,"")</f>
        <v/>
      </c>
      <c r="DA57" s="58" t="str">
        <f>IF(Include_in_Pub_Bias=TRUE,IF(Additional_model="Fixed effect",1/CV:CV,1/SQRT(CV:CV^2+DK$11)),"")</f>
        <v/>
      </c>
      <c r="DB57" s="58" t="str">
        <f>IF(Include_in_Pub_Bias=TRUE,IF(Additional_model="Fixed effect",'Publication Bias Analysis'!E:E/CV:CV,'Publication Bias Analysis'!E:E/SQRT(CV:CV^2+DK$11)),"")</f>
        <v/>
      </c>
      <c r="DC57" s="78" t="str">
        <f>IF(Include_in_Pub_Bias=TRUE,RANK(DP:DP,DP:DP,1)*IF(DO:DO&gt;0,1,-1),"")</f>
        <v/>
      </c>
      <c r="DD57" s="78" t="str">
        <f>IF(Include_in_Pub_Bias=TRUE,DC:DC,"")</f>
        <v/>
      </c>
      <c r="DE57" s="78" t="str">
        <f>IF(Include_in_Pub_Bias=TRUE,RANK(DS:DS,DS:DS,1)*IF(DR:DR&lt;0,-1,1),"")</f>
        <v/>
      </c>
      <c r="DF57" s="78" t="str">
        <f>IF(Include_in_Pub_Bias=TRUE,RANK(DV:DV,DV:DV,1)*IF(DU:DU&lt;0,-1,1),"")</f>
        <v/>
      </c>
      <c r="DG57" s="58" t="e">
        <f>IF(Include_in_Pub_Bias=TRUE,'Publication Bias Analysis'!E:E,NA())</f>
        <v>#N/A</v>
      </c>
      <c r="DH57" s="47" t="e">
        <f>IF(Include_in_Pub_Bias=TRUE,CV:CV,NA())</f>
        <v>#N/A</v>
      </c>
      <c r="DN57" s="164"/>
      <c r="DO57" s="10" t="str">
        <f>IF(Include_in_Pub_Bias=TRUE,IF('Publication Bias Analysis'!L$37="Left",'Publication Bias Analysis'!E:E-'Publication Bias Analysis'!I$29,'Publication Bias Analysis'!I$29-'Publication Bias Analysis'!E:E),"")</f>
        <v/>
      </c>
      <c r="DP57" s="10" t="str">
        <f>IF(Include_in_Pub_Bias=TRUE,ABS(DO57),"")</f>
        <v/>
      </c>
      <c r="DQ57" s="47" t="str">
        <f>IF(Include_in_Pub_Bias=TRUE,1/(CV:CV^2+IF(Additional_model="Fixed effect",0,$DZ$6)),"")</f>
        <v/>
      </c>
      <c r="DR57" s="10" t="str">
        <f>IF(Include_in_Pub_Bias=TRUE,IF('Publication Bias Analysis'!L$37="Left",'Publication Bias Analysis'!E:E-DZ$3,DZ$3-'Publication Bias Analysis'!E:E),"")</f>
        <v/>
      </c>
      <c r="DS57" s="10" t="str">
        <f t="shared" si="60"/>
        <v/>
      </c>
      <c r="DT57" s="47" t="str">
        <f>IF(AND(DR57&lt;&gt;"",DD57&lt;=MAX(DD:DD)-DZ$7),1/(CV:CV^2+IF(Additional_model="Fixed effect",0,$DZ$13)),"")</f>
        <v/>
      </c>
      <c r="DU57" s="10" t="str">
        <f>IF(Include_in_Pub_Bias=TRUE,IF('Publication Bias Analysis'!L$37="Left",'Publication Bias Analysis'!E:E-DZ$10,DZ$10-'Publication Bias Analysis'!E:E),"")</f>
        <v/>
      </c>
      <c r="DV57" s="10" t="str">
        <f t="shared" si="122"/>
        <v/>
      </c>
      <c r="DW57" s="47" t="str">
        <f>IF(AND(DU57&lt;&gt;"",DE57&lt;=MAX(DE:DE)-DZ$14),1/(CV:CV^2+IF(Additional_model="Fixed effect",0,$DZ$20)),"")</f>
        <v/>
      </c>
      <c r="EO57" s="164"/>
      <c r="EP57" s="58" t="str">
        <f>IF(Include_in_Pub_Bias=TRUE,Inverse_standard_error-AVERAGE(Inverse_standard_error),"")</f>
        <v/>
      </c>
      <c r="EQ57" s="47" t="str">
        <f>IF(Include_in_Pub_Bias=TRUE,Z_score-('Publication Bias Analysis'!P$3+'Publication Bias Analysis'!P$4*Inverse_standard_error),"")</f>
        <v/>
      </c>
      <c r="ES57" s="164"/>
      <c r="ET57" s="58" t="str">
        <f>IF(Include_in_Pub_Bias=TRUE,('Publication Bias Analysis'!E:E-SUMPRODUCT('Publication Bias Analysis'!E:E,Calculations!CW:CW)/SUM(Calculations!CW:CW))/(SQRT(EU:EU)),"")</f>
        <v/>
      </c>
      <c r="EU57" s="58" t="str">
        <f>IF(Include_in_Pub_Bias=TRUE,'Publication Bias Analysis'!F:F^2-1/(SUM(Calculations!CW:CW)),"")</f>
        <v/>
      </c>
      <c r="EV57" s="78" t="str">
        <f>IF(Include_in_Pub_Bias=TRUE,RANK(ET:ET,ET:ET,1),"")</f>
        <v/>
      </c>
      <c r="EW57" s="78" t="str">
        <f>IF(Include_in_Pub_Bias=TRUE,RANK(EU:EU,EU:EU,1),"")</f>
        <v/>
      </c>
      <c r="EX57" s="78" t="str">
        <f>IF(Include_in_Pub_Bias=TRUE,COUNTIFS(EV58:EV256,"&lt;"&amp;EV57,EW58:EW256,"&lt;"&amp;EW57)+COUNTIFS(EV58:EV256,"&gt;"&amp;EV57,EW58:EW256,"&gt;"&amp;EW57),"")</f>
        <v/>
      </c>
      <c r="EY57" s="94" t="str">
        <f>IF(Include_in_Pub_Bias=TRUE,COUNTIFS(EV58:EV256,"&lt;"&amp;EV57,EW58:EW256,"&gt;"&amp;EW57)+COUNTIFS(EV58:EV256,"&gt;"&amp;EV57,EW58:EW256,"&lt;"&amp;EW57),"")</f>
        <v/>
      </c>
      <c r="FA57" s="164"/>
      <c r="FG57" s="164"/>
      <c r="FH57" s="58" t="e">
        <f>IF(Include_in_Pub_Bias=TRUE,Inverse_standard_error,NA())</f>
        <v>#N/A</v>
      </c>
      <c r="FI57" s="58" t="e">
        <f>IF(Include_in_Pub_Bias=TRUE,Z_score,NA())</f>
        <v>#N/A</v>
      </c>
      <c r="FJ57" s="58" t="str">
        <f>IF(Include_in_Pub_Bias=TRUE,Inverse_standard_error-AVERAGE(Inverse_standard_error),"")</f>
        <v/>
      </c>
      <c r="FK57" s="47" t="str">
        <f>IF(Include_in_Pub_Bias=TRUE,Z_score-('Publication Bias Analysis'!AK$30+'Publication Bias Analysis'!AK$31*Inverse_standard_error),"")</f>
        <v/>
      </c>
      <c r="FQ57" s="164"/>
      <c r="FR57" s="98" t="str">
        <f>IF(Z_score&lt;&gt;"",RANK('Publication Bias Analysis'!AT:AT,'Publication Bias Analysis'!AT:AT,1)+COUNTIF('Publication Bias Analysis'!AT$2:AT56,'Publication Bias Analysis'!AR57),"")</f>
        <v/>
      </c>
      <c r="FS57" s="58" t="str">
        <f t="shared" si="64"/>
        <v/>
      </c>
      <c r="FT57" s="58" t="e">
        <f>IF(Include_in_Pub_Bias=TRUE,'Publication Bias Analysis'!AS57,NA())</f>
        <v>#N/A</v>
      </c>
      <c r="FU57" s="58" t="e">
        <f>IF('Publication Bias Analysis'!AS57&lt;&gt;"",'Publication Bias Analysis'!AT57,NA())</f>
        <v>#N/A</v>
      </c>
      <c r="FV57" s="58" t="str">
        <f>IF(Include_in_Pub_Bias=TRUE,'Publication Bias Analysis'!AS:AS-AVERAGE('Publication Bias Analysis'!AS:AS),"")</f>
        <v/>
      </c>
      <c r="FW57" s="47" t="str">
        <f>IF(Include_in_Pub_Bias=TRUE,FU:FU-('Publication Bias Analysis'!AW$30+'Publication Bias Analysis'!AW$31*FT:FT),"")</f>
        <v/>
      </c>
      <c r="GC57" s="164"/>
      <c r="GD57" s="58" t="str">
        <f t="shared" si="112"/>
        <v/>
      </c>
      <c r="GE57" s="58" t="str">
        <f t="shared" si="123"/>
        <v/>
      </c>
      <c r="GF57" s="47" t="str">
        <f t="shared" si="63"/>
        <v/>
      </c>
    </row>
    <row r="58" spans="1:188" x14ac:dyDescent="0.2">
      <c r="A58" s="166"/>
      <c r="B58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58" s="78" t="str">
        <f>IF(B58&lt;&gt;"",IF(B58=0,COUNTIF(B$2:B57,0)+1,COUNTIF(B$2:B57,B58)+B58+COUNTIF(B:B,0)),"")</f>
        <v/>
      </c>
      <c r="D58" s="78" t="str">
        <f>IF(AND(Variance&lt;&gt;"",Entry_Number&lt;&gt;""),Entry_Number,"")</f>
        <v/>
      </c>
      <c r="E58" s="120" t="str">
        <f>IF(Input!Study_name&lt;&gt;"",Input!Study_name,"")</f>
        <v/>
      </c>
      <c r="F58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58" s="58" t="str">
        <f t="shared" si="69"/>
        <v/>
      </c>
      <c r="H58" s="58" t="str">
        <f t="shared" si="70"/>
        <v/>
      </c>
      <c r="I58" s="58" t="str">
        <f t="shared" si="71"/>
        <v/>
      </c>
      <c r="J58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58" s="58" t="str">
        <f>IF(AND(Include_study="Yes",Sufficient_data="Yes",Variance&lt;&gt;""),IF(Input!Standard_error_of_Partial_correlation&lt;&gt;"",Input!Standard_error_of_Partial_correlation,SQRT(J58)),"")</f>
        <v/>
      </c>
      <c r="L58" s="58" t="str">
        <f>IF(AND(Sufficient_data="Yes",Include_study="Yes",Variance&lt;&gt;""),1/Variance,"")</f>
        <v/>
      </c>
      <c r="M58" s="58" t="str">
        <f>IF(AND(Sufficient_data="Yes",Include_study="Yes",Variance&lt;&gt;""),1/(Variance+T2_),"")</f>
        <v/>
      </c>
      <c r="N58" s="58" t="str">
        <f t="shared" si="72"/>
        <v/>
      </c>
      <c r="O58" s="58" t="str">
        <f t="shared" si="73"/>
        <v/>
      </c>
      <c r="P58" s="143" t="str">
        <f t="shared" si="74"/>
        <v/>
      </c>
      <c r="Q58" s="146" t="str">
        <f>IF(AND(Include_study="Yes",Sufficient_data="Yes",Variance&lt;&gt;""),IF(Fisher_transformation="Off",Partial_correlation,Partial_correlation_z)-Combined_Effect_Size,"")</f>
        <v/>
      </c>
      <c r="S58" s="75" t="e">
        <f>IF(AND(Sufficient_data="Yes",Include_study="Yes",Variance&lt;&gt;""),Partial_correlation,NA())</f>
        <v>#N/A</v>
      </c>
      <c r="T58" s="58" t="e">
        <f t="shared" si="75"/>
        <v>#N/A</v>
      </c>
      <c r="U58" s="47" t="e">
        <f t="shared" si="76"/>
        <v>#N/A</v>
      </c>
      <c r="Z58" s="166"/>
      <c r="AA58" s="82" t="str">
        <f t="shared" si="77"/>
        <v/>
      </c>
      <c r="AB58" s="88" t="b">
        <f t="shared" si="114"/>
        <v>0</v>
      </c>
      <c r="AC58" s="105" t="str">
        <f>IF(Include_in_subgroup=TRUE,Input!Study_name,"")</f>
        <v/>
      </c>
      <c r="AD58" s="58" t="str">
        <f t="shared" si="78"/>
        <v/>
      </c>
      <c r="AE58" s="58" t="str">
        <f t="shared" si="79"/>
        <v/>
      </c>
      <c r="AF58" s="58" t="str">
        <f t="shared" si="80"/>
        <v/>
      </c>
      <c r="AG58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58" s="58" t="str">
        <f t="shared" si="81"/>
        <v/>
      </c>
      <c r="AI58" s="58" t="str">
        <f t="shared" si="82"/>
        <v/>
      </c>
      <c r="AJ58" s="83" t="str">
        <f t="shared" si="83"/>
        <v/>
      </c>
      <c r="AK58" s="58" t="str">
        <f t="shared" si="84"/>
        <v/>
      </c>
      <c r="AL58" s="58" t="str">
        <f t="shared" si="85"/>
        <v/>
      </c>
      <c r="AM58" s="47" t="str">
        <f t="shared" si="86"/>
        <v/>
      </c>
      <c r="AN58" s="27"/>
      <c r="AO58" s="75" t="e">
        <f t="shared" si="87"/>
        <v>#N/A</v>
      </c>
      <c r="AP58" s="58" t="e">
        <f t="shared" si="88"/>
        <v>#N/A</v>
      </c>
      <c r="AQ58" s="47" t="e">
        <f t="shared" si="89"/>
        <v>#N/A</v>
      </c>
      <c r="AR58" s="27"/>
      <c r="AS58" s="82" t="str">
        <f t="shared" si="115"/>
        <v/>
      </c>
      <c r="AT58" s="58" t="str">
        <f>IF(AND(Sufficient_data="Yes",Include_study="Yes",Subgroup&lt;&gt;""),IF(COUNTIFS(Input!K$2:K57,"="&amp;"Yes",Input!C$2:C57,"="&amp;"Yes",Input!M$2:M57,"="&amp;Subgroup)&gt;0,"",Subgroup),"")</f>
        <v/>
      </c>
      <c r="AU58" s="88" t="str">
        <f t="shared" si="116"/>
        <v/>
      </c>
      <c r="AV58" s="78" t="str">
        <f t="shared" si="92"/>
        <v/>
      </c>
      <c r="AW58" s="58" t="str">
        <f t="shared" si="117"/>
        <v/>
      </c>
      <c r="AX58" s="89" t="str">
        <f t="shared" si="118"/>
        <v/>
      </c>
      <c r="AY58" s="83" t="str">
        <f t="shared" si="51"/>
        <v/>
      </c>
      <c r="AZ58" s="58" t="str">
        <f t="shared" si="119"/>
        <v/>
      </c>
      <c r="BA58" s="58" t="str">
        <f t="shared" si="96"/>
        <v/>
      </c>
      <c r="BB58" s="58" t="str">
        <f t="shared" si="120"/>
        <v/>
      </c>
      <c r="BC58" s="58" t="str">
        <f t="shared" si="121"/>
        <v/>
      </c>
      <c r="BD58" s="58" t="str">
        <f t="shared" si="99"/>
        <v/>
      </c>
      <c r="BE58" s="88" t="str">
        <f t="shared" si="100"/>
        <v/>
      </c>
      <c r="BF58" s="58" t="str">
        <f t="shared" si="101"/>
        <v/>
      </c>
      <c r="BG58" s="58" t="str">
        <f t="shared" si="102"/>
        <v/>
      </c>
      <c r="BH58" s="58" t="str">
        <f t="shared" si="53"/>
        <v/>
      </c>
      <c r="BI58" s="58" t="str">
        <f t="shared" si="54"/>
        <v/>
      </c>
      <c r="BJ58" s="58" t="str">
        <f t="shared" si="103"/>
        <v/>
      </c>
      <c r="BK58" s="58" t="str">
        <f t="shared" si="104"/>
        <v/>
      </c>
      <c r="BL58" s="58" t="str">
        <f t="shared" si="55"/>
        <v/>
      </c>
      <c r="BM58" s="58" t="str">
        <f t="shared" si="56"/>
        <v/>
      </c>
      <c r="BN58" s="58" t="str">
        <f t="shared" si="105"/>
        <v/>
      </c>
      <c r="BO58" s="58" t="e">
        <f t="shared" si="106"/>
        <v>#N/A</v>
      </c>
      <c r="BP58" s="83" t="str">
        <f t="shared" si="58"/>
        <v/>
      </c>
      <c r="BQ58" s="58" t="str">
        <f t="shared" si="107"/>
        <v/>
      </c>
      <c r="BR58" s="58" t="str">
        <f t="shared" si="108"/>
        <v/>
      </c>
      <c r="BS58" s="58" t="str">
        <f t="shared" si="109"/>
        <v/>
      </c>
      <c r="BT58" s="47" t="str">
        <f t="shared" si="110"/>
        <v/>
      </c>
      <c r="BY58" s="167"/>
      <c r="BZ58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58" s="58" t="e">
        <f>IF(Include_in_Moderator=TRUE,'Moderator Analysis'!E:E,NA())</f>
        <v>#N/A</v>
      </c>
      <c r="CB58" s="58" t="e">
        <f>IF(Include_in_Moderator=TRUE,'Moderator Analysis'!F:F,NA())</f>
        <v>#N/A</v>
      </c>
      <c r="CC58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58" s="58" t="str">
        <f>IF(Include_in_Moderator=TRUE,1/CC:CC^2,"")</f>
        <v/>
      </c>
      <c r="CE58" s="58" t="str">
        <f>IF(Include_in_Moderator=TRUE,'Moderator Analysis'!F:F-CO$2,"")</f>
        <v/>
      </c>
      <c r="CF58" s="58" t="str">
        <f>IF(Include_in_Moderator=TRUE,'Moderator Analysis'!E:E-CO$3,"")</f>
        <v/>
      </c>
      <c r="CG58" s="47" t="str">
        <f>IF(Include_in_Moderator=TRUE,CD:CD*('Moderator Analysis'!F:F-CO$5-CO$4*'Moderator Analysis'!E:E)^2,"")</f>
        <v/>
      </c>
      <c r="CH58" s="27"/>
      <c r="CI58" s="75" t="str">
        <f>IF(AND(Sufficient_data="Yes",Include_study="Yes",Include_in_Moderator=TRUE,Moderator&lt;&gt;""),1/(CC:CC^2+CO$7),"")</f>
        <v/>
      </c>
      <c r="CJ58" s="58" t="str">
        <f>IF(AND(Sufficient_data="Yes",Include_study="Yes",CI58&lt;&gt;""),'Moderator Analysis'!F:F-'Moderator Analysis'!K$37,"")</f>
        <v/>
      </c>
      <c r="CK58" s="58" t="str">
        <f>IF(AND(Sufficient_data="Yes",Include_study="Yes",CI58&lt;&gt;""),'Moderator Analysis'!E:E-SUMPRODUCT('Moderator Analysis'!E:E,CI:CI)/SUM(CI:CI),"")</f>
        <v/>
      </c>
      <c r="CL58" s="47" t="str">
        <f>IF(AND(Sufficient_data="Yes",Include_study="Yes",CI58&lt;&gt;""),CI:CI*(CB58-'Moderator Analysis'!K$29-'Moderator Analysis'!K$30*'Moderator Analysis'!E:E)^2,"")</f>
        <v/>
      </c>
      <c r="CQ58" s="167"/>
      <c r="CR58" s="150" t="b">
        <f>IF(Additional_Fisher_transformation="On",AND(Include_study="Yes",Number_of_observations&lt;&gt;"",Number_of_predictors&lt;&gt;""),AND(Include_study="Yes",Sufficient_data="Yes"))</f>
        <v>0</v>
      </c>
      <c r="CS58" s="169"/>
      <c r="CT58" s="58" t="str">
        <f>IF(Include_in_Pub_Bias=TRUE,Partial_correlation,"")</f>
        <v/>
      </c>
      <c r="CU58" s="58" t="str">
        <f>IF(AND(Include_in_Pub_Bias=TRUE,Additional_Fisher_transformation="On"),FISHER(Partial_correlation),"")</f>
        <v/>
      </c>
      <c r="CV58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58" s="58" t="str">
        <f>IF(Include_in_Pub_Bias=TRUE,1/CV:CV^2,"")</f>
        <v/>
      </c>
      <c r="CX58" s="58" t="str">
        <f>IF(Include_in_Pub_Bias=TRUE,1/(CV:CV^2+IF(Additional_model="Fixed effect",0,Calculations!DK$11)),"")</f>
        <v/>
      </c>
      <c r="CY58" s="58" t="str">
        <f>IF(Include_in_Pub_Bias=TRUE,1/(CV:CV^2+IF(Additional_model="Fixed effect",0,'Publication Bias Analysis'!L$32)),"")</f>
        <v/>
      </c>
      <c r="CZ58" s="58" t="str">
        <f>IF(Include_in_Pub_Bias=TRUE,'Publication Bias Analysis'!E:E-'Publication Bias Analysis'!I$37,"")</f>
        <v/>
      </c>
      <c r="DA58" s="58" t="str">
        <f>IF(Include_in_Pub_Bias=TRUE,IF(Additional_model="Fixed effect",1/CV:CV,1/SQRT(CV:CV^2+DK$11)),"")</f>
        <v/>
      </c>
      <c r="DB58" s="58" t="str">
        <f>IF(Include_in_Pub_Bias=TRUE,IF(Additional_model="Fixed effect",'Publication Bias Analysis'!E:E/CV:CV,'Publication Bias Analysis'!E:E/SQRT(CV:CV^2+DK$11)),"")</f>
        <v/>
      </c>
      <c r="DC58" s="78" t="str">
        <f>IF(Include_in_Pub_Bias=TRUE,RANK(DP:DP,DP:DP,1)*IF(DO:DO&gt;0,1,-1),"")</f>
        <v/>
      </c>
      <c r="DD58" s="78" t="str">
        <f>IF(Include_in_Pub_Bias=TRUE,DC:DC,"")</f>
        <v/>
      </c>
      <c r="DE58" s="78" t="str">
        <f>IF(Include_in_Pub_Bias=TRUE,RANK(DS:DS,DS:DS,1)*IF(DR:DR&lt;0,-1,1),"")</f>
        <v/>
      </c>
      <c r="DF58" s="78" t="str">
        <f>IF(Include_in_Pub_Bias=TRUE,RANK(DV:DV,DV:DV,1)*IF(DU:DU&lt;0,-1,1),"")</f>
        <v/>
      </c>
      <c r="DG58" s="58" t="e">
        <f>IF(Include_in_Pub_Bias=TRUE,'Publication Bias Analysis'!E:E,NA())</f>
        <v>#N/A</v>
      </c>
      <c r="DH58" s="47" t="e">
        <f>IF(Include_in_Pub_Bias=TRUE,CV:CV,NA())</f>
        <v>#N/A</v>
      </c>
      <c r="DN58" s="164"/>
      <c r="DO58" s="10" t="str">
        <f>IF(Include_in_Pub_Bias=TRUE,IF('Publication Bias Analysis'!L$37="Left",'Publication Bias Analysis'!E:E-'Publication Bias Analysis'!I$29,'Publication Bias Analysis'!I$29-'Publication Bias Analysis'!E:E),"")</f>
        <v/>
      </c>
      <c r="DP58" s="10" t="str">
        <f>IF(Include_in_Pub_Bias=TRUE,ABS(DO58),"")</f>
        <v/>
      </c>
      <c r="DQ58" s="47" t="str">
        <f>IF(Include_in_Pub_Bias=TRUE,1/(CV:CV^2+IF(Additional_model="Fixed effect",0,$DZ$6)),"")</f>
        <v/>
      </c>
      <c r="DR58" s="10" t="str">
        <f>IF(Include_in_Pub_Bias=TRUE,IF('Publication Bias Analysis'!L$37="Left",'Publication Bias Analysis'!E:E-DZ$3,DZ$3-'Publication Bias Analysis'!E:E),"")</f>
        <v/>
      </c>
      <c r="DS58" s="10" t="str">
        <f t="shared" si="60"/>
        <v/>
      </c>
      <c r="DT58" s="47" t="str">
        <f>IF(AND(DR58&lt;&gt;"",DD58&lt;=MAX(DD:DD)-DZ$7),1/(CV:CV^2+IF(Additional_model="Fixed effect",0,$DZ$13)),"")</f>
        <v/>
      </c>
      <c r="DU58" s="10" t="str">
        <f>IF(Include_in_Pub_Bias=TRUE,IF('Publication Bias Analysis'!L$37="Left",'Publication Bias Analysis'!E:E-DZ$10,DZ$10-'Publication Bias Analysis'!E:E),"")</f>
        <v/>
      </c>
      <c r="DV58" s="10" t="str">
        <f t="shared" si="122"/>
        <v/>
      </c>
      <c r="DW58" s="47" t="str">
        <f>IF(AND(DU58&lt;&gt;"",DE58&lt;=MAX(DE:DE)-DZ$14),1/(CV:CV^2+IF(Additional_model="Fixed effect",0,$DZ$20)),"")</f>
        <v/>
      </c>
      <c r="EO58" s="164"/>
      <c r="EP58" s="58" t="str">
        <f>IF(Include_in_Pub_Bias=TRUE,Inverse_standard_error-AVERAGE(Inverse_standard_error),"")</f>
        <v/>
      </c>
      <c r="EQ58" s="47" t="str">
        <f>IF(Include_in_Pub_Bias=TRUE,Z_score-('Publication Bias Analysis'!P$3+'Publication Bias Analysis'!P$4*Inverse_standard_error),"")</f>
        <v/>
      </c>
      <c r="ES58" s="164"/>
      <c r="ET58" s="58" t="str">
        <f>IF(Include_in_Pub_Bias=TRUE,('Publication Bias Analysis'!E:E-SUMPRODUCT('Publication Bias Analysis'!E:E,Calculations!CW:CW)/SUM(Calculations!CW:CW))/(SQRT(EU:EU)),"")</f>
        <v/>
      </c>
      <c r="EU58" s="58" t="str">
        <f>IF(Include_in_Pub_Bias=TRUE,'Publication Bias Analysis'!F:F^2-1/(SUM(Calculations!CW:CW)),"")</f>
        <v/>
      </c>
      <c r="EV58" s="78" t="str">
        <f>IF(Include_in_Pub_Bias=TRUE,RANK(ET:ET,ET:ET,1),"")</f>
        <v/>
      </c>
      <c r="EW58" s="78" t="str">
        <f>IF(Include_in_Pub_Bias=TRUE,RANK(EU:EU,EU:EU,1),"")</f>
        <v/>
      </c>
      <c r="EX58" s="78" t="str">
        <f>IF(Include_in_Pub_Bias=TRUE,COUNTIFS(EV59:EV257,"&lt;"&amp;EV58,EW59:EW257,"&lt;"&amp;EW58)+COUNTIFS(EV59:EV257,"&gt;"&amp;EV58,EW59:EW257,"&gt;"&amp;EW58),"")</f>
        <v/>
      </c>
      <c r="EY58" s="94" t="str">
        <f>IF(Include_in_Pub_Bias=TRUE,COUNTIFS(EV59:EV257,"&lt;"&amp;EV58,EW59:EW257,"&gt;"&amp;EW58)+COUNTIFS(EV59:EV257,"&gt;"&amp;EV58,EW59:EW257,"&lt;"&amp;EW58),"")</f>
        <v/>
      </c>
      <c r="FA58" s="164"/>
      <c r="FG58" s="164"/>
      <c r="FH58" s="58" t="e">
        <f>IF(Include_in_Pub_Bias=TRUE,Inverse_standard_error,NA())</f>
        <v>#N/A</v>
      </c>
      <c r="FI58" s="58" t="e">
        <f>IF(Include_in_Pub_Bias=TRUE,Z_score,NA())</f>
        <v>#N/A</v>
      </c>
      <c r="FJ58" s="58" t="str">
        <f>IF(Include_in_Pub_Bias=TRUE,Inverse_standard_error-AVERAGE(Inverse_standard_error),"")</f>
        <v/>
      </c>
      <c r="FK58" s="47" t="str">
        <f>IF(Include_in_Pub_Bias=TRUE,Z_score-('Publication Bias Analysis'!AK$30+'Publication Bias Analysis'!AK$31*Inverse_standard_error),"")</f>
        <v/>
      </c>
      <c r="FQ58" s="164"/>
      <c r="FR58" s="98" t="str">
        <f>IF(Z_score&lt;&gt;"",RANK('Publication Bias Analysis'!AT:AT,'Publication Bias Analysis'!AT:AT,1)+COUNTIF('Publication Bias Analysis'!AT$2:AT57,'Publication Bias Analysis'!AR58),"")</f>
        <v/>
      </c>
      <c r="FS58" s="58" t="str">
        <f t="shared" si="64"/>
        <v/>
      </c>
      <c r="FT58" s="58" t="e">
        <f>IF(Include_in_Pub_Bias=TRUE,'Publication Bias Analysis'!AS58,NA())</f>
        <v>#N/A</v>
      </c>
      <c r="FU58" s="58" t="e">
        <f>IF('Publication Bias Analysis'!AS58&lt;&gt;"",'Publication Bias Analysis'!AT58,NA())</f>
        <v>#N/A</v>
      </c>
      <c r="FV58" s="58" t="str">
        <f>IF(Include_in_Pub_Bias=TRUE,'Publication Bias Analysis'!AS:AS-AVERAGE('Publication Bias Analysis'!AS:AS),"")</f>
        <v/>
      </c>
      <c r="FW58" s="47" t="str">
        <f>IF(Include_in_Pub_Bias=TRUE,FU:FU-('Publication Bias Analysis'!AW$30+'Publication Bias Analysis'!AW$31*FT:FT),"")</f>
        <v/>
      </c>
      <c r="GC58" s="164"/>
      <c r="GD58" s="58" t="str">
        <f t="shared" si="112"/>
        <v/>
      </c>
      <c r="GE58" s="58" t="str">
        <f t="shared" si="123"/>
        <v/>
      </c>
      <c r="GF58" s="47" t="str">
        <f t="shared" si="63"/>
        <v/>
      </c>
    </row>
    <row r="59" spans="1:188" x14ac:dyDescent="0.2">
      <c r="A59" s="166"/>
      <c r="B59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59" s="78" t="str">
        <f>IF(B59&lt;&gt;"",IF(B59=0,COUNTIF(B$2:B58,0)+1,COUNTIF(B$2:B58,B59)+B59+COUNTIF(B:B,0)),"")</f>
        <v/>
      </c>
      <c r="D59" s="78" t="str">
        <f>IF(AND(Variance&lt;&gt;"",Entry_Number&lt;&gt;""),Entry_Number,"")</f>
        <v/>
      </c>
      <c r="E59" s="120" t="str">
        <f>IF(Input!Study_name&lt;&gt;"",Input!Study_name,"")</f>
        <v/>
      </c>
      <c r="F59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59" s="58" t="str">
        <f t="shared" si="69"/>
        <v/>
      </c>
      <c r="H59" s="58" t="str">
        <f t="shared" si="70"/>
        <v/>
      </c>
      <c r="I59" s="58" t="str">
        <f t="shared" si="71"/>
        <v/>
      </c>
      <c r="J59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59" s="58" t="str">
        <f>IF(AND(Include_study="Yes",Sufficient_data="Yes",Variance&lt;&gt;""),IF(Input!Standard_error_of_Partial_correlation&lt;&gt;"",Input!Standard_error_of_Partial_correlation,SQRT(J59)),"")</f>
        <v/>
      </c>
      <c r="L59" s="58" t="str">
        <f>IF(AND(Sufficient_data="Yes",Include_study="Yes",Variance&lt;&gt;""),1/Variance,"")</f>
        <v/>
      </c>
      <c r="M59" s="58" t="str">
        <f>IF(AND(Sufficient_data="Yes",Include_study="Yes",Variance&lt;&gt;""),1/(Variance+T2_),"")</f>
        <v/>
      </c>
      <c r="N59" s="58" t="str">
        <f t="shared" si="72"/>
        <v/>
      </c>
      <c r="O59" s="58" t="str">
        <f t="shared" si="73"/>
        <v/>
      </c>
      <c r="P59" s="143" t="str">
        <f t="shared" si="74"/>
        <v/>
      </c>
      <c r="Q59" s="146" t="str">
        <f>IF(AND(Include_study="Yes",Sufficient_data="Yes",Variance&lt;&gt;""),IF(Fisher_transformation="Off",Partial_correlation,Partial_correlation_z)-Combined_Effect_Size,"")</f>
        <v/>
      </c>
      <c r="S59" s="75" t="e">
        <f>IF(AND(Sufficient_data="Yes",Include_study="Yes",Variance&lt;&gt;""),Partial_correlation,NA())</f>
        <v>#N/A</v>
      </c>
      <c r="T59" s="58" t="e">
        <f t="shared" si="75"/>
        <v>#N/A</v>
      </c>
      <c r="U59" s="47" t="e">
        <f t="shared" si="76"/>
        <v>#N/A</v>
      </c>
      <c r="Z59" s="166"/>
      <c r="AA59" s="82" t="str">
        <f t="shared" si="77"/>
        <v/>
      </c>
      <c r="AB59" s="88" t="b">
        <f t="shared" si="114"/>
        <v>0</v>
      </c>
      <c r="AC59" s="105" t="str">
        <f>IF(Include_in_subgroup=TRUE,Input!Study_name,"")</f>
        <v/>
      </c>
      <c r="AD59" s="58" t="str">
        <f t="shared" si="78"/>
        <v/>
      </c>
      <c r="AE59" s="58" t="str">
        <f t="shared" si="79"/>
        <v/>
      </c>
      <c r="AF59" s="58" t="str">
        <f t="shared" si="80"/>
        <v/>
      </c>
      <c r="AG59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59" s="58" t="str">
        <f t="shared" si="81"/>
        <v/>
      </c>
      <c r="AI59" s="58" t="str">
        <f t="shared" si="82"/>
        <v/>
      </c>
      <c r="AJ59" s="83" t="str">
        <f t="shared" si="83"/>
        <v/>
      </c>
      <c r="AK59" s="58" t="str">
        <f t="shared" si="84"/>
        <v/>
      </c>
      <c r="AL59" s="58" t="str">
        <f t="shared" si="85"/>
        <v/>
      </c>
      <c r="AM59" s="47" t="str">
        <f t="shared" si="86"/>
        <v/>
      </c>
      <c r="AN59" s="27"/>
      <c r="AO59" s="75" t="e">
        <f t="shared" si="87"/>
        <v>#N/A</v>
      </c>
      <c r="AP59" s="58" t="e">
        <f t="shared" si="88"/>
        <v>#N/A</v>
      </c>
      <c r="AQ59" s="47" t="e">
        <f t="shared" si="89"/>
        <v>#N/A</v>
      </c>
      <c r="AR59" s="27"/>
      <c r="AS59" s="82" t="str">
        <f t="shared" si="115"/>
        <v/>
      </c>
      <c r="AT59" s="58" t="str">
        <f>IF(AND(Sufficient_data="Yes",Include_study="Yes",Subgroup&lt;&gt;""),IF(COUNTIFS(Input!K$2:K58,"="&amp;"Yes",Input!C$2:C58,"="&amp;"Yes",Input!M$2:M58,"="&amp;Subgroup)&gt;0,"",Subgroup),"")</f>
        <v/>
      </c>
      <c r="AU59" s="88" t="str">
        <f t="shared" si="116"/>
        <v/>
      </c>
      <c r="AV59" s="78" t="str">
        <f t="shared" si="92"/>
        <v/>
      </c>
      <c r="AW59" s="58" t="str">
        <f t="shared" si="117"/>
        <v/>
      </c>
      <c r="AX59" s="89" t="str">
        <f t="shared" si="118"/>
        <v/>
      </c>
      <c r="AY59" s="83" t="str">
        <f t="shared" si="51"/>
        <v/>
      </c>
      <c r="AZ59" s="58" t="str">
        <f t="shared" si="119"/>
        <v/>
      </c>
      <c r="BA59" s="58" t="str">
        <f t="shared" si="96"/>
        <v/>
      </c>
      <c r="BB59" s="58" t="str">
        <f t="shared" si="120"/>
        <v/>
      </c>
      <c r="BC59" s="58" t="str">
        <f t="shared" si="121"/>
        <v/>
      </c>
      <c r="BD59" s="58" t="str">
        <f t="shared" si="99"/>
        <v/>
      </c>
      <c r="BE59" s="88" t="str">
        <f t="shared" si="100"/>
        <v/>
      </c>
      <c r="BF59" s="58" t="str">
        <f t="shared" si="101"/>
        <v/>
      </c>
      <c r="BG59" s="58" t="str">
        <f t="shared" si="102"/>
        <v/>
      </c>
      <c r="BH59" s="58" t="str">
        <f t="shared" si="53"/>
        <v/>
      </c>
      <c r="BI59" s="58" t="str">
        <f t="shared" si="54"/>
        <v/>
      </c>
      <c r="BJ59" s="58" t="str">
        <f t="shared" si="103"/>
        <v/>
      </c>
      <c r="BK59" s="58" t="str">
        <f t="shared" si="104"/>
        <v/>
      </c>
      <c r="BL59" s="58" t="str">
        <f t="shared" si="55"/>
        <v/>
      </c>
      <c r="BM59" s="58" t="str">
        <f t="shared" si="56"/>
        <v/>
      </c>
      <c r="BN59" s="58" t="str">
        <f t="shared" si="105"/>
        <v/>
      </c>
      <c r="BO59" s="58" t="e">
        <f t="shared" si="106"/>
        <v>#N/A</v>
      </c>
      <c r="BP59" s="83" t="str">
        <f t="shared" si="58"/>
        <v/>
      </c>
      <c r="BQ59" s="58" t="str">
        <f t="shared" si="107"/>
        <v/>
      </c>
      <c r="BR59" s="58" t="str">
        <f t="shared" si="108"/>
        <v/>
      </c>
      <c r="BS59" s="58" t="str">
        <f t="shared" si="109"/>
        <v/>
      </c>
      <c r="BT59" s="47" t="str">
        <f t="shared" si="110"/>
        <v/>
      </c>
      <c r="BY59" s="167"/>
      <c r="BZ59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59" s="58" t="e">
        <f>IF(Include_in_Moderator=TRUE,'Moderator Analysis'!E:E,NA())</f>
        <v>#N/A</v>
      </c>
      <c r="CB59" s="58" t="e">
        <f>IF(Include_in_Moderator=TRUE,'Moderator Analysis'!F:F,NA())</f>
        <v>#N/A</v>
      </c>
      <c r="CC59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59" s="58" t="str">
        <f>IF(Include_in_Moderator=TRUE,1/CC:CC^2,"")</f>
        <v/>
      </c>
      <c r="CE59" s="58" t="str">
        <f>IF(Include_in_Moderator=TRUE,'Moderator Analysis'!F:F-CO$2,"")</f>
        <v/>
      </c>
      <c r="CF59" s="58" t="str">
        <f>IF(Include_in_Moderator=TRUE,'Moderator Analysis'!E:E-CO$3,"")</f>
        <v/>
      </c>
      <c r="CG59" s="47" t="str">
        <f>IF(Include_in_Moderator=TRUE,CD:CD*('Moderator Analysis'!F:F-CO$5-CO$4*'Moderator Analysis'!E:E)^2,"")</f>
        <v/>
      </c>
      <c r="CH59" s="27"/>
      <c r="CI59" s="75" t="str">
        <f>IF(AND(Sufficient_data="Yes",Include_study="Yes",Include_in_Moderator=TRUE,Moderator&lt;&gt;""),1/(CC:CC^2+CO$7),"")</f>
        <v/>
      </c>
      <c r="CJ59" s="58" t="str">
        <f>IF(AND(Sufficient_data="Yes",Include_study="Yes",CI59&lt;&gt;""),'Moderator Analysis'!F:F-'Moderator Analysis'!K$37,"")</f>
        <v/>
      </c>
      <c r="CK59" s="58" t="str">
        <f>IF(AND(Sufficient_data="Yes",Include_study="Yes",CI59&lt;&gt;""),'Moderator Analysis'!E:E-SUMPRODUCT('Moderator Analysis'!E:E,CI:CI)/SUM(CI:CI),"")</f>
        <v/>
      </c>
      <c r="CL59" s="47" t="str">
        <f>IF(AND(Sufficient_data="Yes",Include_study="Yes",CI59&lt;&gt;""),CI:CI*(CB59-'Moderator Analysis'!K$29-'Moderator Analysis'!K$30*'Moderator Analysis'!E:E)^2,"")</f>
        <v/>
      </c>
      <c r="CQ59" s="167"/>
      <c r="CR59" s="150" t="b">
        <f>IF(Additional_Fisher_transformation="On",AND(Include_study="Yes",Number_of_observations&lt;&gt;"",Number_of_predictors&lt;&gt;""),AND(Include_study="Yes",Sufficient_data="Yes"))</f>
        <v>0</v>
      </c>
      <c r="CS59" s="169"/>
      <c r="CT59" s="58" t="str">
        <f>IF(Include_in_Pub_Bias=TRUE,Partial_correlation,"")</f>
        <v/>
      </c>
      <c r="CU59" s="58" t="str">
        <f>IF(AND(Include_in_Pub_Bias=TRUE,Additional_Fisher_transformation="On"),FISHER(Partial_correlation),"")</f>
        <v/>
      </c>
      <c r="CV59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59" s="58" t="str">
        <f>IF(Include_in_Pub_Bias=TRUE,1/CV:CV^2,"")</f>
        <v/>
      </c>
      <c r="CX59" s="58" t="str">
        <f>IF(Include_in_Pub_Bias=TRUE,1/(CV:CV^2+IF(Additional_model="Fixed effect",0,Calculations!DK$11)),"")</f>
        <v/>
      </c>
      <c r="CY59" s="58" t="str">
        <f>IF(Include_in_Pub_Bias=TRUE,1/(CV:CV^2+IF(Additional_model="Fixed effect",0,'Publication Bias Analysis'!L$32)),"")</f>
        <v/>
      </c>
      <c r="CZ59" s="58" t="str">
        <f>IF(Include_in_Pub_Bias=TRUE,'Publication Bias Analysis'!E:E-'Publication Bias Analysis'!I$37,"")</f>
        <v/>
      </c>
      <c r="DA59" s="58" t="str">
        <f>IF(Include_in_Pub_Bias=TRUE,IF(Additional_model="Fixed effect",1/CV:CV,1/SQRT(CV:CV^2+DK$11)),"")</f>
        <v/>
      </c>
      <c r="DB59" s="58" t="str">
        <f>IF(Include_in_Pub_Bias=TRUE,IF(Additional_model="Fixed effect",'Publication Bias Analysis'!E:E/CV:CV,'Publication Bias Analysis'!E:E/SQRT(CV:CV^2+DK$11)),"")</f>
        <v/>
      </c>
      <c r="DC59" s="78" t="str">
        <f>IF(Include_in_Pub_Bias=TRUE,RANK(DP:DP,DP:DP,1)*IF(DO:DO&gt;0,1,-1),"")</f>
        <v/>
      </c>
      <c r="DD59" s="78" t="str">
        <f>IF(Include_in_Pub_Bias=TRUE,DC:DC,"")</f>
        <v/>
      </c>
      <c r="DE59" s="78" t="str">
        <f>IF(Include_in_Pub_Bias=TRUE,RANK(DS:DS,DS:DS,1)*IF(DR:DR&lt;0,-1,1),"")</f>
        <v/>
      </c>
      <c r="DF59" s="78" t="str">
        <f>IF(Include_in_Pub_Bias=TRUE,RANK(DV:DV,DV:DV,1)*IF(DU:DU&lt;0,-1,1),"")</f>
        <v/>
      </c>
      <c r="DG59" s="58" t="e">
        <f>IF(Include_in_Pub_Bias=TRUE,'Publication Bias Analysis'!E:E,NA())</f>
        <v>#N/A</v>
      </c>
      <c r="DH59" s="47" t="e">
        <f>IF(Include_in_Pub_Bias=TRUE,CV:CV,NA())</f>
        <v>#N/A</v>
      </c>
      <c r="DN59" s="164"/>
      <c r="DO59" s="10" t="str">
        <f>IF(Include_in_Pub_Bias=TRUE,IF('Publication Bias Analysis'!L$37="Left",'Publication Bias Analysis'!E:E-'Publication Bias Analysis'!I$29,'Publication Bias Analysis'!I$29-'Publication Bias Analysis'!E:E),"")</f>
        <v/>
      </c>
      <c r="DP59" s="10" t="str">
        <f>IF(Include_in_Pub_Bias=TRUE,ABS(DO59),"")</f>
        <v/>
      </c>
      <c r="DQ59" s="47" t="str">
        <f>IF(Include_in_Pub_Bias=TRUE,1/(CV:CV^2+IF(Additional_model="Fixed effect",0,$DZ$6)),"")</f>
        <v/>
      </c>
      <c r="DR59" s="10" t="str">
        <f>IF(Include_in_Pub_Bias=TRUE,IF('Publication Bias Analysis'!L$37="Left",'Publication Bias Analysis'!E:E-DZ$3,DZ$3-'Publication Bias Analysis'!E:E),"")</f>
        <v/>
      </c>
      <c r="DS59" s="10" t="str">
        <f t="shared" si="60"/>
        <v/>
      </c>
      <c r="DT59" s="47" t="str">
        <f>IF(AND(DR59&lt;&gt;"",DD59&lt;=MAX(DD:DD)-DZ$7),1/(CV:CV^2+IF(Additional_model="Fixed effect",0,$DZ$13)),"")</f>
        <v/>
      </c>
      <c r="DU59" s="10" t="str">
        <f>IF(Include_in_Pub_Bias=TRUE,IF('Publication Bias Analysis'!L$37="Left",'Publication Bias Analysis'!E:E-DZ$10,DZ$10-'Publication Bias Analysis'!E:E),"")</f>
        <v/>
      </c>
      <c r="DV59" s="10" t="str">
        <f t="shared" si="122"/>
        <v/>
      </c>
      <c r="DW59" s="47" t="str">
        <f>IF(AND(DU59&lt;&gt;"",DE59&lt;=MAX(DE:DE)-DZ$14),1/(CV:CV^2+IF(Additional_model="Fixed effect",0,$DZ$20)),"")</f>
        <v/>
      </c>
      <c r="EO59" s="164"/>
      <c r="EP59" s="58" t="str">
        <f>IF(Include_in_Pub_Bias=TRUE,Inverse_standard_error-AVERAGE(Inverse_standard_error),"")</f>
        <v/>
      </c>
      <c r="EQ59" s="47" t="str">
        <f>IF(Include_in_Pub_Bias=TRUE,Z_score-('Publication Bias Analysis'!P$3+'Publication Bias Analysis'!P$4*Inverse_standard_error),"")</f>
        <v/>
      </c>
      <c r="ES59" s="164"/>
      <c r="ET59" s="58" t="str">
        <f>IF(Include_in_Pub_Bias=TRUE,('Publication Bias Analysis'!E:E-SUMPRODUCT('Publication Bias Analysis'!E:E,Calculations!CW:CW)/SUM(Calculations!CW:CW))/(SQRT(EU:EU)),"")</f>
        <v/>
      </c>
      <c r="EU59" s="58" t="str">
        <f>IF(Include_in_Pub_Bias=TRUE,'Publication Bias Analysis'!F:F^2-1/(SUM(Calculations!CW:CW)),"")</f>
        <v/>
      </c>
      <c r="EV59" s="78" t="str">
        <f>IF(Include_in_Pub_Bias=TRUE,RANK(ET:ET,ET:ET,1),"")</f>
        <v/>
      </c>
      <c r="EW59" s="78" t="str">
        <f>IF(Include_in_Pub_Bias=TRUE,RANK(EU:EU,EU:EU,1),"")</f>
        <v/>
      </c>
      <c r="EX59" s="78" t="str">
        <f>IF(Include_in_Pub_Bias=TRUE,COUNTIFS(EV60:EV258,"&lt;"&amp;EV59,EW60:EW258,"&lt;"&amp;EW59)+COUNTIFS(EV60:EV258,"&gt;"&amp;EV59,EW60:EW258,"&gt;"&amp;EW59),"")</f>
        <v/>
      </c>
      <c r="EY59" s="94" t="str">
        <f>IF(Include_in_Pub_Bias=TRUE,COUNTIFS(EV60:EV258,"&lt;"&amp;EV59,EW60:EW258,"&gt;"&amp;EW59)+COUNTIFS(EV60:EV258,"&gt;"&amp;EV59,EW60:EW258,"&lt;"&amp;EW59),"")</f>
        <v/>
      </c>
      <c r="FA59" s="164"/>
      <c r="FG59" s="164"/>
      <c r="FH59" s="58" t="e">
        <f>IF(Include_in_Pub_Bias=TRUE,Inverse_standard_error,NA())</f>
        <v>#N/A</v>
      </c>
      <c r="FI59" s="58" t="e">
        <f>IF(Include_in_Pub_Bias=TRUE,Z_score,NA())</f>
        <v>#N/A</v>
      </c>
      <c r="FJ59" s="58" t="str">
        <f>IF(Include_in_Pub_Bias=TRUE,Inverse_standard_error-AVERAGE(Inverse_standard_error),"")</f>
        <v/>
      </c>
      <c r="FK59" s="47" t="str">
        <f>IF(Include_in_Pub_Bias=TRUE,Z_score-('Publication Bias Analysis'!AK$30+'Publication Bias Analysis'!AK$31*Inverse_standard_error),"")</f>
        <v/>
      </c>
      <c r="FQ59" s="164"/>
      <c r="FR59" s="98" t="str">
        <f>IF(Z_score&lt;&gt;"",RANK('Publication Bias Analysis'!AT:AT,'Publication Bias Analysis'!AT:AT,1)+COUNTIF('Publication Bias Analysis'!AT$2:AT58,'Publication Bias Analysis'!AR59),"")</f>
        <v/>
      </c>
      <c r="FS59" s="58" t="str">
        <f t="shared" si="64"/>
        <v/>
      </c>
      <c r="FT59" s="58" t="e">
        <f>IF(Include_in_Pub_Bias=TRUE,'Publication Bias Analysis'!AS59,NA())</f>
        <v>#N/A</v>
      </c>
      <c r="FU59" s="58" t="e">
        <f>IF('Publication Bias Analysis'!AS59&lt;&gt;"",'Publication Bias Analysis'!AT59,NA())</f>
        <v>#N/A</v>
      </c>
      <c r="FV59" s="58" t="str">
        <f>IF(Include_in_Pub_Bias=TRUE,'Publication Bias Analysis'!AS:AS-AVERAGE('Publication Bias Analysis'!AS:AS),"")</f>
        <v/>
      </c>
      <c r="FW59" s="47" t="str">
        <f>IF(Include_in_Pub_Bias=TRUE,FU:FU-('Publication Bias Analysis'!AW$30+'Publication Bias Analysis'!AW$31*FT:FT),"")</f>
        <v/>
      </c>
      <c r="GC59" s="164"/>
      <c r="GD59" s="58" t="str">
        <f t="shared" si="112"/>
        <v/>
      </c>
      <c r="GE59" s="58" t="str">
        <f t="shared" si="123"/>
        <v/>
      </c>
      <c r="GF59" s="47" t="str">
        <f t="shared" si="63"/>
        <v/>
      </c>
    </row>
    <row r="60" spans="1:188" x14ac:dyDescent="0.2">
      <c r="A60" s="166"/>
      <c r="B60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60" s="78" t="str">
        <f>IF(B60&lt;&gt;"",IF(B60=0,COUNTIF(B$2:B59,0)+1,COUNTIF(B$2:B59,B60)+B60+COUNTIF(B:B,0)),"")</f>
        <v/>
      </c>
      <c r="D60" s="78" t="str">
        <f>IF(AND(Variance&lt;&gt;"",Entry_Number&lt;&gt;""),Entry_Number,"")</f>
        <v/>
      </c>
      <c r="E60" s="120" t="str">
        <f>IF(Input!Study_name&lt;&gt;"",Input!Study_name,"")</f>
        <v/>
      </c>
      <c r="F60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60" s="58" t="str">
        <f t="shared" si="69"/>
        <v/>
      </c>
      <c r="H60" s="58" t="str">
        <f t="shared" si="70"/>
        <v/>
      </c>
      <c r="I60" s="58" t="str">
        <f t="shared" si="71"/>
        <v/>
      </c>
      <c r="J60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60" s="58" t="str">
        <f>IF(AND(Include_study="Yes",Sufficient_data="Yes",Variance&lt;&gt;""),IF(Input!Standard_error_of_Partial_correlation&lt;&gt;"",Input!Standard_error_of_Partial_correlation,SQRT(J60)),"")</f>
        <v/>
      </c>
      <c r="L60" s="58" t="str">
        <f>IF(AND(Sufficient_data="Yes",Include_study="Yes",Variance&lt;&gt;""),1/Variance,"")</f>
        <v/>
      </c>
      <c r="M60" s="58" t="str">
        <f>IF(AND(Sufficient_data="Yes",Include_study="Yes",Variance&lt;&gt;""),1/(Variance+T2_),"")</f>
        <v/>
      </c>
      <c r="N60" s="58" t="str">
        <f t="shared" si="72"/>
        <v/>
      </c>
      <c r="O60" s="58" t="str">
        <f t="shared" si="73"/>
        <v/>
      </c>
      <c r="P60" s="143" t="str">
        <f t="shared" si="74"/>
        <v/>
      </c>
      <c r="Q60" s="146" t="str">
        <f>IF(AND(Include_study="Yes",Sufficient_data="Yes",Variance&lt;&gt;""),IF(Fisher_transformation="Off",Partial_correlation,Partial_correlation_z)-Combined_Effect_Size,"")</f>
        <v/>
      </c>
      <c r="S60" s="75" t="e">
        <f>IF(AND(Sufficient_data="Yes",Include_study="Yes",Variance&lt;&gt;""),Partial_correlation,NA())</f>
        <v>#N/A</v>
      </c>
      <c r="T60" s="58" t="e">
        <f t="shared" si="75"/>
        <v>#N/A</v>
      </c>
      <c r="U60" s="47" t="e">
        <f t="shared" si="76"/>
        <v>#N/A</v>
      </c>
      <c r="Z60" s="166"/>
      <c r="AA60" s="82" t="str">
        <f t="shared" si="77"/>
        <v/>
      </c>
      <c r="AB60" s="88" t="b">
        <f t="shared" si="114"/>
        <v>0</v>
      </c>
      <c r="AC60" s="105" t="str">
        <f>IF(Include_in_subgroup=TRUE,Input!Study_name,"")</f>
        <v/>
      </c>
      <c r="AD60" s="58" t="str">
        <f t="shared" si="78"/>
        <v/>
      </c>
      <c r="AE60" s="58" t="str">
        <f t="shared" si="79"/>
        <v/>
      </c>
      <c r="AF60" s="58" t="str">
        <f t="shared" si="80"/>
        <v/>
      </c>
      <c r="AG60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60" s="58" t="str">
        <f t="shared" si="81"/>
        <v/>
      </c>
      <c r="AI60" s="58" t="str">
        <f t="shared" si="82"/>
        <v/>
      </c>
      <c r="AJ60" s="83" t="str">
        <f t="shared" si="83"/>
        <v/>
      </c>
      <c r="AK60" s="58" t="str">
        <f t="shared" si="84"/>
        <v/>
      </c>
      <c r="AL60" s="58" t="str">
        <f t="shared" si="85"/>
        <v/>
      </c>
      <c r="AM60" s="47" t="str">
        <f t="shared" si="86"/>
        <v/>
      </c>
      <c r="AN60" s="27"/>
      <c r="AO60" s="75" t="e">
        <f t="shared" si="87"/>
        <v>#N/A</v>
      </c>
      <c r="AP60" s="58" t="e">
        <f t="shared" si="88"/>
        <v>#N/A</v>
      </c>
      <c r="AQ60" s="47" t="e">
        <f t="shared" si="89"/>
        <v>#N/A</v>
      </c>
      <c r="AR60" s="27"/>
      <c r="AS60" s="82" t="str">
        <f t="shared" si="115"/>
        <v/>
      </c>
      <c r="AT60" s="58" t="str">
        <f>IF(AND(Sufficient_data="Yes",Include_study="Yes",Subgroup&lt;&gt;""),IF(COUNTIFS(Input!K$2:K59,"="&amp;"Yes",Input!C$2:C59,"="&amp;"Yes",Input!M$2:M59,"="&amp;Subgroup)&gt;0,"",Subgroup),"")</f>
        <v/>
      </c>
      <c r="AU60" s="88" t="str">
        <f t="shared" si="116"/>
        <v/>
      </c>
      <c r="AV60" s="78" t="str">
        <f t="shared" si="92"/>
        <v/>
      </c>
      <c r="AW60" s="58" t="str">
        <f t="shared" si="117"/>
        <v/>
      </c>
      <c r="AX60" s="89" t="str">
        <f t="shared" si="118"/>
        <v/>
      </c>
      <c r="AY60" s="83" t="str">
        <f t="shared" si="51"/>
        <v/>
      </c>
      <c r="AZ60" s="58" t="str">
        <f t="shared" si="119"/>
        <v/>
      </c>
      <c r="BA60" s="58" t="str">
        <f t="shared" si="96"/>
        <v/>
      </c>
      <c r="BB60" s="58" t="str">
        <f t="shared" si="120"/>
        <v/>
      </c>
      <c r="BC60" s="58" t="str">
        <f t="shared" si="121"/>
        <v/>
      </c>
      <c r="BD60" s="58" t="str">
        <f t="shared" si="99"/>
        <v/>
      </c>
      <c r="BE60" s="88" t="str">
        <f t="shared" si="100"/>
        <v/>
      </c>
      <c r="BF60" s="58" t="str">
        <f t="shared" si="101"/>
        <v/>
      </c>
      <c r="BG60" s="58" t="str">
        <f t="shared" si="102"/>
        <v/>
      </c>
      <c r="BH60" s="58" t="str">
        <f t="shared" si="53"/>
        <v/>
      </c>
      <c r="BI60" s="58" t="str">
        <f t="shared" si="54"/>
        <v/>
      </c>
      <c r="BJ60" s="58" t="str">
        <f t="shared" si="103"/>
        <v/>
      </c>
      <c r="BK60" s="58" t="str">
        <f t="shared" si="104"/>
        <v/>
      </c>
      <c r="BL60" s="58" t="str">
        <f t="shared" si="55"/>
        <v/>
      </c>
      <c r="BM60" s="58" t="str">
        <f t="shared" si="56"/>
        <v/>
      </c>
      <c r="BN60" s="58" t="str">
        <f t="shared" si="105"/>
        <v/>
      </c>
      <c r="BO60" s="58" t="e">
        <f t="shared" si="106"/>
        <v>#N/A</v>
      </c>
      <c r="BP60" s="83" t="str">
        <f t="shared" si="58"/>
        <v/>
      </c>
      <c r="BQ60" s="58" t="str">
        <f t="shared" si="107"/>
        <v/>
      </c>
      <c r="BR60" s="58" t="str">
        <f t="shared" si="108"/>
        <v/>
      </c>
      <c r="BS60" s="58" t="str">
        <f t="shared" si="109"/>
        <v/>
      </c>
      <c r="BT60" s="47" t="str">
        <f t="shared" si="110"/>
        <v/>
      </c>
      <c r="BY60" s="167"/>
      <c r="BZ60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60" s="58" t="e">
        <f>IF(Include_in_Moderator=TRUE,'Moderator Analysis'!E:E,NA())</f>
        <v>#N/A</v>
      </c>
      <c r="CB60" s="58" t="e">
        <f>IF(Include_in_Moderator=TRUE,'Moderator Analysis'!F:F,NA())</f>
        <v>#N/A</v>
      </c>
      <c r="CC60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60" s="58" t="str">
        <f>IF(Include_in_Moderator=TRUE,1/CC:CC^2,"")</f>
        <v/>
      </c>
      <c r="CE60" s="58" t="str">
        <f>IF(Include_in_Moderator=TRUE,'Moderator Analysis'!F:F-CO$2,"")</f>
        <v/>
      </c>
      <c r="CF60" s="58" t="str">
        <f>IF(Include_in_Moderator=TRUE,'Moderator Analysis'!E:E-CO$3,"")</f>
        <v/>
      </c>
      <c r="CG60" s="47" t="str">
        <f>IF(Include_in_Moderator=TRUE,CD:CD*('Moderator Analysis'!F:F-CO$5-CO$4*'Moderator Analysis'!E:E)^2,"")</f>
        <v/>
      </c>
      <c r="CH60" s="27"/>
      <c r="CI60" s="75" t="str">
        <f>IF(AND(Sufficient_data="Yes",Include_study="Yes",Include_in_Moderator=TRUE,Moderator&lt;&gt;""),1/(CC:CC^2+CO$7),"")</f>
        <v/>
      </c>
      <c r="CJ60" s="58" t="str">
        <f>IF(AND(Sufficient_data="Yes",Include_study="Yes",CI60&lt;&gt;""),'Moderator Analysis'!F:F-'Moderator Analysis'!K$37,"")</f>
        <v/>
      </c>
      <c r="CK60" s="58" t="str">
        <f>IF(AND(Sufficient_data="Yes",Include_study="Yes",CI60&lt;&gt;""),'Moderator Analysis'!E:E-SUMPRODUCT('Moderator Analysis'!E:E,CI:CI)/SUM(CI:CI),"")</f>
        <v/>
      </c>
      <c r="CL60" s="47" t="str">
        <f>IF(AND(Sufficient_data="Yes",Include_study="Yes",CI60&lt;&gt;""),CI:CI*(CB60-'Moderator Analysis'!K$29-'Moderator Analysis'!K$30*'Moderator Analysis'!E:E)^2,"")</f>
        <v/>
      </c>
      <c r="CQ60" s="167"/>
      <c r="CR60" s="150" t="b">
        <f>IF(Additional_Fisher_transformation="On",AND(Include_study="Yes",Number_of_observations&lt;&gt;"",Number_of_predictors&lt;&gt;""),AND(Include_study="Yes",Sufficient_data="Yes"))</f>
        <v>0</v>
      </c>
      <c r="CS60" s="169"/>
      <c r="CT60" s="58" t="str">
        <f>IF(Include_in_Pub_Bias=TRUE,Partial_correlation,"")</f>
        <v/>
      </c>
      <c r="CU60" s="58" t="str">
        <f>IF(AND(Include_in_Pub_Bias=TRUE,Additional_Fisher_transformation="On"),FISHER(Partial_correlation),"")</f>
        <v/>
      </c>
      <c r="CV60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60" s="58" t="str">
        <f>IF(Include_in_Pub_Bias=TRUE,1/CV:CV^2,"")</f>
        <v/>
      </c>
      <c r="CX60" s="58" t="str">
        <f>IF(Include_in_Pub_Bias=TRUE,1/(CV:CV^2+IF(Additional_model="Fixed effect",0,Calculations!DK$11)),"")</f>
        <v/>
      </c>
      <c r="CY60" s="58" t="str">
        <f>IF(Include_in_Pub_Bias=TRUE,1/(CV:CV^2+IF(Additional_model="Fixed effect",0,'Publication Bias Analysis'!L$32)),"")</f>
        <v/>
      </c>
      <c r="CZ60" s="58" t="str">
        <f>IF(Include_in_Pub_Bias=TRUE,'Publication Bias Analysis'!E:E-'Publication Bias Analysis'!I$37,"")</f>
        <v/>
      </c>
      <c r="DA60" s="58" t="str">
        <f>IF(Include_in_Pub_Bias=TRUE,IF(Additional_model="Fixed effect",1/CV:CV,1/SQRT(CV:CV^2+DK$11)),"")</f>
        <v/>
      </c>
      <c r="DB60" s="58" t="str">
        <f>IF(Include_in_Pub_Bias=TRUE,IF(Additional_model="Fixed effect",'Publication Bias Analysis'!E:E/CV:CV,'Publication Bias Analysis'!E:E/SQRT(CV:CV^2+DK$11)),"")</f>
        <v/>
      </c>
      <c r="DC60" s="78" t="str">
        <f>IF(Include_in_Pub_Bias=TRUE,RANK(DP:DP,DP:DP,1)*IF(DO:DO&gt;0,1,-1),"")</f>
        <v/>
      </c>
      <c r="DD60" s="78" t="str">
        <f>IF(Include_in_Pub_Bias=TRUE,DC:DC,"")</f>
        <v/>
      </c>
      <c r="DE60" s="78" t="str">
        <f>IF(Include_in_Pub_Bias=TRUE,RANK(DS:DS,DS:DS,1)*IF(DR:DR&lt;0,-1,1),"")</f>
        <v/>
      </c>
      <c r="DF60" s="78" t="str">
        <f>IF(Include_in_Pub_Bias=TRUE,RANK(DV:DV,DV:DV,1)*IF(DU:DU&lt;0,-1,1),"")</f>
        <v/>
      </c>
      <c r="DG60" s="58" t="e">
        <f>IF(Include_in_Pub_Bias=TRUE,'Publication Bias Analysis'!E:E,NA())</f>
        <v>#N/A</v>
      </c>
      <c r="DH60" s="47" t="e">
        <f>IF(Include_in_Pub_Bias=TRUE,CV:CV,NA())</f>
        <v>#N/A</v>
      </c>
      <c r="DN60" s="164"/>
      <c r="DO60" s="10" t="str">
        <f>IF(Include_in_Pub_Bias=TRUE,IF('Publication Bias Analysis'!L$37="Left",'Publication Bias Analysis'!E:E-'Publication Bias Analysis'!I$29,'Publication Bias Analysis'!I$29-'Publication Bias Analysis'!E:E),"")</f>
        <v/>
      </c>
      <c r="DP60" s="10" t="str">
        <f>IF(Include_in_Pub_Bias=TRUE,ABS(DO60),"")</f>
        <v/>
      </c>
      <c r="DQ60" s="47" t="str">
        <f>IF(Include_in_Pub_Bias=TRUE,1/(CV:CV^2+IF(Additional_model="Fixed effect",0,$DZ$6)),"")</f>
        <v/>
      </c>
      <c r="DR60" s="10" t="str">
        <f>IF(Include_in_Pub_Bias=TRUE,IF('Publication Bias Analysis'!L$37="Left",'Publication Bias Analysis'!E:E-DZ$3,DZ$3-'Publication Bias Analysis'!E:E),"")</f>
        <v/>
      </c>
      <c r="DS60" s="10" t="str">
        <f t="shared" si="60"/>
        <v/>
      </c>
      <c r="DT60" s="47" t="str">
        <f>IF(AND(DR60&lt;&gt;"",DD60&lt;=MAX(DD:DD)-DZ$7),1/(CV:CV^2+IF(Additional_model="Fixed effect",0,$DZ$13)),"")</f>
        <v/>
      </c>
      <c r="DU60" s="10" t="str">
        <f>IF(Include_in_Pub_Bias=TRUE,IF('Publication Bias Analysis'!L$37="Left",'Publication Bias Analysis'!E:E-DZ$10,DZ$10-'Publication Bias Analysis'!E:E),"")</f>
        <v/>
      </c>
      <c r="DV60" s="10" t="str">
        <f t="shared" si="122"/>
        <v/>
      </c>
      <c r="DW60" s="47" t="str">
        <f>IF(AND(DU60&lt;&gt;"",DE60&lt;=MAX(DE:DE)-DZ$14),1/(CV:CV^2+IF(Additional_model="Fixed effect",0,$DZ$20)),"")</f>
        <v/>
      </c>
      <c r="EO60" s="164"/>
      <c r="EP60" s="58" t="str">
        <f>IF(Include_in_Pub_Bias=TRUE,Inverse_standard_error-AVERAGE(Inverse_standard_error),"")</f>
        <v/>
      </c>
      <c r="EQ60" s="47" t="str">
        <f>IF(Include_in_Pub_Bias=TRUE,Z_score-('Publication Bias Analysis'!P$3+'Publication Bias Analysis'!P$4*Inverse_standard_error),"")</f>
        <v/>
      </c>
      <c r="ES60" s="164"/>
      <c r="ET60" s="58" t="str">
        <f>IF(Include_in_Pub_Bias=TRUE,('Publication Bias Analysis'!E:E-SUMPRODUCT('Publication Bias Analysis'!E:E,Calculations!CW:CW)/SUM(Calculations!CW:CW))/(SQRT(EU:EU)),"")</f>
        <v/>
      </c>
      <c r="EU60" s="58" t="str">
        <f>IF(Include_in_Pub_Bias=TRUE,'Publication Bias Analysis'!F:F^2-1/(SUM(Calculations!CW:CW)),"")</f>
        <v/>
      </c>
      <c r="EV60" s="78" t="str">
        <f>IF(Include_in_Pub_Bias=TRUE,RANK(ET:ET,ET:ET,1),"")</f>
        <v/>
      </c>
      <c r="EW60" s="78" t="str">
        <f>IF(Include_in_Pub_Bias=TRUE,RANK(EU:EU,EU:EU,1),"")</f>
        <v/>
      </c>
      <c r="EX60" s="78" t="str">
        <f>IF(Include_in_Pub_Bias=TRUE,COUNTIFS(EV61:EV259,"&lt;"&amp;EV60,EW61:EW259,"&lt;"&amp;EW60)+COUNTIFS(EV61:EV259,"&gt;"&amp;EV60,EW61:EW259,"&gt;"&amp;EW60),"")</f>
        <v/>
      </c>
      <c r="EY60" s="94" t="str">
        <f>IF(Include_in_Pub_Bias=TRUE,COUNTIFS(EV61:EV259,"&lt;"&amp;EV60,EW61:EW259,"&gt;"&amp;EW60)+COUNTIFS(EV61:EV259,"&gt;"&amp;EV60,EW61:EW259,"&lt;"&amp;EW60),"")</f>
        <v/>
      </c>
      <c r="FA60" s="164"/>
      <c r="FG60" s="164"/>
      <c r="FH60" s="58" t="e">
        <f>IF(Include_in_Pub_Bias=TRUE,Inverse_standard_error,NA())</f>
        <v>#N/A</v>
      </c>
      <c r="FI60" s="58" t="e">
        <f>IF(Include_in_Pub_Bias=TRUE,Z_score,NA())</f>
        <v>#N/A</v>
      </c>
      <c r="FJ60" s="58" t="str">
        <f>IF(Include_in_Pub_Bias=TRUE,Inverse_standard_error-AVERAGE(Inverse_standard_error),"")</f>
        <v/>
      </c>
      <c r="FK60" s="47" t="str">
        <f>IF(Include_in_Pub_Bias=TRUE,Z_score-('Publication Bias Analysis'!AK$30+'Publication Bias Analysis'!AK$31*Inverse_standard_error),"")</f>
        <v/>
      </c>
      <c r="FQ60" s="164"/>
      <c r="FR60" s="98" t="str">
        <f>IF(Z_score&lt;&gt;"",RANK('Publication Bias Analysis'!AT:AT,'Publication Bias Analysis'!AT:AT,1)+COUNTIF('Publication Bias Analysis'!AT$2:AT59,'Publication Bias Analysis'!AR60),"")</f>
        <v/>
      </c>
      <c r="FS60" s="58" t="str">
        <f t="shared" si="64"/>
        <v/>
      </c>
      <c r="FT60" s="58" t="e">
        <f>IF(Include_in_Pub_Bias=TRUE,'Publication Bias Analysis'!AS60,NA())</f>
        <v>#N/A</v>
      </c>
      <c r="FU60" s="58" t="e">
        <f>IF('Publication Bias Analysis'!AS60&lt;&gt;"",'Publication Bias Analysis'!AT60,NA())</f>
        <v>#N/A</v>
      </c>
      <c r="FV60" s="58" t="str">
        <f>IF(Include_in_Pub_Bias=TRUE,'Publication Bias Analysis'!AS:AS-AVERAGE('Publication Bias Analysis'!AS:AS),"")</f>
        <v/>
      </c>
      <c r="FW60" s="47" t="str">
        <f>IF(Include_in_Pub_Bias=TRUE,FU:FU-('Publication Bias Analysis'!AW$30+'Publication Bias Analysis'!AW$31*FT:FT),"")</f>
        <v/>
      </c>
      <c r="GC60" s="164"/>
      <c r="GD60" s="58" t="str">
        <f t="shared" si="112"/>
        <v/>
      </c>
      <c r="GE60" s="58" t="str">
        <f t="shared" si="123"/>
        <v/>
      </c>
      <c r="GF60" s="47" t="str">
        <f t="shared" si="63"/>
        <v/>
      </c>
    </row>
    <row r="61" spans="1:188" x14ac:dyDescent="0.2">
      <c r="A61" s="166"/>
      <c r="B61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61" s="78" t="str">
        <f>IF(B61&lt;&gt;"",IF(B61=0,COUNTIF(B$2:B60,0)+1,COUNTIF(B$2:B60,B61)+B61+COUNTIF(B:B,0)),"")</f>
        <v/>
      </c>
      <c r="D61" s="78" t="str">
        <f>IF(AND(Variance&lt;&gt;"",Entry_Number&lt;&gt;""),Entry_Number,"")</f>
        <v/>
      </c>
      <c r="E61" s="120" t="str">
        <f>IF(Input!Study_name&lt;&gt;"",Input!Study_name,"")</f>
        <v/>
      </c>
      <c r="F61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61" s="58" t="str">
        <f t="shared" si="69"/>
        <v/>
      </c>
      <c r="H61" s="58" t="str">
        <f t="shared" si="70"/>
        <v/>
      </c>
      <c r="I61" s="58" t="str">
        <f t="shared" si="71"/>
        <v/>
      </c>
      <c r="J61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61" s="58" t="str">
        <f>IF(AND(Include_study="Yes",Sufficient_data="Yes",Variance&lt;&gt;""),IF(Input!Standard_error_of_Partial_correlation&lt;&gt;"",Input!Standard_error_of_Partial_correlation,SQRT(J61)),"")</f>
        <v/>
      </c>
      <c r="L61" s="58" t="str">
        <f>IF(AND(Sufficient_data="Yes",Include_study="Yes",Variance&lt;&gt;""),1/Variance,"")</f>
        <v/>
      </c>
      <c r="M61" s="58" t="str">
        <f>IF(AND(Sufficient_data="Yes",Include_study="Yes",Variance&lt;&gt;""),1/(Variance+T2_),"")</f>
        <v/>
      </c>
      <c r="N61" s="58" t="str">
        <f t="shared" si="72"/>
        <v/>
      </c>
      <c r="O61" s="58" t="str">
        <f t="shared" si="73"/>
        <v/>
      </c>
      <c r="P61" s="143" t="str">
        <f t="shared" si="74"/>
        <v/>
      </c>
      <c r="Q61" s="146" t="str">
        <f>IF(AND(Include_study="Yes",Sufficient_data="Yes",Variance&lt;&gt;""),IF(Fisher_transformation="Off",Partial_correlation,Partial_correlation_z)-Combined_Effect_Size,"")</f>
        <v/>
      </c>
      <c r="S61" s="75" t="e">
        <f>IF(AND(Sufficient_data="Yes",Include_study="Yes",Variance&lt;&gt;""),Partial_correlation,NA())</f>
        <v>#N/A</v>
      </c>
      <c r="T61" s="58" t="e">
        <f t="shared" si="75"/>
        <v>#N/A</v>
      </c>
      <c r="U61" s="47" t="e">
        <f t="shared" si="76"/>
        <v>#N/A</v>
      </c>
      <c r="Z61" s="166"/>
      <c r="AA61" s="82" t="str">
        <f t="shared" si="77"/>
        <v/>
      </c>
      <c r="AB61" s="88" t="b">
        <f t="shared" si="114"/>
        <v>0</v>
      </c>
      <c r="AC61" s="105" t="str">
        <f>IF(Include_in_subgroup=TRUE,Input!Study_name,"")</f>
        <v/>
      </c>
      <c r="AD61" s="58" t="str">
        <f t="shared" si="78"/>
        <v/>
      </c>
      <c r="AE61" s="58" t="str">
        <f t="shared" si="79"/>
        <v/>
      </c>
      <c r="AF61" s="58" t="str">
        <f t="shared" si="80"/>
        <v/>
      </c>
      <c r="AG61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61" s="58" t="str">
        <f t="shared" si="81"/>
        <v/>
      </c>
      <c r="AI61" s="58" t="str">
        <f t="shared" si="82"/>
        <v/>
      </c>
      <c r="AJ61" s="83" t="str">
        <f t="shared" si="83"/>
        <v/>
      </c>
      <c r="AK61" s="58" t="str">
        <f t="shared" si="84"/>
        <v/>
      </c>
      <c r="AL61" s="58" t="str">
        <f t="shared" si="85"/>
        <v/>
      </c>
      <c r="AM61" s="47" t="str">
        <f t="shared" si="86"/>
        <v/>
      </c>
      <c r="AN61" s="27"/>
      <c r="AO61" s="75" t="e">
        <f t="shared" si="87"/>
        <v>#N/A</v>
      </c>
      <c r="AP61" s="58" t="e">
        <f t="shared" si="88"/>
        <v>#N/A</v>
      </c>
      <c r="AQ61" s="47" t="e">
        <f t="shared" si="89"/>
        <v>#N/A</v>
      </c>
      <c r="AR61" s="27"/>
      <c r="AS61" s="82" t="str">
        <f t="shared" si="115"/>
        <v/>
      </c>
      <c r="AT61" s="58" t="str">
        <f>IF(AND(Sufficient_data="Yes",Include_study="Yes",Subgroup&lt;&gt;""),IF(COUNTIFS(Input!K$2:K60,"="&amp;"Yes",Input!C$2:C60,"="&amp;"Yes",Input!M$2:M60,"="&amp;Subgroup)&gt;0,"",Subgroup),"")</f>
        <v/>
      </c>
      <c r="AU61" s="88" t="str">
        <f t="shared" si="116"/>
        <v/>
      </c>
      <c r="AV61" s="78" t="str">
        <f t="shared" si="92"/>
        <v/>
      </c>
      <c r="AW61" s="58" t="str">
        <f t="shared" si="117"/>
        <v/>
      </c>
      <c r="AX61" s="89" t="str">
        <f t="shared" si="118"/>
        <v/>
      </c>
      <c r="AY61" s="83" t="str">
        <f t="shared" si="51"/>
        <v/>
      </c>
      <c r="AZ61" s="58" t="str">
        <f t="shared" si="119"/>
        <v/>
      </c>
      <c r="BA61" s="58" t="str">
        <f t="shared" si="96"/>
        <v/>
      </c>
      <c r="BB61" s="58" t="str">
        <f t="shared" si="120"/>
        <v/>
      </c>
      <c r="BC61" s="58" t="str">
        <f t="shared" si="121"/>
        <v/>
      </c>
      <c r="BD61" s="58" t="str">
        <f t="shared" si="99"/>
        <v/>
      </c>
      <c r="BE61" s="88" t="str">
        <f t="shared" si="100"/>
        <v/>
      </c>
      <c r="BF61" s="58" t="str">
        <f t="shared" si="101"/>
        <v/>
      </c>
      <c r="BG61" s="58" t="str">
        <f t="shared" si="102"/>
        <v/>
      </c>
      <c r="BH61" s="58" t="str">
        <f t="shared" si="53"/>
        <v/>
      </c>
      <c r="BI61" s="58" t="str">
        <f t="shared" si="54"/>
        <v/>
      </c>
      <c r="BJ61" s="58" t="str">
        <f t="shared" si="103"/>
        <v/>
      </c>
      <c r="BK61" s="58" t="str">
        <f t="shared" si="104"/>
        <v/>
      </c>
      <c r="BL61" s="58" t="str">
        <f t="shared" si="55"/>
        <v/>
      </c>
      <c r="BM61" s="58" t="str">
        <f t="shared" si="56"/>
        <v/>
      </c>
      <c r="BN61" s="58" t="str">
        <f t="shared" si="105"/>
        <v/>
      </c>
      <c r="BO61" s="58" t="e">
        <f t="shared" si="106"/>
        <v>#N/A</v>
      </c>
      <c r="BP61" s="83" t="str">
        <f t="shared" si="58"/>
        <v/>
      </c>
      <c r="BQ61" s="58" t="str">
        <f t="shared" si="107"/>
        <v/>
      </c>
      <c r="BR61" s="58" t="str">
        <f t="shared" si="108"/>
        <v/>
      </c>
      <c r="BS61" s="58" t="str">
        <f t="shared" si="109"/>
        <v/>
      </c>
      <c r="BT61" s="47" t="str">
        <f t="shared" si="110"/>
        <v/>
      </c>
      <c r="BY61" s="167"/>
      <c r="BZ61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61" s="58" t="e">
        <f>IF(Include_in_Moderator=TRUE,'Moderator Analysis'!E:E,NA())</f>
        <v>#N/A</v>
      </c>
      <c r="CB61" s="58" t="e">
        <f>IF(Include_in_Moderator=TRUE,'Moderator Analysis'!F:F,NA())</f>
        <v>#N/A</v>
      </c>
      <c r="CC61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61" s="58" t="str">
        <f>IF(Include_in_Moderator=TRUE,1/CC:CC^2,"")</f>
        <v/>
      </c>
      <c r="CE61" s="58" t="str">
        <f>IF(Include_in_Moderator=TRUE,'Moderator Analysis'!F:F-CO$2,"")</f>
        <v/>
      </c>
      <c r="CF61" s="58" t="str">
        <f>IF(Include_in_Moderator=TRUE,'Moderator Analysis'!E:E-CO$3,"")</f>
        <v/>
      </c>
      <c r="CG61" s="47" t="str">
        <f>IF(Include_in_Moderator=TRUE,CD:CD*('Moderator Analysis'!F:F-CO$5-CO$4*'Moderator Analysis'!E:E)^2,"")</f>
        <v/>
      </c>
      <c r="CH61" s="27"/>
      <c r="CI61" s="75" t="str">
        <f>IF(AND(Sufficient_data="Yes",Include_study="Yes",Include_in_Moderator=TRUE,Moderator&lt;&gt;""),1/(CC:CC^2+CO$7),"")</f>
        <v/>
      </c>
      <c r="CJ61" s="58" t="str">
        <f>IF(AND(Sufficient_data="Yes",Include_study="Yes",CI61&lt;&gt;""),'Moderator Analysis'!F:F-'Moderator Analysis'!K$37,"")</f>
        <v/>
      </c>
      <c r="CK61" s="58" t="str">
        <f>IF(AND(Sufficient_data="Yes",Include_study="Yes",CI61&lt;&gt;""),'Moderator Analysis'!E:E-SUMPRODUCT('Moderator Analysis'!E:E,CI:CI)/SUM(CI:CI),"")</f>
        <v/>
      </c>
      <c r="CL61" s="47" t="str">
        <f>IF(AND(Sufficient_data="Yes",Include_study="Yes",CI61&lt;&gt;""),CI:CI*(CB61-'Moderator Analysis'!K$29-'Moderator Analysis'!K$30*'Moderator Analysis'!E:E)^2,"")</f>
        <v/>
      </c>
      <c r="CQ61" s="167"/>
      <c r="CR61" s="150" t="b">
        <f>IF(Additional_Fisher_transformation="On",AND(Include_study="Yes",Number_of_observations&lt;&gt;"",Number_of_predictors&lt;&gt;""),AND(Include_study="Yes",Sufficient_data="Yes"))</f>
        <v>0</v>
      </c>
      <c r="CS61" s="169"/>
      <c r="CT61" s="58" t="str">
        <f>IF(Include_in_Pub_Bias=TRUE,Partial_correlation,"")</f>
        <v/>
      </c>
      <c r="CU61" s="58" t="str">
        <f>IF(AND(Include_in_Pub_Bias=TRUE,Additional_Fisher_transformation="On"),FISHER(Partial_correlation),"")</f>
        <v/>
      </c>
      <c r="CV61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61" s="58" t="str">
        <f>IF(Include_in_Pub_Bias=TRUE,1/CV:CV^2,"")</f>
        <v/>
      </c>
      <c r="CX61" s="58" t="str">
        <f>IF(Include_in_Pub_Bias=TRUE,1/(CV:CV^2+IF(Additional_model="Fixed effect",0,Calculations!DK$11)),"")</f>
        <v/>
      </c>
      <c r="CY61" s="58" t="str">
        <f>IF(Include_in_Pub_Bias=TRUE,1/(CV:CV^2+IF(Additional_model="Fixed effect",0,'Publication Bias Analysis'!L$32)),"")</f>
        <v/>
      </c>
      <c r="CZ61" s="58" t="str">
        <f>IF(Include_in_Pub_Bias=TRUE,'Publication Bias Analysis'!E:E-'Publication Bias Analysis'!I$37,"")</f>
        <v/>
      </c>
      <c r="DA61" s="58" t="str">
        <f>IF(Include_in_Pub_Bias=TRUE,IF(Additional_model="Fixed effect",1/CV:CV,1/SQRT(CV:CV^2+DK$11)),"")</f>
        <v/>
      </c>
      <c r="DB61" s="58" t="str">
        <f>IF(Include_in_Pub_Bias=TRUE,IF(Additional_model="Fixed effect",'Publication Bias Analysis'!E:E/CV:CV,'Publication Bias Analysis'!E:E/SQRT(CV:CV^2+DK$11)),"")</f>
        <v/>
      </c>
      <c r="DC61" s="78" t="str">
        <f>IF(Include_in_Pub_Bias=TRUE,RANK(DP:DP,DP:DP,1)*IF(DO:DO&gt;0,1,-1),"")</f>
        <v/>
      </c>
      <c r="DD61" s="78" t="str">
        <f>IF(Include_in_Pub_Bias=TRUE,DC:DC,"")</f>
        <v/>
      </c>
      <c r="DE61" s="78" t="str">
        <f>IF(Include_in_Pub_Bias=TRUE,RANK(DS:DS,DS:DS,1)*IF(DR:DR&lt;0,-1,1),"")</f>
        <v/>
      </c>
      <c r="DF61" s="78" t="str">
        <f>IF(Include_in_Pub_Bias=TRUE,RANK(DV:DV,DV:DV,1)*IF(DU:DU&lt;0,-1,1),"")</f>
        <v/>
      </c>
      <c r="DG61" s="58" t="e">
        <f>IF(Include_in_Pub_Bias=TRUE,'Publication Bias Analysis'!E:E,NA())</f>
        <v>#N/A</v>
      </c>
      <c r="DH61" s="47" t="e">
        <f>IF(Include_in_Pub_Bias=TRUE,CV:CV,NA())</f>
        <v>#N/A</v>
      </c>
      <c r="DN61" s="164"/>
      <c r="DO61" s="10" t="str">
        <f>IF(Include_in_Pub_Bias=TRUE,IF('Publication Bias Analysis'!L$37="Left",'Publication Bias Analysis'!E:E-'Publication Bias Analysis'!I$29,'Publication Bias Analysis'!I$29-'Publication Bias Analysis'!E:E),"")</f>
        <v/>
      </c>
      <c r="DP61" s="10" t="str">
        <f>IF(Include_in_Pub_Bias=TRUE,ABS(DO61),"")</f>
        <v/>
      </c>
      <c r="DQ61" s="47" t="str">
        <f>IF(Include_in_Pub_Bias=TRUE,1/(CV:CV^2+IF(Additional_model="Fixed effect",0,$DZ$6)),"")</f>
        <v/>
      </c>
      <c r="DR61" s="10" t="str">
        <f>IF(Include_in_Pub_Bias=TRUE,IF('Publication Bias Analysis'!L$37="Left",'Publication Bias Analysis'!E:E-DZ$3,DZ$3-'Publication Bias Analysis'!E:E),"")</f>
        <v/>
      </c>
      <c r="DS61" s="10" t="str">
        <f t="shared" si="60"/>
        <v/>
      </c>
      <c r="DT61" s="47" t="str">
        <f>IF(AND(DR61&lt;&gt;"",DD61&lt;=MAX(DD:DD)-DZ$7),1/(CV:CV^2+IF(Additional_model="Fixed effect",0,$DZ$13)),"")</f>
        <v/>
      </c>
      <c r="DU61" s="10" t="str">
        <f>IF(Include_in_Pub_Bias=TRUE,IF('Publication Bias Analysis'!L$37="Left",'Publication Bias Analysis'!E:E-DZ$10,DZ$10-'Publication Bias Analysis'!E:E),"")</f>
        <v/>
      </c>
      <c r="DV61" s="10" t="str">
        <f t="shared" si="122"/>
        <v/>
      </c>
      <c r="DW61" s="47" t="str">
        <f>IF(AND(DU61&lt;&gt;"",DE61&lt;=MAX(DE:DE)-DZ$14),1/(CV:CV^2+IF(Additional_model="Fixed effect",0,$DZ$20)),"")</f>
        <v/>
      </c>
      <c r="EO61" s="164"/>
      <c r="EP61" s="58" t="str">
        <f>IF(Include_in_Pub_Bias=TRUE,Inverse_standard_error-AVERAGE(Inverse_standard_error),"")</f>
        <v/>
      </c>
      <c r="EQ61" s="47" t="str">
        <f>IF(Include_in_Pub_Bias=TRUE,Z_score-('Publication Bias Analysis'!P$3+'Publication Bias Analysis'!P$4*Inverse_standard_error),"")</f>
        <v/>
      </c>
      <c r="ES61" s="164"/>
      <c r="ET61" s="58" t="str">
        <f>IF(Include_in_Pub_Bias=TRUE,('Publication Bias Analysis'!E:E-SUMPRODUCT('Publication Bias Analysis'!E:E,Calculations!CW:CW)/SUM(Calculations!CW:CW))/(SQRT(EU:EU)),"")</f>
        <v/>
      </c>
      <c r="EU61" s="58" t="str">
        <f>IF(Include_in_Pub_Bias=TRUE,'Publication Bias Analysis'!F:F^2-1/(SUM(Calculations!CW:CW)),"")</f>
        <v/>
      </c>
      <c r="EV61" s="78" t="str">
        <f>IF(Include_in_Pub_Bias=TRUE,RANK(ET:ET,ET:ET,1),"")</f>
        <v/>
      </c>
      <c r="EW61" s="78" t="str">
        <f>IF(Include_in_Pub_Bias=TRUE,RANK(EU:EU,EU:EU,1),"")</f>
        <v/>
      </c>
      <c r="EX61" s="78" t="str">
        <f>IF(Include_in_Pub_Bias=TRUE,COUNTIFS(EV62:EV260,"&lt;"&amp;EV61,EW62:EW260,"&lt;"&amp;EW61)+COUNTIFS(EV62:EV260,"&gt;"&amp;EV61,EW62:EW260,"&gt;"&amp;EW61),"")</f>
        <v/>
      </c>
      <c r="EY61" s="94" t="str">
        <f>IF(Include_in_Pub_Bias=TRUE,COUNTIFS(EV62:EV260,"&lt;"&amp;EV61,EW62:EW260,"&gt;"&amp;EW61)+COUNTIFS(EV62:EV260,"&gt;"&amp;EV61,EW62:EW260,"&lt;"&amp;EW61),"")</f>
        <v/>
      </c>
      <c r="FA61" s="164"/>
      <c r="FG61" s="164"/>
      <c r="FH61" s="58" t="e">
        <f>IF(Include_in_Pub_Bias=TRUE,Inverse_standard_error,NA())</f>
        <v>#N/A</v>
      </c>
      <c r="FI61" s="58" t="e">
        <f>IF(Include_in_Pub_Bias=TRUE,Z_score,NA())</f>
        <v>#N/A</v>
      </c>
      <c r="FJ61" s="58" t="str">
        <f>IF(Include_in_Pub_Bias=TRUE,Inverse_standard_error-AVERAGE(Inverse_standard_error),"")</f>
        <v/>
      </c>
      <c r="FK61" s="47" t="str">
        <f>IF(Include_in_Pub_Bias=TRUE,Z_score-('Publication Bias Analysis'!AK$30+'Publication Bias Analysis'!AK$31*Inverse_standard_error),"")</f>
        <v/>
      </c>
      <c r="FQ61" s="164"/>
      <c r="FR61" s="98" t="str">
        <f>IF(Z_score&lt;&gt;"",RANK('Publication Bias Analysis'!AT:AT,'Publication Bias Analysis'!AT:AT,1)+COUNTIF('Publication Bias Analysis'!AT$2:AT60,'Publication Bias Analysis'!AR61),"")</f>
        <v/>
      </c>
      <c r="FS61" s="58" t="str">
        <f t="shared" si="64"/>
        <v/>
      </c>
      <c r="FT61" s="58" t="e">
        <f>IF(Include_in_Pub_Bias=TRUE,'Publication Bias Analysis'!AS61,NA())</f>
        <v>#N/A</v>
      </c>
      <c r="FU61" s="58" t="e">
        <f>IF('Publication Bias Analysis'!AS61&lt;&gt;"",'Publication Bias Analysis'!AT61,NA())</f>
        <v>#N/A</v>
      </c>
      <c r="FV61" s="58" t="str">
        <f>IF(Include_in_Pub_Bias=TRUE,'Publication Bias Analysis'!AS:AS-AVERAGE('Publication Bias Analysis'!AS:AS),"")</f>
        <v/>
      </c>
      <c r="FW61" s="47" t="str">
        <f>IF(Include_in_Pub_Bias=TRUE,FU:FU-('Publication Bias Analysis'!AW$30+'Publication Bias Analysis'!AW$31*FT:FT),"")</f>
        <v/>
      </c>
      <c r="GC61" s="164"/>
      <c r="GD61" s="58" t="str">
        <f t="shared" si="112"/>
        <v/>
      </c>
      <c r="GE61" s="58" t="str">
        <f t="shared" si="123"/>
        <v/>
      </c>
      <c r="GF61" s="47" t="str">
        <f t="shared" si="63"/>
        <v/>
      </c>
    </row>
    <row r="62" spans="1:188" x14ac:dyDescent="0.2">
      <c r="A62" s="166"/>
      <c r="B62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62" s="78" t="str">
        <f>IF(B62&lt;&gt;"",IF(B62=0,COUNTIF(B$2:B61,0)+1,COUNTIF(B$2:B61,B62)+B62+COUNTIF(B:B,0)),"")</f>
        <v/>
      </c>
      <c r="D62" s="78" t="str">
        <f>IF(AND(Variance&lt;&gt;"",Entry_Number&lt;&gt;""),Entry_Number,"")</f>
        <v/>
      </c>
      <c r="E62" s="120" t="str">
        <f>IF(Input!Study_name&lt;&gt;"",Input!Study_name,"")</f>
        <v/>
      </c>
      <c r="F62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62" s="58" t="str">
        <f t="shared" si="69"/>
        <v/>
      </c>
      <c r="H62" s="58" t="str">
        <f t="shared" si="70"/>
        <v/>
      </c>
      <c r="I62" s="58" t="str">
        <f t="shared" si="71"/>
        <v/>
      </c>
      <c r="J62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62" s="58" t="str">
        <f>IF(AND(Include_study="Yes",Sufficient_data="Yes",Variance&lt;&gt;""),IF(Input!Standard_error_of_Partial_correlation&lt;&gt;"",Input!Standard_error_of_Partial_correlation,SQRT(J62)),"")</f>
        <v/>
      </c>
      <c r="L62" s="58" t="str">
        <f>IF(AND(Sufficient_data="Yes",Include_study="Yes",Variance&lt;&gt;""),1/Variance,"")</f>
        <v/>
      </c>
      <c r="M62" s="58" t="str">
        <f>IF(AND(Sufficient_data="Yes",Include_study="Yes",Variance&lt;&gt;""),1/(Variance+T2_),"")</f>
        <v/>
      </c>
      <c r="N62" s="58" t="str">
        <f t="shared" si="72"/>
        <v/>
      </c>
      <c r="O62" s="58" t="str">
        <f t="shared" si="73"/>
        <v/>
      </c>
      <c r="P62" s="143" t="str">
        <f t="shared" si="74"/>
        <v/>
      </c>
      <c r="Q62" s="146" t="str">
        <f>IF(AND(Include_study="Yes",Sufficient_data="Yes",Variance&lt;&gt;""),IF(Fisher_transformation="Off",Partial_correlation,Partial_correlation_z)-Combined_Effect_Size,"")</f>
        <v/>
      </c>
      <c r="S62" s="75" t="e">
        <f>IF(AND(Sufficient_data="Yes",Include_study="Yes",Variance&lt;&gt;""),Partial_correlation,NA())</f>
        <v>#N/A</v>
      </c>
      <c r="T62" s="58" t="e">
        <f t="shared" si="75"/>
        <v>#N/A</v>
      </c>
      <c r="U62" s="47" t="e">
        <f t="shared" si="76"/>
        <v>#N/A</v>
      </c>
      <c r="Z62" s="166"/>
      <c r="AA62" s="82" t="str">
        <f t="shared" si="77"/>
        <v/>
      </c>
      <c r="AB62" s="88" t="b">
        <f t="shared" si="114"/>
        <v>0</v>
      </c>
      <c r="AC62" s="105" t="str">
        <f>IF(Include_in_subgroup=TRUE,Input!Study_name,"")</f>
        <v/>
      </c>
      <c r="AD62" s="58" t="str">
        <f t="shared" si="78"/>
        <v/>
      </c>
      <c r="AE62" s="58" t="str">
        <f t="shared" si="79"/>
        <v/>
      </c>
      <c r="AF62" s="58" t="str">
        <f t="shared" si="80"/>
        <v/>
      </c>
      <c r="AG62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62" s="58" t="str">
        <f t="shared" si="81"/>
        <v/>
      </c>
      <c r="AI62" s="58" t="str">
        <f t="shared" si="82"/>
        <v/>
      </c>
      <c r="AJ62" s="83" t="str">
        <f t="shared" si="83"/>
        <v/>
      </c>
      <c r="AK62" s="58" t="str">
        <f t="shared" si="84"/>
        <v/>
      </c>
      <c r="AL62" s="58" t="str">
        <f t="shared" si="85"/>
        <v/>
      </c>
      <c r="AM62" s="47" t="str">
        <f t="shared" si="86"/>
        <v/>
      </c>
      <c r="AN62" s="27"/>
      <c r="AO62" s="75" t="e">
        <f t="shared" si="87"/>
        <v>#N/A</v>
      </c>
      <c r="AP62" s="58" t="e">
        <f t="shared" si="88"/>
        <v>#N/A</v>
      </c>
      <c r="AQ62" s="47" t="e">
        <f t="shared" si="89"/>
        <v>#N/A</v>
      </c>
      <c r="AR62" s="27"/>
      <c r="AS62" s="82" t="str">
        <f t="shared" si="115"/>
        <v/>
      </c>
      <c r="AT62" s="58" t="str">
        <f>IF(AND(Sufficient_data="Yes",Include_study="Yes",Subgroup&lt;&gt;""),IF(COUNTIFS(Input!K$2:K61,"="&amp;"Yes",Input!C$2:C61,"="&amp;"Yes",Input!M$2:M61,"="&amp;Subgroup)&gt;0,"",Subgroup),"")</f>
        <v/>
      </c>
      <c r="AU62" s="88" t="str">
        <f t="shared" si="116"/>
        <v/>
      </c>
      <c r="AV62" s="78" t="str">
        <f t="shared" si="92"/>
        <v/>
      </c>
      <c r="AW62" s="58" t="str">
        <f t="shared" si="117"/>
        <v/>
      </c>
      <c r="AX62" s="89" t="str">
        <f t="shared" si="118"/>
        <v/>
      </c>
      <c r="AY62" s="83" t="str">
        <f t="shared" si="51"/>
        <v/>
      </c>
      <c r="AZ62" s="58" t="str">
        <f t="shared" si="119"/>
        <v/>
      </c>
      <c r="BA62" s="58" t="str">
        <f t="shared" si="96"/>
        <v/>
      </c>
      <c r="BB62" s="58" t="str">
        <f t="shared" si="120"/>
        <v/>
      </c>
      <c r="BC62" s="58" t="str">
        <f t="shared" si="121"/>
        <v/>
      </c>
      <c r="BD62" s="58" t="str">
        <f t="shared" si="99"/>
        <v/>
      </c>
      <c r="BE62" s="88" t="str">
        <f t="shared" si="100"/>
        <v/>
      </c>
      <c r="BF62" s="58" t="str">
        <f t="shared" si="101"/>
        <v/>
      </c>
      <c r="BG62" s="58" t="str">
        <f t="shared" si="102"/>
        <v/>
      </c>
      <c r="BH62" s="58" t="str">
        <f t="shared" si="53"/>
        <v/>
      </c>
      <c r="BI62" s="58" t="str">
        <f t="shared" si="54"/>
        <v/>
      </c>
      <c r="BJ62" s="58" t="str">
        <f t="shared" si="103"/>
        <v/>
      </c>
      <c r="BK62" s="58" t="str">
        <f t="shared" si="104"/>
        <v/>
      </c>
      <c r="BL62" s="58" t="str">
        <f t="shared" si="55"/>
        <v/>
      </c>
      <c r="BM62" s="58" t="str">
        <f t="shared" si="56"/>
        <v/>
      </c>
      <c r="BN62" s="58" t="str">
        <f t="shared" si="105"/>
        <v/>
      </c>
      <c r="BO62" s="58" t="e">
        <f t="shared" si="106"/>
        <v>#N/A</v>
      </c>
      <c r="BP62" s="83" t="str">
        <f t="shared" si="58"/>
        <v/>
      </c>
      <c r="BQ62" s="58" t="str">
        <f t="shared" si="107"/>
        <v/>
      </c>
      <c r="BR62" s="58" t="str">
        <f t="shared" si="108"/>
        <v/>
      </c>
      <c r="BS62" s="58" t="str">
        <f t="shared" si="109"/>
        <v/>
      </c>
      <c r="BT62" s="47" t="str">
        <f t="shared" si="110"/>
        <v/>
      </c>
      <c r="BY62" s="167"/>
      <c r="BZ62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62" s="58" t="e">
        <f>IF(Include_in_Moderator=TRUE,'Moderator Analysis'!E:E,NA())</f>
        <v>#N/A</v>
      </c>
      <c r="CB62" s="58" t="e">
        <f>IF(Include_in_Moderator=TRUE,'Moderator Analysis'!F:F,NA())</f>
        <v>#N/A</v>
      </c>
      <c r="CC62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62" s="58" t="str">
        <f>IF(Include_in_Moderator=TRUE,1/CC:CC^2,"")</f>
        <v/>
      </c>
      <c r="CE62" s="58" t="str">
        <f>IF(Include_in_Moderator=TRUE,'Moderator Analysis'!F:F-CO$2,"")</f>
        <v/>
      </c>
      <c r="CF62" s="58" t="str">
        <f>IF(Include_in_Moderator=TRUE,'Moderator Analysis'!E:E-CO$3,"")</f>
        <v/>
      </c>
      <c r="CG62" s="47" t="str">
        <f>IF(Include_in_Moderator=TRUE,CD:CD*('Moderator Analysis'!F:F-CO$5-CO$4*'Moderator Analysis'!E:E)^2,"")</f>
        <v/>
      </c>
      <c r="CH62" s="27"/>
      <c r="CI62" s="75" t="str">
        <f>IF(AND(Sufficient_data="Yes",Include_study="Yes",Include_in_Moderator=TRUE,Moderator&lt;&gt;""),1/(CC:CC^2+CO$7),"")</f>
        <v/>
      </c>
      <c r="CJ62" s="58" t="str">
        <f>IF(AND(Sufficient_data="Yes",Include_study="Yes",CI62&lt;&gt;""),'Moderator Analysis'!F:F-'Moderator Analysis'!K$37,"")</f>
        <v/>
      </c>
      <c r="CK62" s="58" t="str">
        <f>IF(AND(Sufficient_data="Yes",Include_study="Yes",CI62&lt;&gt;""),'Moderator Analysis'!E:E-SUMPRODUCT('Moderator Analysis'!E:E,CI:CI)/SUM(CI:CI),"")</f>
        <v/>
      </c>
      <c r="CL62" s="47" t="str">
        <f>IF(AND(Sufficient_data="Yes",Include_study="Yes",CI62&lt;&gt;""),CI:CI*(CB62-'Moderator Analysis'!K$29-'Moderator Analysis'!K$30*'Moderator Analysis'!E:E)^2,"")</f>
        <v/>
      </c>
      <c r="CQ62" s="167"/>
      <c r="CR62" s="150" t="b">
        <f>IF(Additional_Fisher_transformation="On",AND(Include_study="Yes",Number_of_observations&lt;&gt;"",Number_of_predictors&lt;&gt;""),AND(Include_study="Yes",Sufficient_data="Yes"))</f>
        <v>0</v>
      </c>
      <c r="CS62" s="169"/>
      <c r="CT62" s="58" t="str">
        <f>IF(Include_in_Pub_Bias=TRUE,Partial_correlation,"")</f>
        <v/>
      </c>
      <c r="CU62" s="58" t="str">
        <f>IF(AND(Include_in_Pub_Bias=TRUE,Additional_Fisher_transformation="On"),FISHER(Partial_correlation),"")</f>
        <v/>
      </c>
      <c r="CV62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62" s="58" t="str">
        <f>IF(Include_in_Pub_Bias=TRUE,1/CV:CV^2,"")</f>
        <v/>
      </c>
      <c r="CX62" s="58" t="str">
        <f>IF(Include_in_Pub_Bias=TRUE,1/(CV:CV^2+IF(Additional_model="Fixed effect",0,Calculations!DK$11)),"")</f>
        <v/>
      </c>
      <c r="CY62" s="58" t="str">
        <f>IF(Include_in_Pub_Bias=TRUE,1/(CV:CV^2+IF(Additional_model="Fixed effect",0,'Publication Bias Analysis'!L$32)),"")</f>
        <v/>
      </c>
      <c r="CZ62" s="58" t="str">
        <f>IF(Include_in_Pub_Bias=TRUE,'Publication Bias Analysis'!E:E-'Publication Bias Analysis'!I$37,"")</f>
        <v/>
      </c>
      <c r="DA62" s="58" t="str">
        <f>IF(Include_in_Pub_Bias=TRUE,IF(Additional_model="Fixed effect",1/CV:CV,1/SQRT(CV:CV^2+DK$11)),"")</f>
        <v/>
      </c>
      <c r="DB62" s="58" t="str">
        <f>IF(Include_in_Pub_Bias=TRUE,IF(Additional_model="Fixed effect",'Publication Bias Analysis'!E:E/CV:CV,'Publication Bias Analysis'!E:E/SQRT(CV:CV^2+DK$11)),"")</f>
        <v/>
      </c>
      <c r="DC62" s="78" t="str">
        <f>IF(Include_in_Pub_Bias=TRUE,RANK(DP:DP,DP:DP,1)*IF(DO:DO&gt;0,1,-1),"")</f>
        <v/>
      </c>
      <c r="DD62" s="78" t="str">
        <f>IF(Include_in_Pub_Bias=TRUE,DC:DC,"")</f>
        <v/>
      </c>
      <c r="DE62" s="78" t="str">
        <f>IF(Include_in_Pub_Bias=TRUE,RANK(DS:DS,DS:DS,1)*IF(DR:DR&lt;0,-1,1),"")</f>
        <v/>
      </c>
      <c r="DF62" s="78" t="str">
        <f>IF(Include_in_Pub_Bias=TRUE,RANK(DV:DV,DV:DV,1)*IF(DU:DU&lt;0,-1,1),"")</f>
        <v/>
      </c>
      <c r="DG62" s="58" t="e">
        <f>IF(Include_in_Pub_Bias=TRUE,'Publication Bias Analysis'!E:E,NA())</f>
        <v>#N/A</v>
      </c>
      <c r="DH62" s="47" t="e">
        <f>IF(Include_in_Pub_Bias=TRUE,CV:CV,NA())</f>
        <v>#N/A</v>
      </c>
      <c r="DN62" s="164"/>
      <c r="DO62" s="10" t="str">
        <f>IF(Include_in_Pub_Bias=TRUE,IF('Publication Bias Analysis'!L$37="Left",'Publication Bias Analysis'!E:E-'Publication Bias Analysis'!I$29,'Publication Bias Analysis'!I$29-'Publication Bias Analysis'!E:E),"")</f>
        <v/>
      </c>
      <c r="DP62" s="10" t="str">
        <f>IF(Include_in_Pub_Bias=TRUE,ABS(DO62),"")</f>
        <v/>
      </c>
      <c r="DQ62" s="47" t="str">
        <f>IF(Include_in_Pub_Bias=TRUE,1/(CV:CV^2+IF(Additional_model="Fixed effect",0,$DZ$6)),"")</f>
        <v/>
      </c>
      <c r="DR62" s="10" t="str">
        <f>IF(Include_in_Pub_Bias=TRUE,IF('Publication Bias Analysis'!L$37="Left",'Publication Bias Analysis'!E:E-DZ$3,DZ$3-'Publication Bias Analysis'!E:E),"")</f>
        <v/>
      </c>
      <c r="DS62" s="10" t="str">
        <f t="shared" si="60"/>
        <v/>
      </c>
      <c r="DT62" s="47" t="str">
        <f>IF(AND(DR62&lt;&gt;"",DD62&lt;=MAX(DD:DD)-DZ$7),1/(CV:CV^2+IF(Additional_model="Fixed effect",0,$DZ$13)),"")</f>
        <v/>
      </c>
      <c r="DU62" s="10" t="str">
        <f>IF(Include_in_Pub_Bias=TRUE,IF('Publication Bias Analysis'!L$37="Left",'Publication Bias Analysis'!E:E-DZ$10,DZ$10-'Publication Bias Analysis'!E:E),"")</f>
        <v/>
      </c>
      <c r="DV62" s="10" t="str">
        <f t="shared" si="122"/>
        <v/>
      </c>
      <c r="DW62" s="47" t="str">
        <f>IF(AND(DU62&lt;&gt;"",DE62&lt;=MAX(DE:DE)-DZ$14),1/(CV:CV^2+IF(Additional_model="Fixed effect",0,$DZ$20)),"")</f>
        <v/>
      </c>
      <c r="EO62" s="164"/>
      <c r="EP62" s="58" t="str">
        <f>IF(Include_in_Pub_Bias=TRUE,Inverse_standard_error-AVERAGE(Inverse_standard_error),"")</f>
        <v/>
      </c>
      <c r="EQ62" s="47" t="str">
        <f>IF(Include_in_Pub_Bias=TRUE,Z_score-('Publication Bias Analysis'!P$3+'Publication Bias Analysis'!P$4*Inverse_standard_error),"")</f>
        <v/>
      </c>
      <c r="ES62" s="164"/>
      <c r="ET62" s="58" t="str">
        <f>IF(Include_in_Pub_Bias=TRUE,('Publication Bias Analysis'!E:E-SUMPRODUCT('Publication Bias Analysis'!E:E,Calculations!CW:CW)/SUM(Calculations!CW:CW))/(SQRT(EU:EU)),"")</f>
        <v/>
      </c>
      <c r="EU62" s="58" t="str">
        <f>IF(Include_in_Pub_Bias=TRUE,'Publication Bias Analysis'!F:F^2-1/(SUM(Calculations!CW:CW)),"")</f>
        <v/>
      </c>
      <c r="EV62" s="78" t="str">
        <f>IF(Include_in_Pub_Bias=TRUE,RANK(ET:ET,ET:ET,1),"")</f>
        <v/>
      </c>
      <c r="EW62" s="78" t="str">
        <f>IF(Include_in_Pub_Bias=TRUE,RANK(EU:EU,EU:EU,1),"")</f>
        <v/>
      </c>
      <c r="EX62" s="78" t="str">
        <f>IF(Include_in_Pub_Bias=TRUE,COUNTIFS(EV63:EV261,"&lt;"&amp;EV62,EW63:EW261,"&lt;"&amp;EW62)+COUNTIFS(EV63:EV261,"&gt;"&amp;EV62,EW63:EW261,"&gt;"&amp;EW62),"")</f>
        <v/>
      </c>
      <c r="EY62" s="94" t="str">
        <f>IF(Include_in_Pub_Bias=TRUE,COUNTIFS(EV63:EV261,"&lt;"&amp;EV62,EW63:EW261,"&gt;"&amp;EW62)+COUNTIFS(EV63:EV261,"&gt;"&amp;EV62,EW63:EW261,"&lt;"&amp;EW62),"")</f>
        <v/>
      </c>
      <c r="FA62" s="164"/>
      <c r="FG62" s="164"/>
      <c r="FH62" s="58" t="e">
        <f>IF(Include_in_Pub_Bias=TRUE,Inverse_standard_error,NA())</f>
        <v>#N/A</v>
      </c>
      <c r="FI62" s="58" t="e">
        <f>IF(Include_in_Pub_Bias=TRUE,Z_score,NA())</f>
        <v>#N/A</v>
      </c>
      <c r="FJ62" s="58" t="str">
        <f>IF(Include_in_Pub_Bias=TRUE,Inverse_standard_error-AVERAGE(Inverse_standard_error),"")</f>
        <v/>
      </c>
      <c r="FK62" s="47" t="str">
        <f>IF(Include_in_Pub_Bias=TRUE,Z_score-('Publication Bias Analysis'!AK$30+'Publication Bias Analysis'!AK$31*Inverse_standard_error),"")</f>
        <v/>
      </c>
      <c r="FQ62" s="164"/>
      <c r="FR62" s="98" t="str">
        <f>IF(Z_score&lt;&gt;"",RANK('Publication Bias Analysis'!AT:AT,'Publication Bias Analysis'!AT:AT,1)+COUNTIF('Publication Bias Analysis'!AT$2:AT61,'Publication Bias Analysis'!AR62),"")</f>
        <v/>
      </c>
      <c r="FS62" s="58" t="str">
        <f t="shared" si="64"/>
        <v/>
      </c>
      <c r="FT62" s="58" t="e">
        <f>IF(Include_in_Pub_Bias=TRUE,'Publication Bias Analysis'!AS62,NA())</f>
        <v>#N/A</v>
      </c>
      <c r="FU62" s="58" t="e">
        <f>IF('Publication Bias Analysis'!AS62&lt;&gt;"",'Publication Bias Analysis'!AT62,NA())</f>
        <v>#N/A</v>
      </c>
      <c r="FV62" s="58" t="str">
        <f>IF(Include_in_Pub_Bias=TRUE,'Publication Bias Analysis'!AS:AS-AVERAGE('Publication Bias Analysis'!AS:AS),"")</f>
        <v/>
      </c>
      <c r="FW62" s="47" t="str">
        <f>IF(Include_in_Pub_Bias=TRUE,FU:FU-('Publication Bias Analysis'!AW$30+'Publication Bias Analysis'!AW$31*FT:FT),"")</f>
        <v/>
      </c>
      <c r="GC62" s="164"/>
      <c r="GD62" s="58" t="str">
        <f t="shared" si="112"/>
        <v/>
      </c>
      <c r="GE62" s="58" t="str">
        <f t="shared" si="123"/>
        <v/>
      </c>
      <c r="GF62" s="47" t="str">
        <f t="shared" si="63"/>
        <v/>
      </c>
    </row>
    <row r="63" spans="1:188" x14ac:dyDescent="0.2">
      <c r="A63" s="166"/>
      <c r="B63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63" s="78" t="str">
        <f>IF(B63&lt;&gt;"",IF(B63=0,COUNTIF(B$2:B62,0)+1,COUNTIF(B$2:B62,B63)+B63+COUNTIF(B:B,0)),"")</f>
        <v/>
      </c>
      <c r="D63" s="78" t="str">
        <f>IF(AND(Variance&lt;&gt;"",Entry_Number&lt;&gt;""),Entry_Number,"")</f>
        <v/>
      </c>
      <c r="E63" s="120" t="str">
        <f>IF(Input!Study_name&lt;&gt;"",Input!Study_name,"")</f>
        <v/>
      </c>
      <c r="F63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63" s="58" t="str">
        <f t="shared" si="69"/>
        <v/>
      </c>
      <c r="H63" s="58" t="str">
        <f t="shared" si="70"/>
        <v/>
      </c>
      <c r="I63" s="58" t="str">
        <f t="shared" si="71"/>
        <v/>
      </c>
      <c r="J63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63" s="58" t="str">
        <f>IF(AND(Include_study="Yes",Sufficient_data="Yes",Variance&lt;&gt;""),IF(Input!Standard_error_of_Partial_correlation&lt;&gt;"",Input!Standard_error_of_Partial_correlation,SQRT(J63)),"")</f>
        <v/>
      </c>
      <c r="L63" s="58" t="str">
        <f>IF(AND(Sufficient_data="Yes",Include_study="Yes",Variance&lt;&gt;""),1/Variance,"")</f>
        <v/>
      </c>
      <c r="M63" s="58" t="str">
        <f>IF(AND(Sufficient_data="Yes",Include_study="Yes",Variance&lt;&gt;""),1/(Variance+T2_),"")</f>
        <v/>
      </c>
      <c r="N63" s="58" t="str">
        <f t="shared" si="72"/>
        <v/>
      </c>
      <c r="O63" s="58" t="str">
        <f t="shared" si="73"/>
        <v/>
      </c>
      <c r="P63" s="143" t="str">
        <f t="shared" si="74"/>
        <v/>
      </c>
      <c r="Q63" s="146" t="str">
        <f>IF(AND(Include_study="Yes",Sufficient_data="Yes",Variance&lt;&gt;""),IF(Fisher_transformation="Off",Partial_correlation,Partial_correlation_z)-Combined_Effect_Size,"")</f>
        <v/>
      </c>
      <c r="S63" s="75" t="e">
        <f>IF(AND(Sufficient_data="Yes",Include_study="Yes",Variance&lt;&gt;""),Partial_correlation,NA())</f>
        <v>#N/A</v>
      </c>
      <c r="T63" s="58" t="e">
        <f t="shared" si="75"/>
        <v>#N/A</v>
      </c>
      <c r="U63" s="47" t="e">
        <f t="shared" si="76"/>
        <v>#N/A</v>
      </c>
      <c r="Z63" s="166"/>
      <c r="AA63" s="82" t="str">
        <f t="shared" si="77"/>
        <v/>
      </c>
      <c r="AB63" s="88" t="b">
        <f t="shared" si="114"/>
        <v>0</v>
      </c>
      <c r="AC63" s="105" t="str">
        <f>IF(Include_in_subgroup=TRUE,Input!Study_name,"")</f>
        <v/>
      </c>
      <c r="AD63" s="58" t="str">
        <f t="shared" si="78"/>
        <v/>
      </c>
      <c r="AE63" s="58" t="str">
        <f t="shared" si="79"/>
        <v/>
      </c>
      <c r="AF63" s="58" t="str">
        <f t="shared" si="80"/>
        <v/>
      </c>
      <c r="AG63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63" s="58" t="str">
        <f t="shared" si="81"/>
        <v/>
      </c>
      <c r="AI63" s="58" t="str">
        <f t="shared" si="82"/>
        <v/>
      </c>
      <c r="AJ63" s="83" t="str">
        <f t="shared" si="83"/>
        <v/>
      </c>
      <c r="AK63" s="58" t="str">
        <f t="shared" si="84"/>
        <v/>
      </c>
      <c r="AL63" s="58" t="str">
        <f t="shared" si="85"/>
        <v/>
      </c>
      <c r="AM63" s="47" t="str">
        <f t="shared" si="86"/>
        <v/>
      </c>
      <c r="AN63" s="27"/>
      <c r="AO63" s="75" t="e">
        <f t="shared" si="87"/>
        <v>#N/A</v>
      </c>
      <c r="AP63" s="58" t="e">
        <f t="shared" si="88"/>
        <v>#N/A</v>
      </c>
      <c r="AQ63" s="47" t="e">
        <f t="shared" si="89"/>
        <v>#N/A</v>
      </c>
      <c r="AR63" s="27"/>
      <c r="AS63" s="82" t="str">
        <f t="shared" si="115"/>
        <v/>
      </c>
      <c r="AT63" s="58" t="str">
        <f>IF(AND(Sufficient_data="Yes",Include_study="Yes",Subgroup&lt;&gt;""),IF(COUNTIFS(Input!K$2:K62,"="&amp;"Yes",Input!C$2:C62,"="&amp;"Yes",Input!M$2:M62,"="&amp;Subgroup)&gt;0,"",Subgroup),"")</f>
        <v/>
      </c>
      <c r="AU63" s="88" t="str">
        <f t="shared" si="116"/>
        <v/>
      </c>
      <c r="AV63" s="78" t="str">
        <f t="shared" si="92"/>
        <v/>
      </c>
      <c r="AW63" s="58" t="str">
        <f t="shared" si="117"/>
        <v/>
      </c>
      <c r="AX63" s="89" t="str">
        <f t="shared" si="118"/>
        <v/>
      </c>
      <c r="AY63" s="83" t="str">
        <f t="shared" si="51"/>
        <v/>
      </c>
      <c r="AZ63" s="58" t="str">
        <f t="shared" si="119"/>
        <v/>
      </c>
      <c r="BA63" s="58" t="str">
        <f t="shared" si="96"/>
        <v/>
      </c>
      <c r="BB63" s="58" t="str">
        <f t="shared" si="120"/>
        <v/>
      </c>
      <c r="BC63" s="58" t="str">
        <f t="shared" si="121"/>
        <v/>
      </c>
      <c r="BD63" s="58" t="str">
        <f t="shared" si="99"/>
        <v/>
      </c>
      <c r="BE63" s="88" t="str">
        <f t="shared" si="100"/>
        <v/>
      </c>
      <c r="BF63" s="58" t="str">
        <f t="shared" si="101"/>
        <v/>
      </c>
      <c r="BG63" s="58" t="str">
        <f t="shared" si="102"/>
        <v/>
      </c>
      <c r="BH63" s="58" t="str">
        <f t="shared" si="53"/>
        <v/>
      </c>
      <c r="BI63" s="58" t="str">
        <f t="shared" si="54"/>
        <v/>
      </c>
      <c r="BJ63" s="58" t="str">
        <f t="shared" si="103"/>
        <v/>
      </c>
      <c r="BK63" s="58" t="str">
        <f t="shared" si="104"/>
        <v/>
      </c>
      <c r="BL63" s="58" t="str">
        <f t="shared" si="55"/>
        <v/>
      </c>
      <c r="BM63" s="58" t="str">
        <f t="shared" si="56"/>
        <v/>
      </c>
      <c r="BN63" s="58" t="str">
        <f t="shared" si="105"/>
        <v/>
      </c>
      <c r="BO63" s="58" t="e">
        <f t="shared" si="106"/>
        <v>#N/A</v>
      </c>
      <c r="BP63" s="83" t="str">
        <f t="shared" si="58"/>
        <v/>
      </c>
      <c r="BQ63" s="58" t="str">
        <f t="shared" si="107"/>
        <v/>
      </c>
      <c r="BR63" s="58" t="str">
        <f t="shared" si="108"/>
        <v/>
      </c>
      <c r="BS63" s="58" t="str">
        <f t="shared" si="109"/>
        <v/>
      </c>
      <c r="BT63" s="47" t="str">
        <f t="shared" si="110"/>
        <v/>
      </c>
      <c r="BY63" s="167"/>
      <c r="BZ63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63" s="58" t="e">
        <f>IF(Include_in_Moderator=TRUE,'Moderator Analysis'!E:E,NA())</f>
        <v>#N/A</v>
      </c>
      <c r="CB63" s="58" t="e">
        <f>IF(Include_in_Moderator=TRUE,'Moderator Analysis'!F:F,NA())</f>
        <v>#N/A</v>
      </c>
      <c r="CC63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63" s="58" t="str">
        <f>IF(Include_in_Moderator=TRUE,1/CC:CC^2,"")</f>
        <v/>
      </c>
      <c r="CE63" s="58" t="str">
        <f>IF(Include_in_Moderator=TRUE,'Moderator Analysis'!F:F-CO$2,"")</f>
        <v/>
      </c>
      <c r="CF63" s="58" t="str">
        <f>IF(Include_in_Moderator=TRUE,'Moderator Analysis'!E:E-CO$3,"")</f>
        <v/>
      </c>
      <c r="CG63" s="47" t="str">
        <f>IF(Include_in_Moderator=TRUE,CD:CD*('Moderator Analysis'!F:F-CO$5-CO$4*'Moderator Analysis'!E:E)^2,"")</f>
        <v/>
      </c>
      <c r="CH63" s="27"/>
      <c r="CI63" s="75" t="str">
        <f>IF(AND(Sufficient_data="Yes",Include_study="Yes",Include_in_Moderator=TRUE,Moderator&lt;&gt;""),1/(CC:CC^2+CO$7),"")</f>
        <v/>
      </c>
      <c r="CJ63" s="58" t="str">
        <f>IF(AND(Sufficient_data="Yes",Include_study="Yes",CI63&lt;&gt;""),'Moderator Analysis'!F:F-'Moderator Analysis'!K$37,"")</f>
        <v/>
      </c>
      <c r="CK63" s="58" t="str">
        <f>IF(AND(Sufficient_data="Yes",Include_study="Yes",CI63&lt;&gt;""),'Moderator Analysis'!E:E-SUMPRODUCT('Moderator Analysis'!E:E,CI:CI)/SUM(CI:CI),"")</f>
        <v/>
      </c>
      <c r="CL63" s="47" t="str">
        <f>IF(AND(Sufficient_data="Yes",Include_study="Yes",CI63&lt;&gt;""),CI:CI*(CB63-'Moderator Analysis'!K$29-'Moderator Analysis'!K$30*'Moderator Analysis'!E:E)^2,"")</f>
        <v/>
      </c>
      <c r="CQ63" s="167"/>
      <c r="CR63" s="150" t="b">
        <f>IF(Additional_Fisher_transformation="On",AND(Include_study="Yes",Number_of_observations&lt;&gt;"",Number_of_predictors&lt;&gt;""),AND(Include_study="Yes",Sufficient_data="Yes"))</f>
        <v>0</v>
      </c>
      <c r="CS63" s="169"/>
      <c r="CT63" s="58" t="str">
        <f>IF(Include_in_Pub_Bias=TRUE,Partial_correlation,"")</f>
        <v/>
      </c>
      <c r="CU63" s="58" t="str">
        <f>IF(AND(Include_in_Pub_Bias=TRUE,Additional_Fisher_transformation="On"),FISHER(Partial_correlation),"")</f>
        <v/>
      </c>
      <c r="CV63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63" s="58" t="str">
        <f>IF(Include_in_Pub_Bias=TRUE,1/CV:CV^2,"")</f>
        <v/>
      </c>
      <c r="CX63" s="58" t="str">
        <f>IF(Include_in_Pub_Bias=TRUE,1/(CV:CV^2+IF(Additional_model="Fixed effect",0,Calculations!DK$11)),"")</f>
        <v/>
      </c>
      <c r="CY63" s="58" t="str">
        <f>IF(Include_in_Pub_Bias=TRUE,1/(CV:CV^2+IF(Additional_model="Fixed effect",0,'Publication Bias Analysis'!L$32)),"")</f>
        <v/>
      </c>
      <c r="CZ63" s="58" t="str">
        <f>IF(Include_in_Pub_Bias=TRUE,'Publication Bias Analysis'!E:E-'Publication Bias Analysis'!I$37,"")</f>
        <v/>
      </c>
      <c r="DA63" s="58" t="str">
        <f>IF(Include_in_Pub_Bias=TRUE,IF(Additional_model="Fixed effect",1/CV:CV,1/SQRT(CV:CV^2+DK$11)),"")</f>
        <v/>
      </c>
      <c r="DB63" s="58" t="str">
        <f>IF(Include_in_Pub_Bias=TRUE,IF(Additional_model="Fixed effect",'Publication Bias Analysis'!E:E/CV:CV,'Publication Bias Analysis'!E:E/SQRT(CV:CV^2+DK$11)),"")</f>
        <v/>
      </c>
      <c r="DC63" s="78" t="str">
        <f>IF(Include_in_Pub_Bias=TRUE,RANK(DP:DP,DP:DP,1)*IF(DO:DO&gt;0,1,-1),"")</f>
        <v/>
      </c>
      <c r="DD63" s="78" t="str">
        <f>IF(Include_in_Pub_Bias=TRUE,DC:DC,"")</f>
        <v/>
      </c>
      <c r="DE63" s="78" t="str">
        <f>IF(Include_in_Pub_Bias=TRUE,RANK(DS:DS,DS:DS,1)*IF(DR:DR&lt;0,-1,1),"")</f>
        <v/>
      </c>
      <c r="DF63" s="78" t="str">
        <f>IF(Include_in_Pub_Bias=TRUE,RANK(DV:DV,DV:DV,1)*IF(DU:DU&lt;0,-1,1),"")</f>
        <v/>
      </c>
      <c r="DG63" s="58" t="e">
        <f>IF(Include_in_Pub_Bias=TRUE,'Publication Bias Analysis'!E:E,NA())</f>
        <v>#N/A</v>
      </c>
      <c r="DH63" s="47" t="e">
        <f>IF(Include_in_Pub_Bias=TRUE,CV:CV,NA())</f>
        <v>#N/A</v>
      </c>
      <c r="DN63" s="164"/>
      <c r="DO63" s="10" t="str">
        <f>IF(Include_in_Pub_Bias=TRUE,IF('Publication Bias Analysis'!L$37="Left",'Publication Bias Analysis'!E:E-'Publication Bias Analysis'!I$29,'Publication Bias Analysis'!I$29-'Publication Bias Analysis'!E:E),"")</f>
        <v/>
      </c>
      <c r="DP63" s="10" t="str">
        <f>IF(Include_in_Pub_Bias=TRUE,ABS(DO63),"")</f>
        <v/>
      </c>
      <c r="DQ63" s="47" t="str">
        <f>IF(Include_in_Pub_Bias=TRUE,1/(CV:CV^2+IF(Additional_model="Fixed effect",0,$DZ$6)),"")</f>
        <v/>
      </c>
      <c r="DR63" s="10" t="str">
        <f>IF(Include_in_Pub_Bias=TRUE,IF('Publication Bias Analysis'!L$37="Left",'Publication Bias Analysis'!E:E-DZ$3,DZ$3-'Publication Bias Analysis'!E:E),"")</f>
        <v/>
      </c>
      <c r="DS63" s="10" t="str">
        <f t="shared" si="60"/>
        <v/>
      </c>
      <c r="DT63" s="47" t="str">
        <f>IF(AND(DR63&lt;&gt;"",DD63&lt;=MAX(DD:DD)-DZ$7),1/(CV:CV^2+IF(Additional_model="Fixed effect",0,$DZ$13)),"")</f>
        <v/>
      </c>
      <c r="DU63" s="10" t="str">
        <f>IF(Include_in_Pub_Bias=TRUE,IF('Publication Bias Analysis'!L$37="Left",'Publication Bias Analysis'!E:E-DZ$10,DZ$10-'Publication Bias Analysis'!E:E),"")</f>
        <v/>
      </c>
      <c r="DV63" s="10" t="str">
        <f t="shared" si="122"/>
        <v/>
      </c>
      <c r="DW63" s="47" t="str">
        <f>IF(AND(DU63&lt;&gt;"",DE63&lt;=MAX(DE:DE)-DZ$14),1/(CV:CV^2+IF(Additional_model="Fixed effect",0,$DZ$20)),"")</f>
        <v/>
      </c>
      <c r="EO63" s="164"/>
      <c r="EP63" s="58" t="str">
        <f>IF(Include_in_Pub_Bias=TRUE,Inverse_standard_error-AVERAGE(Inverse_standard_error),"")</f>
        <v/>
      </c>
      <c r="EQ63" s="47" t="str">
        <f>IF(Include_in_Pub_Bias=TRUE,Z_score-('Publication Bias Analysis'!P$3+'Publication Bias Analysis'!P$4*Inverse_standard_error),"")</f>
        <v/>
      </c>
      <c r="ES63" s="164"/>
      <c r="ET63" s="58" t="str">
        <f>IF(Include_in_Pub_Bias=TRUE,('Publication Bias Analysis'!E:E-SUMPRODUCT('Publication Bias Analysis'!E:E,Calculations!CW:CW)/SUM(Calculations!CW:CW))/(SQRT(EU:EU)),"")</f>
        <v/>
      </c>
      <c r="EU63" s="58" t="str">
        <f>IF(Include_in_Pub_Bias=TRUE,'Publication Bias Analysis'!F:F^2-1/(SUM(Calculations!CW:CW)),"")</f>
        <v/>
      </c>
      <c r="EV63" s="78" t="str">
        <f>IF(Include_in_Pub_Bias=TRUE,RANK(ET:ET,ET:ET,1),"")</f>
        <v/>
      </c>
      <c r="EW63" s="78" t="str">
        <f>IF(Include_in_Pub_Bias=TRUE,RANK(EU:EU,EU:EU,1),"")</f>
        <v/>
      </c>
      <c r="EX63" s="78" t="str">
        <f>IF(Include_in_Pub_Bias=TRUE,COUNTIFS(EV64:EV262,"&lt;"&amp;EV63,EW64:EW262,"&lt;"&amp;EW63)+COUNTIFS(EV64:EV262,"&gt;"&amp;EV63,EW64:EW262,"&gt;"&amp;EW63),"")</f>
        <v/>
      </c>
      <c r="EY63" s="94" t="str">
        <f>IF(Include_in_Pub_Bias=TRUE,COUNTIFS(EV64:EV262,"&lt;"&amp;EV63,EW64:EW262,"&gt;"&amp;EW63)+COUNTIFS(EV64:EV262,"&gt;"&amp;EV63,EW64:EW262,"&lt;"&amp;EW63),"")</f>
        <v/>
      </c>
      <c r="FA63" s="164"/>
      <c r="FG63" s="164"/>
      <c r="FH63" s="58" t="e">
        <f>IF(Include_in_Pub_Bias=TRUE,Inverse_standard_error,NA())</f>
        <v>#N/A</v>
      </c>
      <c r="FI63" s="58" t="e">
        <f>IF(Include_in_Pub_Bias=TRUE,Z_score,NA())</f>
        <v>#N/A</v>
      </c>
      <c r="FJ63" s="58" t="str">
        <f>IF(Include_in_Pub_Bias=TRUE,Inverse_standard_error-AVERAGE(Inverse_standard_error),"")</f>
        <v/>
      </c>
      <c r="FK63" s="47" t="str">
        <f>IF(Include_in_Pub_Bias=TRUE,Z_score-('Publication Bias Analysis'!AK$30+'Publication Bias Analysis'!AK$31*Inverse_standard_error),"")</f>
        <v/>
      </c>
      <c r="FQ63" s="164"/>
      <c r="FR63" s="98" t="str">
        <f>IF(Z_score&lt;&gt;"",RANK('Publication Bias Analysis'!AT:AT,'Publication Bias Analysis'!AT:AT,1)+COUNTIF('Publication Bias Analysis'!AT$2:AT62,'Publication Bias Analysis'!AR63),"")</f>
        <v/>
      </c>
      <c r="FS63" s="58" t="str">
        <f t="shared" si="64"/>
        <v/>
      </c>
      <c r="FT63" s="58" t="e">
        <f>IF(Include_in_Pub_Bias=TRUE,'Publication Bias Analysis'!AS63,NA())</f>
        <v>#N/A</v>
      </c>
      <c r="FU63" s="58" t="e">
        <f>IF('Publication Bias Analysis'!AS63&lt;&gt;"",'Publication Bias Analysis'!AT63,NA())</f>
        <v>#N/A</v>
      </c>
      <c r="FV63" s="58" t="str">
        <f>IF(Include_in_Pub_Bias=TRUE,'Publication Bias Analysis'!AS:AS-AVERAGE('Publication Bias Analysis'!AS:AS),"")</f>
        <v/>
      </c>
      <c r="FW63" s="47" t="str">
        <f>IF(Include_in_Pub_Bias=TRUE,FU:FU-('Publication Bias Analysis'!AW$30+'Publication Bias Analysis'!AW$31*FT:FT),"")</f>
        <v/>
      </c>
      <c r="GC63" s="164"/>
      <c r="GD63" s="58" t="str">
        <f t="shared" si="112"/>
        <v/>
      </c>
      <c r="GE63" s="58" t="str">
        <f t="shared" si="123"/>
        <v/>
      </c>
      <c r="GF63" s="47" t="str">
        <f t="shared" si="63"/>
        <v/>
      </c>
    </row>
    <row r="64" spans="1:188" x14ac:dyDescent="0.2">
      <c r="A64" s="166"/>
      <c r="B64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64" s="78" t="str">
        <f>IF(B64&lt;&gt;"",IF(B64=0,COUNTIF(B$2:B63,0)+1,COUNTIF(B$2:B63,B64)+B64+COUNTIF(B:B,0)),"")</f>
        <v/>
      </c>
      <c r="D64" s="78" t="str">
        <f>IF(AND(Variance&lt;&gt;"",Entry_Number&lt;&gt;""),Entry_Number,"")</f>
        <v/>
      </c>
      <c r="E64" s="120" t="str">
        <f>IF(Input!Study_name&lt;&gt;"",Input!Study_name,"")</f>
        <v/>
      </c>
      <c r="F64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64" s="58" t="str">
        <f t="shared" si="69"/>
        <v/>
      </c>
      <c r="H64" s="58" t="str">
        <f t="shared" si="70"/>
        <v/>
      </c>
      <c r="I64" s="58" t="str">
        <f t="shared" si="71"/>
        <v/>
      </c>
      <c r="J64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64" s="58" t="str">
        <f>IF(AND(Include_study="Yes",Sufficient_data="Yes",Variance&lt;&gt;""),IF(Input!Standard_error_of_Partial_correlation&lt;&gt;"",Input!Standard_error_of_Partial_correlation,SQRT(J64)),"")</f>
        <v/>
      </c>
      <c r="L64" s="58" t="str">
        <f>IF(AND(Sufficient_data="Yes",Include_study="Yes",Variance&lt;&gt;""),1/Variance,"")</f>
        <v/>
      </c>
      <c r="M64" s="58" t="str">
        <f>IF(AND(Sufficient_data="Yes",Include_study="Yes",Variance&lt;&gt;""),1/(Variance+T2_),"")</f>
        <v/>
      </c>
      <c r="N64" s="58" t="str">
        <f t="shared" si="72"/>
        <v/>
      </c>
      <c r="O64" s="58" t="str">
        <f t="shared" si="73"/>
        <v/>
      </c>
      <c r="P64" s="143" t="str">
        <f t="shared" si="74"/>
        <v/>
      </c>
      <c r="Q64" s="146" t="str">
        <f>IF(AND(Include_study="Yes",Sufficient_data="Yes",Variance&lt;&gt;""),IF(Fisher_transformation="Off",Partial_correlation,Partial_correlation_z)-Combined_Effect_Size,"")</f>
        <v/>
      </c>
      <c r="S64" s="75" t="e">
        <f>IF(AND(Sufficient_data="Yes",Include_study="Yes",Variance&lt;&gt;""),Partial_correlation,NA())</f>
        <v>#N/A</v>
      </c>
      <c r="T64" s="58" t="e">
        <f t="shared" si="75"/>
        <v>#N/A</v>
      </c>
      <c r="U64" s="47" t="e">
        <f t="shared" si="76"/>
        <v>#N/A</v>
      </c>
      <c r="Z64" s="166"/>
      <c r="AA64" s="82" t="str">
        <f t="shared" si="77"/>
        <v/>
      </c>
      <c r="AB64" s="88" t="b">
        <f t="shared" si="114"/>
        <v>0</v>
      </c>
      <c r="AC64" s="105" t="str">
        <f>IF(Include_in_subgroup=TRUE,Input!Study_name,"")</f>
        <v/>
      </c>
      <c r="AD64" s="58" t="str">
        <f t="shared" si="78"/>
        <v/>
      </c>
      <c r="AE64" s="58" t="str">
        <f t="shared" si="79"/>
        <v/>
      </c>
      <c r="AF64" s="58" t="str">
        <f t="shared" si="80"/>
        <v/>
      </c>
      <c r="AG64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64" s="58" t="str">
        <f t="shared" si="81"/>
        <v/>
      </c>
      <c r="AI64" s="58" t="str">
        <f t="shared" si="82"/>
        <v/>
      </c>
      <c r="AJ64" s="83" t="str">
        <f t="shared" si="83"/>
        <v/>
      </c>
      <c r="AK64" s="58" t="str">
        <f t="shared" si="84"/>
        <v/>
      </c>
      <c r="AL64" s="58" t="str">
        <f t="shared" si="85"/>
        <v/>
      </c>
      <c r="AM64" s="47" t="str">
        <f t="shared" si="86"/>
        <v/>
      </c>
      <c r="AN64" s="27"/>
      <c r="AO64" s="75" t="e">
        <f t="shared" si="87"/>
        <v>#N/A</v>
      </c>
      <c r="AP64" s="58" t="e">
        <f t="shared" si="88"/>
        <v>#N/A</v>
      </c>
      <c r="AQ64" s="47" t="e">
        <f t="shared" si="89"/>
        <v>#N/A</v>
      </c>
      <c r="AR64" s="27"/>
      <c r="AS64" s="82" t="str">
        <f t="shared" si="115"/>
        <v/>
      </c>
      <c r="AT64" s="58" t="str">
        <f>IF(AND(Sufficient_data="Yes",Include_study="Yes",Subgroup&lt;&gt;""),IF(COUNTIFS(Input!K$2:K63,"="&amp;"Yes",Input!C$2:C63,"="&amp;"Yes",Input!M$2:M63,"="&amp;Subgroup)&gt;0,"",Subgroup),"")</f>
        <v/>
      </c>
      <c r="AU64" s="88" t="str">
        <f t="shared" si="116"/>
        <v/>
      </c>
      <c r="AV64" s="78" t="str">
        <f t="shared" si="92"/>
        <v/>
      </c>
      <c r="AW64" s="58" t="str">
        <f t="shared" si="117"/>
        <v/>
      </c>
      <c r="AX64" s="89" t="str">
        <f t="shared" si="118"/>
        <v/>
      </c>
      <c r="AY64" s="83" t="str">
        <f t="shared" si="51"/>
        <v/>
      </c>
      <c r="AZ64" s="58" t="str">
        <f t="shared" si="119"/>
        <v/>
      </c>
      <c r="BA64" s="58" t="str">
        <f t="shared" si="96"/>
        <v/>
      </c>
      <c r="BB64" s="58" t="str">
        <f t="shared" si="120"/>
        <v/>
      </c>
      <c r="BC64" s="58" t="str">
        <f t="shared" si="121"/>
        <v/>
      </c>
      <c r="BD64" s="58" t="str">
        <f t="shared" si="99"/>
        <v/>
      </c>
      <c r="BE64" s="88" t="str">
        <f t="shared" si="100"/>
        <v/>
      </c>
      <c r="BF64" s="58" t="str">
        <f t="shared" si="101"/>
        <v/>
      </c>
      <c r="BG64" s="58" t="str">
        <f t="shared" si="102"/>
        <v/>
      </c>
      <c r="BH64" s="58" t="str">
        <f t="shared" si="53"/>
        <v/>
      </c>
      <c r="BI64" s="58" t="str">
        <f t="shared" si="54"/>
        <v/>
      </c>
      <c r="BJ64" s="58" t="str">
        <f t="shared" si="103"/>
        <v/>
      </c>
      <c r="BK64" s="58" t="str">
        <f t="shared" si="104"/>
        <v/>
      </c>
      <c r="BL64" s="58" t="str">
        <f t="shared" si="55"/>
        <v/>
      </c>
      <c r="BM64" s="58" t="str">
        <f t="shared" si="56"/>
        <v/>
      </c>
      <c r="BN64" s="58" t="str">
        <f t="shared" si="105"/>
        <v/>
      </c>
      <c r="BO64" s="58" t="e">
        <f t="shared" si="106"/>
        <v>#N/A</v>
      </c>
      <c r="BP64" s="83" t="str">
        <f t="shared" si="58"/>
        <v/>
      </c>
      <c r="BQ64" s="58" t="str">
        <f t="shared" si="107"/>
        <v/>
      </c>
      <c r="BR64" s="58" t="str">
        <f t="shared" si="108"/>
        <v/>
      </c>
      <c r="BS64" s="58" t="str">
        <f t="shared" si="109"/>
        <v/>
      </c>
      <c r="BT64" s="47" t="str">
        <f t="shared" si="110"/>
        <v/>
      </c>
      <c r="BY64" s="167"/>
      <c r="BZ64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64" s="58" t="e">
        <f>IF(Include_in_Moderator=TRUE,'Moderator Analysis'!E:E,NA())</f>
        <v>#N/A</v>
      </c>
      <c r="CB64" s="58" t="e">
        <f>IF(Include_in_Moderator=TRUE,'Moderator Analysis'!F:F,NA())</f>
        <v>#N/A</v>
      </c>
      <c r="CC64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64" s="58" t="str">
        <f>IF(Include_in_Moderator=TRUE,1/CC:CC^2,"")</f>
        <v/>
      </c>
      <c r="CE64" s="58" t="str">
        <f>IF(Include_in_Moderator=TRUE,'Moderator Analysis'!F:F-CO$2,"")</f>
        <v/>
      </c>
      <c r="CF64" s="58" t="str">
        <f>IF(Include_in_Moderator=TRUE,'Moderator Analysis'!E:E-CO$3,"")</f>
        <v/>
      </c>
      <c r="CG64" s="47" t="str">
        <f>IF(Include_in_Moderator=TRUE,CD:CD*('Moderator Analysis'!F:F-CO$5-CO$4*'Moderator Analysis'!E:E)^2,"")</f>
        <v/>
      </c>
      <c r="CH64" s="27"/>
      <c r="CI64" s="75" t="str">
        <f>IF(AND(Sufficient_data="Yes",Include_study="Yes",Include_in_Moderator=TRUE,Moderator&lt;&gt;""),1/(CC:CC^2+CO$7),"")</f>
        <v/>
      </c>
      <c r="CJ64" s="58" t="str">
        <f>IF(AND(Sufficient_data="Yes",Include_study="Yes",CI64&lt;&gt;""),'Moderator Analysis'!F:F-'Moderator Analysis'!K$37,"")</f>
        <v/>
      </c>
      <c r="CK64" s="58" t="str">
        <f>IF(AND(Sufficient_data="Yes",Include_study="Yes",CI64&lt;&gt;""),'Moderator Analysis'!E:E-SUMPRODUCT('Moderator Analysis'!E:E,CI:CI)/SUM(CI:CI),"")</f>
        <v/>
      </c>
      <c r="CL64" s="47" t="str">
        <f>IF(AND(Sufficient_data="Yes",Include_study="Yes",CI64&lt;&gt;""),CI:CI*(CB64-'Moderator Analysis'!K$29-'Moderator Analysis'!K$30*'Moderator Analysis'!E:E)^2,"")</f>
        <v/>
      </c>
      <c r="CQ64" s="167"/>
      <c r="CR64" s="150" t="b">
        <f>IF(Additional_Fisher_transformation="On",AND(Include_study="Yes",Number_of_observations&lt;&gt;"",Number_of_predictors&lt;&gt;""),AND(Include_study="Yes",Sufficient_data="Yes"))</f>
        <v>0</v>
      </c>
      <c r="CS64" s="169"/>
      <c r="CT64" s="58" t="str">
        <f>IF(Include_in_Pub_Bias=TRUE,Partial_correlation,"")</f>
        <v/>
      </c>
      <c r="CU64" s="58" t="str">
        <f>IF(AND(Include_in_Pub_Bias=TRUE,Additional_Fisher_transformation="On"),FISHER(Partial_correlation),"")</f>
        <v/>
      </c>
      <c r="CV64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64" s="58" t="str">
        <f>IF(Include_in_Pub_Bias=TRUE,1/CV:CV^2,"")</f>
        <v/>
      </c>
      <c r="CX64" s="58" t="str">
        <f>IF(Include_in_Pub_Bias=TRUE,1/(CV:CV^2+IF(Additional_model="Fixed effect",0,Calculations!DK$11)),"")</f>
        <v/>
      </c>
      <c r="CY64" s="58" t="str">
        <f>IF(Include_in_Pub_Bias=TRUE,1/(CV:CV^2+IF(Additional_model="Fixed effect",0,'Publication Bias Analysis'!L$32)),"")</f>
        <v/>
      </c>
      <c r="CZ64" s="58" t="str">
        <f>IF(Include_in_Pub_Bias=TRUE,'Publication Bias Analysis'!E:E-'Publication Bias Analysis'!I$37,"")</f>
        <v/>
      </c>
      <c r="DA64" s="58" t="str">
        <f>IF(Include_in_Pub_Bias=TRUE,IF(Additional_model="Fixed effect",1/CV:CV,1/SQRT(CV:CV^2+DK$11)),"")</f>
        <v/>
      </c>
      <c r="DB64" s="58" t="str">
        <f>IF(Include_in_Pub_Bias=TRUE,IF(Additional_model="Fixed effect",'Publication Bias Analysis'!E:E/CV:CV,'Publication Bias Analysis'!E:E/SQRT(CV:CV^2+DK$11)),"")</f>
        <v/>
      </c>
      <c r="DC64" s="78" t="str">
        <f>IF(Include_in_Pub_Bias=TRUE,RANK(DP:DP,DP:DP,1)*IF(DO:DO&gt;0,1,-1),"")</f>
        <v/>
      </c>
      <c r="DD64" s="78" t="str">
        <f>IF(Include_in_Pub_Bias=TRUE,DC:DC,"")</f>
        <v/>
      </c>
      <c r="DE64" s="78" t="str">
        <f>IF(Include_in_Pub_Bias=TRUE,RANK(DS:DS,DS:DS,1)*IF(DR:DR&lt;0,-1,1),"")</f>
        <v/>
      </c>
      <c r="DF64" s="78" t="str">
        <f>IF(Include_in_Pub_Bias=TRUE,RANK(DV:DV,DV:DV,1)*IF(DU:DU&lt;0,-1,1),"")</f>
        <v/>
      </c>
      <c r="DG64" s="58" t="e">
        <f>IF(Include_in_Pub_Bias=TRUE,'Publication Bias Analysis'!E:E,NA())</f>
        <v>#N/A</v>
      </c>
      <c r="DH64" s="47" t="e">
        <f>IF(Include_in_Pub_Bias=TRUE,CV:CV,NA())</f>
        <v>#N/A</v>
      </c>
      <c r="DN64" s="164"/>
      <c r="DO64" s="10" t="str">
        <f>IF(Include_in_Pub_Bias=TRUE,IF('Publication Bias Analysis'!L$37="Left",'Publication Bias Analysis'!E:E-'Publication Bias Analysis'!I$29,'Publication Bias Analysis'!I$29-'Publication Bias Analysis'!E:E),"")</f>
        <v/>
      </c>
      <c r="DP64" s="10" t="str">
        <f>IF(Include_in_Pub_Bias=TRUE,ABS(DO64),"")</f>
        <v/>
      </c>
      <c r="DQ64" s="47" t="str">
        <f>IF(Include_in_Pub_Bias=TRUE,1/(CV:CV^2+IF(Additional_model="Fixed effect",0,$DZ$6)),"")</f>
        <v/>
      </c>
      <c r="DR64" s="10" t="str">
        <f>IF(Include_in_Pub_Bias=TRUE,IF('Publication Bias Analysis'!L$37="Left",'Publication Bias Analysis'!E:E-DZ$3,DZ$3-'Publication Bias Analysis'!E:E),"")</f>
        <v/>
      </c>
      <c r="DS64" s="10" t="str">
        <f t="shared" si="60"/>
        <v/>
      </c>
      <c r="DT64" s="47" t="str">
        <f>IF(AND(DR64&lt;&gt;"",DD64&lt;=MAX(DD:DD)-DZ$7),1/(CV:CV^2+IF(Additional_model="Fixed effect",0,$DZ$13)),"")</f>
        <v/>
      </c>
      <c r="DU64" s="10" t="str">
        <f>IF(Include_in_Pub_Bias=TRUE,IF('Publication Bias Analysis'!L$37="Left",'Publication Bias Analysis'!E:E-DZ$10,DZ$10-'Publication Bias Analysis'!E:E),"")</f>
        <v/>
      </c>
      <c r="DV64" s="10" t="str">
        <f t="shared" si="122"/>
        <v/>
      </c>
      <c r="DW64" s="47" t="str">
        <f>IF(AND(DU64&lt;&gt;"",DE64&lt;=MAX(DE:DE)-DZ$14),1/(CV:CV^2+IF(Additional_model="Fixed effect",0,$DZ$20)),"")</f>
        <v/>
      </c>
      <c r="EO64" s="164"/>
      <c r="EP64" s="58" t="str">
        <f>IF(Include_in_Pub_Bias=TRUE,Inverse_standard_error-AVERAGE(Inverse_standard_error),"")</f>
        <v/>
      </c>
      <c r="EQ64" s="47" t="str">
        <f>IF(Include_in_Pub_Bias=TRUE,Z_score-('Publication Bias Analysis'!P$3+'Publication Bias Analysis'!P$4*Inverse_standard_error),"")</f>
        <v/>
      </c>
      <c r="ES64" s="164"/>
      <c r="ET64" s="58" t="str">
        <f>IF(Include_in_Pub_Bias=TRUE,('Publication Bias Analysis'!E:E-SUMPRODUCT('Publication Bias Analysis'!E:E,Calculations!CW:CW)/SUM(Calculations!CW:CW))/(SQRT(EU:EU)),"")</f>
        <v/>
      </c>
      <c r="EU64" s="58" t="str">
        <f>IF(Include_in_Pub_Bias=TRUE,'Publication Bias Analysis'!F:F^2-1/(SUM(Calculations!CW:CW)),"")</f>
        <v/>
      </c>
      <c r="EV64" s="78" t="str">
        <f>IF(Include_in_Pub_Bias=TRUE,RANK(ET:ET,ET:ET,1),"")</f>
        <v/>
      </c>
      <c r="EW64" s="78" t="str">
        <f>IF(Include_in_Pub_Bias=TRUE,RANK(EU:EU,EU:EU,1),"")</f>
        <v/>
      </c>
      <c r="EX64" s="78" t="str">
        <f>IF(Include_in_Pub_Bias=TRUE,COUNTIFS(EV65:EV263,"&lt;"&amp;EV64,EW65:EW263,"&lt;"&amp;EW64)+COUNTIFS(EV65:EV263,"&gt;"&amp;EV64,EW65:EW263,"&gt;"&amp;EW64),"")</f>
        <v/>
      </c>
      <c r="EY64" s="94" t="str">
        <f>IF(Include_in_Pub_Bias=TRUE,COUNTIFS(EV65:EV263,"&lt;"&amp;EV64,EW65:EW263,"&gt;"&amp;EW64)+COUNTIFS(EV65:EV263,"&gt;"&amp;EV64,EW65:EW263,"&lt;"&amp;EW64),"")</f>
        <v/>
      </c>
      <c r="FA64" s="164"/>
      <c r="FG64" s="164"/>
      <c r="FH64" s="58" t="e">
        <f>IF(Include_in_Pub_Bias=TRUE,Inverse_standard_error,NA())</f>
        <v>#N/A</v>
      </c>
      <c r="FI64" s="58" t="e">
        <f>IF(Include_in_Pub_Bias=TRUE,Z_score,NA())</f>
        <v>#N/A</v>
      </c>
      <c r="FJ64" s="58" t="str">
        <f>IF(Include_in_Pub_Bias=TRUE,Inverse_standard_error-AVERAGE(Inverse_standard_error),"")</f>
        <v/>
      </c>
      <c r="FK64" s="47" t="str">
        <f>IF(Include_in_Pub_Bias=TRUE,Z_score-('Publication Bias Analysis'!AK$30+'Publication Bias Analysis'!AK$31*Inverse_standard_error),"")</f>
        <v/>
      </c>
      <c r="FQ64" s="164"/>
      <c r="FR64" s="98" t="str">
        <f>IF(Z_score&lt;&gt;"",RANK('Publication Bias Analysis'!AT:AT,'Publication Bias Analysis'!AT:AT,1)+COUNTIF('Publication Bias Analysis'!AT$2:AT63,'Publication Bias Analysis'!AR64),"")</f>
        <v/>
      </c>
      <c r="FS64" s="58" t="str">
        <f t="shared" si="64"/>
        <v/>
      </c>
      <c r="FT64" s="58" t="e">
        <f>IF(Include_in_Pub_Bias=TRUE,'Publication Bias Analysis'!AS64,NA())</f>
        <v>#N/A</v>
      </c>
      <c r="FU64" s="58" t="e">
        <f>IF('Publication Bias Analysis'!AS64&lt;&gt;"",'Publication Bias Analysis'!AT64,NA())</f>
        <v>#N/A</v>
      </c>
      <c r="FV64" s="58" t="str">
        <f>IF(Include_in_Pub_Bias=TRUE,'Publication Bias Analysis'!AS:AS-AVERAGE('Publication Bias Analysis'!AS:AS),"")</f>
        <v/>
      </c>
      <c r="FW64" s="47" t="str">
        <f>IF(Include_in_Pub_Bias=TRUE,FU:FU-('Publication Bias Analysis'!AW$30+'Publication Bias Analysis'!AW$31*FT:FT),"")</f>
        <v/>
      </c>
      <c r="GC64" s="164"/>
      <c r="GD64" s="58" t="str">
        <f t="shared" si="112"/>
        <v/>
      </c>
      <c r="GE64" s="58" t="str">
        <f t="shared" si="123"/>
        <v/>
      </c>
      <c r="GF64" s="47" t="str">
        <f t="shared" si="63"/>
        <v/>
      </c>
    </row>
    <row r="65" spans="1:188" x14ac:dyDescent="0.2">
      <c r="A65" s="166"/>
      <c r="B65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65" s="78" t="str">
        <f>IF(B65&lt;&gt;"",IF(B65=0,COUNTIF(B$2:B64,0)+1,COUNTIF(B$2:B64,B65)+B65+COUNTIF(B:B,0)),"")</f>
        <v/>
      </c>
      <c r="D65" s="78" t="str">
        <f>IF(AND(Variance&lt;&gt;"",Entry_Number&lt;&gt;""),Entry_Number,"")</f>
        <v/>
      </c>
      <c r="E65" s="120" t="str">
        <f>IF(Input!Study_name&lt;&gt;"",Input!Study_name,"")</f>
        <v/>
      </c>
      <c r="F65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65" s="58" t="str">
        <f t="shared" si="69"/>
        <v/>
      </c>
      <c r="H65" s="58" t="str">
        <f t="shared" si="70"/>
        <v/>
      </c>
      <c r="I65" s="58" t="str">
        <f t="shared" si="71"/>
        <v/>
      </c>
      <c r="J65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65" s="58" t="str">
        <f>IF(AND(Include_study="Yes",Sufficient_data="Yes",Variance&lt;&gt;""),IF(Input!Standard_error_of_Partial_correlation&lt;&gt;"",Input!Standard_error_of_Partial_correlation,SQRT(J65)),"")</f>
        <v/>
      </c>
      <c r="L65" s="58" t="str">
        <f>IF(AND(Sufficient_data="Yes",Include_study="Yes",Variance&lt;&gt;""),1/Variance,"")</f>
        <v/>
      </c>
      <c r="M65" s="58" t="str">
        <f>IF(AND(Sufficient_data="Yes",Include_study="Yes",Variance&lt;&gt;""),1/(Variance+T2_),"")</f>
        <v/>
      </c>
      <c r="N65" s="58" t="str">
        <f t="shared" si="72"/>
        <v/>
      </c>
      <c r="O65" s="58" t="str">
        <f t="shared" si="73"/>
        <v/>
      </c>
      <c r="P65" s="143" t="str">
        <f t="shared" si="74"/>
        <v/>
      </c>
      <c r="Q65" s="146" t="str">
        <f>IF(AND(Include_study="Yes",Sufficient_data="Yes",Variance&lt;&gt;""),IF(Fisher_transformation="Off",Partial_correlation,Partial_correlation_z)-Combined_Effect_Size,"")</f>
        <v/>
      </c>
      <c r="S65" s="75" t="e">
        <f>IF(AND(Sufficient_data="Yes",Include_study="Yes",Variance&lt;&gt;""),Partial_correlation,NA())</f>
        <v>#N/A</v>
      </c>
      <c r="T65" s="58" t="e">
        <f t="shared" si="75"/>
        <v>#N/A</v>
      </c>
      <c r="U65" s="47" t="e">
        <f t="shared" si="76"/>
        <v>#N/A</v>
      </c>
      <c r="Z65" s="166"/>
      <c r="AA65" s="82" t="str">
        <f t="shared" si="77"/>
        <v/>
      </c>
      <c r="AB65" s="88" t="b">
        <f t="shared" si="114"/>
        <v>0</v>
      </c>
      <c r="AC65" s="105" t="str">
        <f>IF(Include_in_subgroup=TRUE,Input!Study_name,"")</f>
        <v/>
      </c>
      <c r="AD65" s="58" t="str">
        <f t="shared" si="78"/>
        <v/>
      </c>
      <c r="AE65" s="58" t="str">
        <f t="shared" si="79"/>
        <v/>
      </c>
      <c r="AF65" s="58" t="str">
        <f t="shared" si="80"/>
        <v/>
      </c>
      <c r="AG65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65" s="58" t="str">
        <f t="shared" si="81"/>
        <v/>
      </c>
      <c r="AI65" s="58" t="str">
        <f t="shared" si="82"/>
        <v/>
      </c>
      <c r="AJ65" s="83" t="str">
        <f t="shared" si="83"/>
        <v/>
      </c>
      <c r="AK65" s="58" t="str">
        <f t="shared" si="84"/>
        <v/>
      </c>
      <c r="AL65" s="58" t="str">
        <f t="shared" si="85"/>
        <v/>
      </c>
      <c r="AM65" s="47" t="str">
        <f t="shared" si="86"/>
        <v/>
      </c>
      <c r="AN65" s="27"/>
      <c r="AO65" s="75" t="e">
        <f t="shared" si="87"/>
        <v>#N/A</v>
      </c>
      <c r="AP65" s="58" t="e">
        <f t="shared" si="88"/>
        <v>#N/A</v>
      </c>
      <c r="AQ65" s="47" t="e">
        <f t="shared" si="89"/>
        <v>#N/A</v>
      </c>
      <c r="AR65" s="27"/>
      <c r="AS65" s="82" t="str">
        <f t="shared" si="115"/>
        <v/>
      </c>
      <c r="AT65" s="58" t="str">
        <f>IF(AND(Sufficient_data="Yes",Include_study="Yes",Subgroup&lt;&gt;""),IF(COUNTIFS(Input!K$2:K64,"="&amp;"Yes",Input!C$2:C64,"="&amp;"Yes",Input!M$2:M64,"="&amp;Subgroup)&gt;0,"",Subgroup),"")</f>
        <v/>
      </c>
      <c r="AU65" s="88" t="str">
        <f t="shared" si="116"/>
        <v/>
      </c>
      <c r="AV65" s="78" t="str">
        <f t="shared" si="92"/>
        <v/>
      </c>
      <c r="AW65" s="58" t="str">
        <f t="shared" si="117"/>
        <v/>
      </c>
      <c r="AX65" s="89" t="str">
        <f t="shared" si="118"/>
        <v/>
      </c>
      <c r="AY65" s="83" t="str">
        <f t="shared" si="51"/>
        <v/>
      </c>
      <c r="AZ65" s="58" t="str">
        <f t="shared" si="119"/>
        <v/>
      </c>
      <c r="BA65" s="58" t="str">
        <f t="shared" si="96"/>
        <v/>
      </c>
      <c r="BB65" s="58" t="str">
        <f t="shared" si="120"/>
        <v/>
      </c>
      <c r="BC65" s="58" t="str">
        <f t="shared" si="121"/>
        <v/>
      </c>
      <c r="BD65" s="58" t="str">
        <f t="shared" si="99"/>
        <v/>
      </c>
      <c r="BE65" s="88" t="str">
        <f t="shared" si="100"/>
        <v/>
      </c>
      <c r="BF65" s="58" t="str">
        <f t="shared" si="101"/>
        <v/>
      </c>
      <c r="BG65" s="58" t="str">
        <f t="shared" si="102"/>
        <v/>
      </c>
      <c r="BH65" s="58" t="str">
        <f t="shared" si="53"/>
        <v/>
      </c>
      <c r="BI65" s="58" t="str">
        <f t="shared" si="54"/>
        <v/>
      </c>
      <c r="BJ65" s="58" t="str">
        <f t="shared" si="103"/>
        <v/>
      </c>
      <c r="BK65" s="58" t="str">
        <f t="shared" si="104"/>
        <v/>
      </c>
      <c r="BL65" s="58" t="str">
        <f t="shared" si="55"/>
        <v/>
      </c>
      <c r="BM65" s="58" t="str">
        <f t="shared" si="56"/>
        <v/>
      </c>
      <c r="BN65" s="58" t="str">
        <f t="shared" si="105"/>
        <v/>
      </c>
      <c r="BO65" s="58" t="e">
        <f t="shared" si="106"/>
        <v>#N/A</v>
      </c>
      <c r="BP65" s="83" t="str">
        <f t="shared" si="58"/>
        <v/>
      </c>
      <c r="BQ65" s="58" t="str">
        <f t="shared" si="107"/>
        <v/>
      </c>
      <c r="BR65" s="58" t="str">
        <f t="shared" si="108"/>
        <v/>
      </c>
      <c r="BS65" s="58" t="str">
        <f t="shared" si="109"/>
        <v/>
      </c>
      <c r="BT65" s="47" t="str">
        <f t="shared" si="110"/>
        <v/>
      </c>
      <c r="BY65" s="167"/>
      <c r="BZ65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65" s="58" t="e">
        <f>IF(Include_in_Moderator=TRUE,'Moderator Analysis'!E:E,NA())</f>
        <v>#N/A</v>
      </c>
      <c r="CB65" s="58" t="e">
        <f>IF(Include_in_Moderator=TRUE,'Moderator Analysis'!F:F,NA())</f>
        <v>#N/A</v>
      </c>
      <c r="CC65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65" s="58" t="str">
        <f>IF(Include_in_Moderator=TRUE,1/CC:CC^2,"")</f>
        <v/>
      </c>
      <c r="CE65" s="58" t="str">
        <f>IF(Include_in_Moderator=TRUE,'Moderator Analysis'!F:F-CO$2,"")</f>
        <v/>
      </c>
      <c r="CF65" s="58" t="str">
        <f>IF(Include_in_Moderator=TRUE,'Moderator Analysis'!E:E-CO$3,"")</f>
        <v/>
      </c>
      <c r="CG65" s="47" t="str">
        <f>IF(Include_in_Moderator=TRUE,CD:CD*('Moderator Analysis'!F:F-CO$5-CO$4*'Moderator Analysis'!E:E)^2,"")</f>
        <v/>
      </c>
      <c r="CH65" s="27"/>
      <c r="CI65" s="75" t="str">
        <f>IF(AND(Sufficient_data="Yes",Include_study="Yes",Include_in_Moderator=TRUE,Moderator&lt;&gt;""),1/(CC:CC^2+CO$7),"")</f>
        <v/>
      </c>
      <c r="CJ65" s="58" t="str">
        <f>IF(AND(Sufficient_data="Yes",Include_study="Yes",CI65&lt;&gt;""),'Moderator Analysis'!F:F-'Moderator Analysis'!K$37,"")</f>
        <v/>
      </c>
      <c r="CK65" s="58" t="str">
        <f>IF(AND(Sufficient_data="Yes",Include_study="Yes",CI65&lt;&gt;""),'Moderator Analysis'!E:E-SUMPRODUCT('Moderator Analysis'!E:E,CI:CI)/SUM(CI:CI),"")</f>
        <v/>
      </c>
      <c r="CL65" s="47" t="str">
        <f>IF(AND(Sufficient_data="Yes",Include_study="Yes",CI65&lt;&gt;""),CI:CI*(CB65-'Moderator Analysis'!K$29-'Moderator Analysis'!K$30*'Moderator Analysis'!E:E)^2,"")</f>
        <v/>
      </c>
      <c r="CQ65" s="167"/>
      <c r="CR65" s="150" t="b">
        <f>IF(Additional_Fisher_transformation="On",AND(Include_study="Yes",Number_of_observations&lt;&gt;"",Number_of_predictors&lt;&gt;""),AND(Include_study="Yes",Sufficient_data="Yes"))</f>
        <v>0</v>
      </c>
      <c r="CS65" s="169"/>
      <c r="CT65" s="58" t="str">
        <f>IF(Include_in_Pub_Bias=TRUE,Partial_correlation,"")</f>
        <v/>
      </c>
      <c r="CU65" s="58" t="str">
        <f>IF(AND(Include_in_Pub_Bias=TRUE,Additional_Fisher_transformation="On"),FISHER(Partial_correlation),"")</f>
        <v/>
      </c>
      <c r="CV65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65" s="58" t="str">
        <f>IF(Include_in_Pub_Bias=TRUE,1/CV:CV^2,"")</f>
        <v/>
      </c>
      <c r="CX65" s="58" t="str">
        <f>IF(Include_in_Pub_Bias=TRUE,1/(CV:CV^2+IF(Additional_model="Fixed effect",0,Calculations!DK$11)),"")</f>
        <v/>
      </c>
      <c r="CY65" s="58" t="str">
        <f>IF(Include_in_Pub_Bias=TRUE,1/(CV:CV^2+IF(Additional_model="Fixed effect",0,'Publication Bias Analysis'!L$32)),"")</f>
        <v/>
      </c>
      <c r="CZ65" s="58" t="str">
        <f>IF(Include_in_Pub_Bias=TRUE,'Publication Bias Analysis'!E:E-'Publication Bias Analysis'!I$37,"")</f>
        <v/>
      </c>
      <c r="DA65" s="58" t="str">
        <f>IF(Include_in_Pub_Bias=TRUE,IF(Additional_model="Fixed effect",1/CV:CV,1/SQRT(CV:CV^2+DK$11)),"")</f>
        <v/>
      </c>
      <c r="DB65" s="58" t="str">
        <f>IF(Include_in_Pub_Bias=TRUE,IF(Additional_model="Fixed effect",'Publication Bias Analysis'!E:E/CV:CV,'Publication Bias Analysis'!E:E/SQRT(CV:CV^2+DK$11)),"")</f>
        <v/>
      </c>
      <c r="DC65" s="78" t="str">
        <f>IF(Include_in_Pub_Bias=TRUE,RANK(DP:DP,DP:DP,1)*IF(DO:DO&gt;0,1,-1),"")</f>
        <v/>
      </c>
      <c r="DD65" s="78" t="str">
        <f>IF(Include_in_Pub_Bias=TRUE,DC:DC,"")</f>
        <v/>
      </c>
      <c r="DE65" s="78" t="str">
        <f>IF(Include_in_Pub_Bias=TRUE,RANK(DS:DS,DS:DS,1)*IF(DR:DR&lt;0,-1,1),"")</f>
        <v/>
      </c>
      <c r="DF65" s="78" t="str">
        <f>IF(Include_in_Pub_Bias=TRUE,RANK(DV:DV,DV:DV,1)*IF(DU:DU&lt;0,-1,1),"")</f>
        <v/>
      </c>
      <c r="DG65" s="58" t="e">
        <f>IF(Include_in_Pub_Bias=TRUE,'Publication Bias Analysis'!E:E,NA())</f>
        <v>#N/A</v>
      </c>
      <c r="DH65" s="47" t="e">
        <f>IF(Include_in_Pub_Bias=TRUE,CV:CV,NA())</f>
        <v>#N/A</v>
      </c>
      <c r="DN65" s="164"/>
      <c r="DO65" s="10" t="str">
        <f>IF(Include_in_Pub_Bias=TRUE,IF('Publication Bias Analysis'!L$37="Left",'Publication Bias Analysis'!E:E-'Publication Bias Analysis'!I$29,'Publication Bias Analysis'!I$29-'Publication Bias Analysis'!E:E),"")</f>
        <v/>
      </c>
      <c r="DP65" s="10" t="str">
        <f>IF(Include_in_Pub_Bias=TRUE,ABS(DO65),"")</f>
        <v/>
      </c>
      <c r="DQ65" s="47" t="str">
        <f>IF(Include_in_Pub_Bias=TRUE,1/(CV:CV^2+IF(Additional_model="Fixed effect",0,$DZ$6)),"")</f>
        <v/>
      </c>
      <c r="DR65" s="10" t="str">
        <f>IF(Include_in_Pub_Bias=TRUE,IF('Publication Bias Analysis'!L$37="Left",'Publication Bias Analysis'!E:E-DZ$3,DZ$3-'Publication Bias Analysis'!E:E),"")</f>
        <v/>
      </c>
      <c r="DS65" s="10" t="str">
        <f t="shared" si="60"/>
        <v/>
      </c>
      <c r="DT65" s="47" t="str">
        <f>IF(AND(DR65&lt;&gt;"",DD65&lt;=MAX(DD:DD)-DZ$7),1/(CV:CV^2+IF(Additional_model="Fixed effect",0,$DZ$13)),"")</f>
        <v/>
      </c>
      <c r="DU65" s="10" t="str">
        <f>IF(Include_in_Pub_Bias=TRUE,IF('Publication Bias Analysis'!L$37="Left",'Publication Bias Analysis'!E:E-DZ$10,DZ$10-'Publication Bias Analysis'!E:E),"")</f>
        <v/>
      </c>
      <c r="DV65" s="10" t="str">
        <f t="shared" si="122"/>
        <v/>
      </c>
      <c r="DW65" s="47" t="str">
        <f>IF(AND(DU65&lt;&gt;"",DE65&lt;=MAX(DE:DE)-DZ$14),1/(CV:CV^2+IF(Additional_model="Fixed effect",0,$DZ$20)),"")</f>
        <v/>
      </c>
      <c r="EO65" s="164"/>
      <c r="EP65" s="58" t="str">
        <f>IF(Include_in_Pub_Bias=TRUE,Inverse_standard_error-AVERAGE(Inverse_standard_error),"")</f>
        <v/>
      </c>
      <c r="EQ65" s="47" t="str">
        <f>IF(Include_in_Pub_Bias=TRUE,Z_score-('Publication Bias Analysis'!P$3+'Publication Bias Analysis'!P$4*Inverse_standard_error),"")</f>
        <v/>
      </c>
      <c r="ES65" s="164"/>
      <c r="ET65" s="58" t="str">
        <f>IF(Include_in_Pub_Bias=TRUE,('Publication Bias Analysis'!E:E-SUMPRODUCT('Publication Bias Analysis'!E:E,Calculations!CW:CW)/SUM(Calculations!CW:CW))/(SQRT(EU:EU)),"")</f>
        <v/>
      </c>
      <c r="EU65" s="58" t="str">
        <f>IF(Include_in_Pub_Bias=TRUE,'Publication Bias Analysis'!F:F^2-1/(SUM(Calculations!CW:CW)),"")</f>
        <v/>
      </c>
      <c r="EV65" s="78" t="str">
        <f>IF(Include_in_Pub_Bias=TRUE,RANK(ET:ET,ET:ET,1),"")</f>
        <v/>
      </c>
      <c r="EW65" s="78" t="str">
        <f>IF(Include_in_Pub_Bias=TRUE,RANK(EU:EU,EU:EU,1),"")</f>
        <v/>
      </c>
      <c r="EX65" s="78" t="str">
        <f>IF(Include_in_Pub_Bias=TRUE,COUNTIFS(EV66:EV264,"&lt;"&amp;EV65,EW66:EW264,"&lt;"&amp;EW65)+COUNTIFS(EV66:EV264,"&gt;"&amp;EV65,EW66:EW264,"&gt;"&amp;EW65),"")</f>
        <v/>
      </c>
      <c r="EY65" s="94" t="str">
        <f>IF(Include_in_Pub_Bias=TRUE,COUNTIFS(EV66:EV264,"&lt;"&amp;EV65,EW66:EW264,"&gt;"&amp;EW65)+COUNTIFS(EV66:EV264,"&gt;"&amp;EV65,EW66:EW264,"&lt;"&amp;EW65),"")</f>
        <v/>
      </c>
      <c r="FA65" s="164"/>
      <c r="FG65" s="164"/>
      <c r="FH65" s="58" t="e">
        <f>IF(Include_in_Pub_Bias=TRUE,Inverse_standard_error,NA())</f>
        <v>#N/A</v>
      </c>
      <c r="FI65" s="58" t="e">
        <f>IF(Include_in_Pub_Bias=TRUE,Z_score,NA())</f>
        <v>#N/A</v>
      </c>
      <c r="FJ65" s="58" t="str">
        <f>IF(Include_in_Pub_Bias=TRUE,Inverse_standard_error-AVERAGE(Inverse_standard_error),"")</f>
        <v/>
      </c>
      <c r="FK65" s="47" t="str">
        <f>IF(Include_in_Pub_Bias=TRUE,Z_score-('Publication Bias Analysis'!AK$30+'Publication Bias Analysis'!AK$31*Inverse_standard_error),"")</f>
        <v/>
      </c>
      <c r="FQ65" s="164"/>
      <c r="FR65" s="98" t="str">
        <f>IF(Z_score&lt;&gt;"",RANK('Publication Bias Analysis'!AT:AT,'Publication Bias Analysis'!AT:AT,1)+COUNTIF('Publication Bias Analysis'!AT$2:AT64,'Publication Bias Analysis'!AR65),"")</f>
        <v/>
      </c>
      <c r="FS65" s="58" t="str">
        <f t="shared" si="64"/>
        <v/>
      </c>
      <c r="FT65" s="58" t="e">
        <f>IF(Include_in_Pub_Bias=TRUE,'Publication Bias Analysis'!AS65,NA())</f>
        <v>#N/A</v>
      </c>
      <c r="FU65" s="58" t="e">
        <f>IF('Publication Bias Analysis'!AS65&lt;&gt;"",'Publication Bias Analysis'!AT65,NA())</f>
        <v>#N/A</v>
      </c>
      <c r="FV65" s="58" t="str">
        <f>IF(Include_in_Pub_Bias=TRUE,'Publication Bias Analysis'!AS:AS-AVERAGE('Publication Bias Analysis'!AS:AS),"")</f>
        <v/>
      </c>
      <c r="FW65" s="47" t="str">
        <f>IF(Include_in_Pub_Bias=TRUE,FU:FU-('Publication Bias Analysis'!AW$30+'Publication Bias Analysis'!AW$31*FT:FT),"")</f>
        <v/>
      </c>
      <c r="GC65" s="164"/>
      <c r="GD65" s="58" t="str">
        <f t="shared" si="112"/>
        <v/>
      </c>
      <c r="GE65" s="58" t="str">
        <f t="shared" si="123"/>
        <v/>
      </c>
      <c r="GF65" s="47" t="str">
        <f t="shared" si="63"/>
        <v/>
      </c>
    </row>
    <row r="66" spans="1:188" x14ac:dyDescent="0.2">
      <c r="A66" s="166"/>
      <c r="B66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66" s="78" t="str">
        <f>IF(B66&lt;&gt;"",IF(B66=0,COUNTIF(B$2:B65,0)+1,COUNTIF(B$2:B65,B66)+B66+COUNTIF(B:B,0)),"")</f>
        <v/>
      </c>
      <c r="D66" s="78" t="str">
        <f>IF(AND(Variance&lt;&gt;"",Entry_Number&lt;&gt;""),Entry_Number,"")</f>
        <v/>
      </c>
      <c r="E66" s="120" t="str">
        <f>IF(Input!Study_name&lt;&gt;"",Input!Study_name,"")</f>
        <v/>
      </c>
      <c r="F66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66" s="58" t="str">
        <f t="shared" ref="G66:G97" si="124">IF(Partial_correlation&lt;&gt;"",FISHER(Partial_correlation),"")</f>
        <v/>
      </c>
      <c r="H66" s="58" t="str">
        <f t="shared" ref="H66:H97" si="125">IF(Number_of_observations&lt;&gt;"",Number_of_observations,"")</f>
        <v/>
      </c>
      <c r="I66" s="58" t="str">
        <f t="shared" ref="I66:I97" si="126">IF(Number_of_predictors&lt;&gt;"",Number_of_predictors,"")</f>
        <v/>
      </c>
      <c r="J66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66" s="58" t="str">
        <f>IF(AND(Include_study="Yes",Sufficient_data="Yes",Variance&lt;&gt;""),IF(Input!Standard_error_of_Partial_correlation&lt;&gt;"",Input!Standard_error_of_Partial_correlation,SQRT(J66)),"")</f>
        <v/>
      </c>
      <c r="L66" s="58" t="str">
        <f>IF(AND(Sufficient_data="Yes",Include_study="Yes",Variance&lt;&gt;""),1/Variance,"")</f>
        <v/>
      </c>
      <c r="M66" s="58" t="str">
        <f>IF(AND(Sufficient_data="Yes",Include_study="Yes",Variance&lt;&gt;""),1/(Variance+T2_),"")</f>
        <v/>
      </c>
      <c r="N66" s="58" t="str">
        <f t="shared" ref="N66:N97" si="127">IF(AND(Sufficient_data="Yes",Include_study="Yes"),IF(Fisher_transformation="Off",IF(AND(Partial_correlation&lt;&gt;"",Number_of_observations&lt;&gt;"",Standard_error&lt;&gt;""),Partial_correlation-ABS(TINV((1-Confidence_level),Number_of_observations-1))*Standard_error,""),IF(AND(Partial_correlation_z&lt;&gt;"",Number_of_observations&lt;&gt;"",Standard_error&lt;&gt;""),FISHERINV(Partial_correlation_z-ABS(TINV((1-Confidence_level),Number_of_observations-1))*Standard_error),"")),"")</f>
        <v/>
      </c>
      <c r="O66" s="58" t="str">
        <f t="shared" ref="O66:O97" si="128">IF(AND(Sufficient_data="Yes",Include_study="Yes"),IF(Fisher_transformation="Off",IF(AND(Partial_correlation&lt;&gt;"",Number_of_observations&lt;&gt;"",Standard_error&lt;&gt;""),Partial_correlation+ABS(TINV((1-Confidence_level),Number_of_observations-1))*Standard_error,""),IF(AND(Partial_correlation_z&lt;&gt;"",Number_of_observations&lt;&gt;"",Standard_error&lt;&gt;""),FISHERINV(Partial_correlation_z+ABS(TINV((1-Confidence_level),Number_of_observations-1))*Standard_error),"")),"")</f>
        <v/>
      </c>
      <c r="P66" s="143" t="str">
        <f t="shared" ref="P66:P97" si="129">IF(Weightr&lt;&gt;"",IF(Meta_analysis_model="Fixed effect model",Weightf/SUM(Weightf),Weightr/SUM(Weightr)),"")</f>
        <v/>
      </c>
      <c r="Q66" s="146" t="str">
        <f>IF(AND(Include_study="Yes",Sufficient_data="Yes",Variance&lt;&gt;""),IF(Fisher_transformation="Off",Partial_correlation,Partial_correlation_z)-Combined_Effect_Size,"")</f>
        <v/>
      </c>
      <c r="S66" s="75" t="e">
        <f>IF(AND(Sufficient_data="Yes",Include_study="Yes",Variance&lt;&gt;""),Partial_correlation,NA())</f>
        <v>#N/A</v>
      </c>
      <c r="T66" s="58" t="e">
        <f t="shared" ref="T66:T97" si="130">IF(AND(Sufficient_data="Yes",Include_study="Yes",CI_Lower_limit&lt;&gt;""),Partial_correlation-CI_Lower_limit,NA())</f>
        <v>#N/A</v>
      </c>
      <c r="U66" s="47" t="e">
        <f t="shared" ref="U66:U97" si="131">IF(AND(Sufficient_data="Yes",Include_study="Yes",CI_Upper_limit&lt;&gt;""),CI_Upper_limit-Partial_correlation,NA())</f>
        <v>#N/A</v>
      </c>
      <c r="Z66" s="166"/>
      <c r="AA66" s="82" t="str">
        <f t="shared" ref="AA66:AA97" si="132">IF(Include_in_subgroup=TRUE,COUNTIFS(Include_in_subgroup,"="&amp;TRUE,Subgroup_calc,"&lt;"&amp;Subgroup_calc)+COUNTIFS(Include_in_subgroup,"="&amp;TRUE,Subgroup_calc,"="&amp;Subgroup_calc,Entry_Number,"&lt;"&amp;Entry_Number)+COUNTIFS(AW:AW,"&gt;"&amp;0,AT:AT,"&lt;"&amp;Subgroup_calc)+1,"")</f>
        <v/>
      </c>
      <c r="AB66" s="88" t="b">
        <f t="shared" si="114"/>
        <v>0</v>
      </c>
      <c r="AC66" s="105" t="str">
        <f>IF(Include_in_subgroup=TRUE,Input!Study_name,"")</f>
        <v/>
      </c>
      <c r="AD66" s="58" t="str">
        <f t="shared" ref="AD66:AD97" si="133">IF(Include_in_subgroup=TRUE,Subgroup,"")</f>
        <v/>
      </c>
      <c r="AE66" s="58" t="str">
        <f t="shared" ref="AE66:AE97" si="134">IF(Include_in_subgroup=TRUE,Partial_correlation,"")</f>
        <v/>
      </c>
      <c r="AF66" s="58" t="str">
        <f t="shared" ref="AF66:AF97" si="135">IF(AND(Include_in_subgroup=TRUE,Subgroup_Fisher_transformation="On"),FISHER(Partial_correlation),"")</f>
        <v/>
      </c>
      <c r="AG66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66" s="58" t="str">
        <f t="shared" ref="AH66:AH97" si="136">IF(Include_in_subgroup=TRUE,1/AG66^2,"")</f>
        <v/>
      </c>
      <c r="AI66" s="58" t="str">
        <f t="shared" ref="AI66:AI97" si="137">IF(Include_in_subgroup=TRUE,1/(AG66^2+IF(Within_subgroup_weighting=BV$37,0,INDEX(AT:BA,MATCH(Subgroup_calc,AT:AT,0),8))),"")</f>
        <v/>
      </c>
      <c r="AJ66" s="83" t="str">
        <f t="shared" ref="AJ66:AJ97" si="138">IF(Include_in_subgroup=TRUE,IF(Subgroup_calc&lt;&gt;"",AI66/SUMIF(Subgroup_calc,Subgroup_calc,AI:AI),""),"")</f>
        <v/>
      </c>
      <c r="AK66" s="58" t="str">
        <f t="shared" ref="AK66:AK97" si="139">IF(Include_in_subgroup=TRUE,IF(Subgroup_Fisher_transformation="Off",AE66-ABS(TINV((1-Subgroup_confidence_level),Number_of_observations-1))*AG66,FISHERINV(AF66-ABS(TINV((1-Subgroup_confidence_level),Number_of_observations-1))*AG66)),"")</f>
        <v/>
      </c>
      <c r="AL66" s="58" t="str">
        <f t="shared" ref="AL66:AL97" si="140">IF(Include_in_subgroup=TRUE,IF(Subgroup_Fisher_transformation="Off",AE66+ABS(TINV((1-Subgroup_confidence_level),Number_of_observations-1))*AG66,FISHERINV(AF66+ABS(TINV((1-Subgroup_confidence_level),Number_of_observations-1))*AG66)),"")</f>
        <v/>
      </c>
      <c r="AM66" s="47" t="str">
        <f t="shared" ref="AM66:AM97" si="141">IF(Include_in_subgroup=TRUE,IF(Subgroup_Fisher_transformation="Off",AE:AE,AF:AF)-VLOOKUP(AD:AD,AT:BC,10,FALSE),"")</f>
        <v/>
      </c>
      <c r="AN66" s="27"/>
      <c r="AO66" s="75" t="e">
        <f t="shared" ref="AO66:AO97" si="142">IF(Include_in_subgroup=TRUE,AE:AE,NA())</f>
        <v>#N/A</v>
      </c>
      <c r="AP66" s="58" t="e">
        <f t="shared" ref="AP66:AP97" si="143">IF(Include_in_subgroup=TRUE,AE:AE-AK:AK,NA())</f>
        <v>#N/A</v>
      </c>
      <c r="AQ66" s="47" t="e">
        <f t="shared" ref="AQ66:AQ97" si="144">IF(Include_in_subgroup=TRUE,AL:AL-AE:AE,NA())</f>
        <v>#N/A</v>
      </c>
      <c r="AR66" s="27"/>
      <c r="AS66" s="82" t="str">
        <f t="shared" si="115"/>
        <v/>
      </c>
      <c r="AT66" s="58" t="str">
        <f>IF(AND(Sufficient_data="Yes",Include_study="Yes",Subgroup&lt;&gt;""),IF(COUNTIFS(Input!K$2:K65,"="&amp;"Yes",Input!C$2:C65,"="&amp;"Yes",Input!M$2:M65,"="&amp;Subgroup)&gt;0,"",Subgroup),"")</f>
        <v/>
      </c>
      <c r="AU66" s="88" t="str">
        <f t="shared" si="116"/>
        <v/>
      </c>
      <c r="AV66" s="78" t="str">
        <f t="shared" ref="AV66:AV97" si="145">IF(AT66&lt;&gt;"",COUNTIFS(Include_study,"Yes",Sufficient_data,"Yes",Subgroup_calc,AT66),"")</f>
        <v/>
      </c>
      <c r="AW66" s="58" t="str">
        <f t="shared" si="117"/>
        <v/>
      </c>
      <c r="AX66" s="89" t="str">
        <f t="shared" si="118"/>
        <v/>
      </c>
      <c r="AY66" s="83" t="str">
        <f t="shared" si="51"/>
        <v/>
      </c>
      <c r="AZ66" s="58" t="str">
        <f t="shared" si="119"/>
        <v/>
      </c>
      <c r="BA66" s="58" t="str">
        <f t="shared" ref="BA66:BA97" si="146">IF(AW66&lt;&gt;"",IF(AV66=1,0,IF(Within_subgroup_weighting=$BV$39,MAX(0,(SUM(AW:AW)-(Subgroup_k-COUNT(AW:AW)))/SUM(AZ:AZ)),MAX(0,(AW66-(AV66-1))/AZ66))),"")</f>
        <v/>
      </c>
      <c r="BB66" s="58" t="str">
        <f t="shared" si="120"/>
        <v/>
      </c>
      <c r="BC66" s="58" t="str">
        <f t="shared" si="121"/>
        <v/>
      </c>
      <c r="BD66" s="58" t="str">
        <f t="shared" ref="BD66:BD97" si="147">IF(AW66&lt;&gt;"",IF(Within_subgroup_weighting=BV$37,1/SQRT(SUMIF(Subgroup,AT66,AH:AH)),SQRT(SUMPRODUCT(--(Subgroup=AT66),AI:AI,AM:AM,AM:AM)/((AV66-1)*SUMIF(Subgroup,AT66,AI:AI)))),"")</f>
        <v/>
      </c>
      <c r="BE66" s="88" t="str">
        <f t="shared" ref="BE66:BE97" si="148">IF(AT66&lt;&gt;"",SUMIFS(Number_of_observations,Subgroup,"="&amp;AT66,Include_study,"Yes",Sufficient_data,"Yes"),"")</f>
        <v/>
      </c>
      <c r="BF66" s="58" t="str">
        <f t="shared" ref="BF66:BF97" si="149">IF(AND(AW66&lt;&gt;"",AV66&gt;0),IF(Subgroup_Fisher_transformation="Off",BC66-ABS(TINV((1-Subgroup_confidence_level),AV66-1))*BD66,FISHERINV(BC66-ABS(TINV((1-Subgroup_confidence_level),AV66-1))*BD66)),"")</f>
        <v/>
      </c>
      <c r="BG66" s="58" t="str">
        <f t="shared" ref="BG66:BG97" si="150">IF(AND(AW66&lt;&gt;"",AV66&gt;0),IF(Subgroup_Fisher_transformation="Off",BC66+ABS(TINV((1-Subgroup_confidence_level),AV66-2))*BD66,FISHERINV(BC66+ABS(TINV((1-Subgroup_confidence_level),BE66-2))*BD66)),"")</f>
        <v/>
      </c>
      <c r="BH66" s="58" t="str">
        <f t="shared" si="53"/>
        <v/>
      </c>
      <c r="BI66" s="58" t="str">
        <f t="shared" si="54"/>
        <v/>
      </c>
      <c r="BJ66" s="58" t="str">
        <f t="shared" ref="BJ66:BJ97" si="151">IF(AW66&lt;&gt;"",IF(Subgroup_Fisher_transformation="Off",BC66-ABS(TINV((1-Subgroup_confidence_level),AV66-1))*SQRT(BD66^2+BA66),FISHERINV(BC66-ABS(TINV((1-Subgroup_confidence_level),AV66-1))*SQRT(BD66^2+BA66))),"")</f>
        <v/>
      </c>
      <c r="BK66" s="58" t="str">
        <f t="shared" ref="BK66:BK97" si="152">IF(AW66&lt;&gt;"",IF(Subgroup_Fisher_transformation="Off",BC66+ABS(TINV((1-Subgroup_confidence_level),AV66-1))*SQRT(BD66^2+BA66),FISHERINV(BC66+ABS(TINV((1-Subgroup_confidence_level),AV66-1))*SQRT(BD66^2+BA66))),"")</f>
        <v/>
      </c>
      <c r="BL66" s="58" t="str">
        <f t="shared" si="55"/>
        <v/>
      </c>
      <c r="BM66" s="58" t="str">
        <f t="shared" si="56"/>
        <v/>
      </c>
      <c r="BN66" s="58" t="str">
        <f t="shared" ref="BN66:BN97" si="153">IF(AW66&lt;&gt;"",SUMPRODUCT(--(Subgroup=AT66),AI:AI,Partial_correlation_z,Partial_correlation_z)-(SUMPRODUCT(--(Subgroup=AT66),AI:AI,Partial_correlation_z)^2/SUMIF(Subgroup,AT66,AI:AI)),"")</f>
        <v/>
      </c>
      <c r="BO66" s="58" t="e">
        <f t="shared" ref="BO66:BO97" si="154">IF(AW66&lt;&gt;"",IF(Subgroup_Fisher_transformation="Off",BC66,FISHERINV(BC66)),NA())</f>
        <v>#N/A</v>
      </c>
      <c r="BP66" s="83" t="str">
        <f t="shared" si="58"/>
        <v/>
      </c>
      <c r="BQ66" s="58" t="str">
        <f t="shared" ref="BQ66:BQ97" si="155">IF(AT66&lt;&gt;"",1/(BD66^2),"")</f>
        <v/>
      </c>
      <c r="BR66" s="58" t="str">
        <f t="shared" ref="BR66:BR97" si="156">IF(BD66&lt;&gt;"",1/(BD66^2+IF(Between_subgroup_weighting=BV$33,0,BW$30)),"")</f>
        <v/>
      </c>
      <c r="BS66" s="58" t="str">
        <f t="shared" ref="BS66:BS97" si="157">IF(AW66&lt;&gt;"",IF(Subgroup_Fisher_transformation="Off",(BW$5-BC66)*BR66,(BW$2-BC66)^2*BR66),"")</f>
        <v/>
      </c>
      <c r="BT66" s="47" t="str">
        <f t="shared" ref="BT66:BT97" si="158">IF(AW66&lt;&gt;"",BC:BC-IF(Subgroup_Fisher_transformation="Off",BW$5,BW$2),"")</f>
        <v/>
      </c>
      <c r="BY66" s="167"/>
      <c r="BZ66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66" s="58" t="e">
        <f>IF(Include_in_Moderator=TRUE,'Moderator Analysis'!E:E,NA())</f>
        <v>#N/A</v>
      </c>
      <c r="CB66" s="58" t="e">
        <f>IF(Include_in_Moderator=TRUE,'Moderator Analysis'!F:F,NA())</f>
        <v>#N/A</v>
      </c>
      <c r="CC66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66" s="58" t="str">
        <f>IF(Include_in_Moderator=TRUE,1/CC:CC^2,"")</f>
        <v/>
      </c>
      <c r="CE66" s="58" t="str">
        <f>IF(Include_in_Moderator=TRUE,'Moderator Analysis'!F:F-CO$2,"")</f>
        <v/>
      </c>
      <c r="CF66" s="58" t="str">
        <f>IF(Include_in_Moderator=TRUE,'Moderator Analysis'!E:E-CO$3,"")</f>
        <v/>
      </c>
      <c r="CG66" s="47" t="str">
        <f>IF(Include_in_Moderator=TRUE,CD:CD*('Moderator Analysis'!F:F-CO$5-CO$4*'Moderator Analysis'!E:E)^2,"")</f>
        <v/>
      </c>
      <c r="CH66" s="27"/>
      <c r="CI66" s="75" t="str">
        <f>IF(AND(Sufficient_data="Yes",Include_study="Yes",Include_in_Moderator=TRUE,Moderator&lt;&gt;""),1/(CC:CC^2+CO$7),"")</f>
        <v/>
      </c>
      <c r="CJ66" s="58" t="str">
        <f>IF(AND(Sufficient_data="Yes",Include_study="Yes",CI66&lt;&gt;""),'Moderator Analysis'!F:F-'Moderator Analysis'!K$37,"")</f>
        <v/>
      </c>
      <c r="CK66" s="58" t="str">
        <f>IF(AND(Sufficient_data="Yes",Include_study="Yes",CI66&lt;&gt;""),'Moderator Analysis'!E:E-SUMPRODUCT('Moderator Analysis'!E:E,CI:CI)/SUM(CI:CI),"")</f>
        <v/>
      </c>
      <c r="CL66" s="47" t="str">
        <f>IF(AND(Sufficient_data="Yes",Include_study="Yes",CI66&lt;&gt;""),CI:CI*(CB66-'Moderator Analysis'!K$29-'Moderator Analysis'!K$30*'Moderator Analysis'!E:E)^2,"")</f>
        <v/>
      </c>
      <c r="CQ66" s="167"/>
      <c r="CR66" s="150" t="b">
        <f>IF(Additional_Fisher_transformation="On",AND(Include_study="Yes",Number_of_observations&lt;&gt;"",Number_of_predictors&lt;&gt;""),AND(Include_study="Yes",Sufficient_data="Yes"))</f>
        <v>0</v>
      </c>
      <c r="CS66" s="169"/>
      <c r="CT66" s="58" t="str">
        <f>IF(Include_in_Pub_Bias=TRUE,Partial_correlation,"")</f>
        <v/>
      </c>
      <c r="CU66" s="58" t="str">
        <f>IF(AND(Include_in_Pub_Bias=TRUE,Additional_Fisher_transformation="On"),FISHER(Partial_correlation),"")</f>
        <v/>
      </c>
      <c r="CV66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66" s="58" t="str">
        <f>IF(Include_in_Pub_Bias=TRUE,1/CV:CV^2,"")</f>
        <v/>
      </c>
      <c r="CX66" s="58" t="str">
        <f>IF(Include_in_Pub_Bias=TRUE,1/(CV:CV^2+IF(Additional_model="Fixed effect",0,Calculations!DK$11)),"")</f>
        <v/>
      </c>
      <c r="CY66" s="58" t="str">
        <f>IF(Include_in_Pub_Bias=TRUE,1/(CV:CV^2+IF(Additional_model="Fixed effect",0,'Publication Bias Analysis'!L$32)),"")</f>
        <v/>
      </c>
      <c r="CZ66" s="58" t="str">
        <f>IF(Include_in_Pub_Bias=TRUE,'Publication Bias Analysis'!E:E-'Publication Bias Analysis'!I$37,"")</f>
        <v/>
      </c>
      <c r="DA66" s="58" t="str">
        <f>IF(Include_in_Pub_Bias=TRUE,IF(Additional_model="Fixed effect",1/CV:CV,1/SQRT(CV:CV^2+DK$11)),"")</f>
        <v/>
      </c>
      <c r="DB66" s="58" t="str">
        <f>IF(Include_in_Pub_Bias=TRUE,IF(Additional_model="Fixed effect",'Publication Bias Analysis'!E:E/CV:CV,'Publication Bias Analysis'!E:E/SQRT(CV:CV^2+DK$11)),"")</f>
        <v/>
      </c>
      <c r="DC66" s="78" t="str">
        <f>IF(Include_in_Pub_Bias=TRUE,RANK(DP:DP,DP:DP,1)*IF(DO:DO&gt;0,1,-1),"")</f>
        <v/>
      </c>
      <c r="DD66" s="78" t="str">
        <f>IF(Include_in_Pub_Bias=TRUE,DC:DC,"")</f>
        <v/>
      </c>
      <c r="DE66" s="78" t="str">
        <f>IF(Include_in_Pub_Bias=TRUE,RANK(DS:DS,DS:DS,1)*IF(DR:DR&lt;0,-1,1),"")</f>
        <v/>
      </c>
      <c r="DF66" s="78" t="str">
        <f>IF(Include_in_Pub_Bias=TRUE,RANK(DV:DV,DV:DV,1)*IF(DU:DU&lt;0,-1,1),"")</f>
        <v/>
      </c>
      <c r="DG66" s="58" t="e">
        <f>IF(Include_in_Pub_Bias=TRUE,'Publication Bias Analysis'!E:E,NA())</f>
        <v>#N/A</v>
      </c>
      <c r="DH66" s="47" t="e">
        <f>IF(Include_in_Pub_Bias=TRUE,CV:CV,NA())</f>
        <v>#N/A</v>
      </c>
      <c r="DN66" s="164"/>
      <c r="DO66" s="10" t="str">
        <f>IF(Include_in_Pub_Bias=TRUE,IF('Publication Bias Analysis'!L$37="Left",'Publication Bias Analysis'!E:E-'Publication Bias Analysis'!I$29,'Publication Bias Analysis'!I$29-'Publication Bias Analysis'!E:E),"")</f>
        <v/>
      </c>
      <c r="DP66" s="10" t="str">
        <f>IF(Include_in_Pub_Bias=TRUE,ABS(DO66),"")</f>
        <v/>
      </c>
      <c r="DQ66" s="47" t="str">
        <f>IF(Include_in_Pub_Bias=TRUE,1/(CV:CV^2+IF(Additional_model="Fixed effect",0,$DZ$6)),"")</f>
        <v/>
      </c>
      <c r="DR66" s="10" t="str">
        <f>IF(Include_in_Pub_Bias=TRUE,IF('Publication Bias Analysis'!L$37="Left",'Publication Bias Analysis'!E:E-DZ$3,DZ$3-'Publication Bias Analysis'!E:E),"")</f>
        <v/>
      </c>
      <c r="DS66" s="10" t="str">
        <f t="shared" si="60"/>
        <v/>
      </c>
      <c r="DT66" s="47" t="str">
        <f>IF(AND(DR66&lt;&gt;"",DD66&lt;=MAX(DD:DD)-DZ$7),1/(CV:CV^2+IF(Additional_model="Fixed effect",0,$DZ$13)),"")</f>
        <v/>
      </c>
      <c r="DU66" s="10" t="str">
        <f>IF(Include_in_Pub_Bias=TRUE,IF('Publication Bias Analysis'!L$37="Left",'Publication Bias Analysis'!E:E-DZ$10,DZ$10-'Publication Bias Analysis'!E:E),"")</f>
        <v/>
      </c>
      <c r="DV66" s="10" t="str">
        <f t="shared" si="122"/>
        <v/>
      </c>
      <c r="DW66" s="47" t="str">
        <f>IF(AND(DU66&lt;&gt;"",DE66&lt;=MAX(DE:DE)-DZ$14),1/(CV:CV^2+IF(Additional_model="Fixed effect",0,$DZ$20)),"")</f>
        <v/>
      </c>
      <c r="EO66" s="164"/>
      <c r="EP66" s="58" t="str">
        <f>IF(Include_in_Pub_Bias=TRUE,Inverse_standard_error-AVERAGE(Inverse_standard_error),"")</f>
        <v/>
      </c>
      <c r="EQ66" s="47" t="str">
        <f>IF(Include_in_Pub_Bias=TRUE,Z_score-('Publication Bias Analysis'!P$3+'Publication Bias Analysis'!P$4*Inverse_standard_error),"")</f>
        <v/>
      </c>
      <c r="ES66" s="164"/>
      <c r="ET66" s="58" t="str">
        <f>IF(Include_in_Pub_Bias=TRUE,('Publication Bias Analysis'!E:E-SUMPRODUCT('Publication Bias Analysis'!E:E,Calculations!CW:CW)/SUM(Calculations!CW:CW))/(SQRT(EU:EU)),"")</f>
        <v/>
      </c>
      <c r="EU66" s="58" t="str">
        <f>IF(Include_in_Pub_Bias=TRUE,'Publication Bias Analysis'!F:F^2-1/(SUM(Calculations!CW:CW)),"")</f>
        <v/>
      </c>
      <c r="EV66" s="78" t="str">
        <f>IF(Include_in_Pub_Bias=TRUE,RANK(ET:ET,ET:ET,1),"")</f>
        <v/>
      </c>
      <c r="EW66" s="78" t="str">
        <f>IF(Include_in_Pub_Bias=TRUE,RANK(EU:EU,EU:EU,1),"")</f>
        <v/>
      </c>
      <c r="EX66" s="78" t="str">
        <f>IF(Include_in_Pub_Bias=TRUE,COUNTIFS(EV67:EV265,"&lt;"&amp;EV66,EW67:EW265,"&lt;"&amp;EW66)+COUNTIFS(EV67:EV265,"&gt;"&amp;EV66,EW67:EW265,"&gt;"&amp;EW66),"")</f>
        <v/>
      </c>
      <c r="EY66" s="94" t="str">
        <f>IF(Include_in_Pub_Bias=TRUE,COUNTIFS(EV67:EV265,"&lt;"&amp;EV66,EW67:EW265,"&gt;"&amp;EW66)+COUNTIFS(EV67:EV265,"&gt;"&amp;EV66,EW67:EW265,"&lt;"&amp;EW66),"")</f>
        <v/>
      </c>
      <c r="FA66" s="164"/>
      <c r="FG66" s="164"/>
      <c r="FH66" s="58" t="e">
        <f>IF(Include_in_Pub_Bias=TRUE,Inverse_standard_error,NA())</f>
        <v>#N/A</v>
      </c>
      <c r="FI66" s="58" t="e">
        <f>IF(Include_in_Pub_Bias=TRUE,Z_score,NA())</f>
        <v>#N/A</v>
      </c>
      <c r="FJ66" s="58" t="str">
        <f>IF(Include_in_Pub_Bias=TRUE,Inverse_standard_error-AVERAGE(Inverse_standard_error),"")</f>
        <v/>
      </c>
      <c r="FK66" s="47" t="str">
        <f>IF(Include_in_Pub_Bias=TRUE,Z_score-('Publication Bias Analysis'!AK$30+'Publication Bias Analysis'!AK$31*Inverse_standard_error),"")</f>
        <v/>
      </c>
      <c r="FQ66" s="164"/>
      <c r="FR66" s="98" t="str">
        <f>IF(Z_score&lt;&gt;"",RANK('Publication Bias Analysis'!AT:AT,'Publication Bias Analysis'!AT:AT,1)+COUNTIF('Publication Bias Analysis'!AT$2:AT65,'Publication Bias Analysis'!AR66),"")</f>
        <v/>
      </c>
      <c r="FS66" s="58" t="str">
        <f t="shared" si="64"/>
        <v/>
      </c>
      <c r="FT66" s="58" t="e">
        <f>IF(Include_in_Pub_Bias=TRUE,'Publication Bias Analysis'!AS66,NA())</f>
        <v>#N/A</v>
      </c>
      <c r="FU66" s="58" t="e">
        <f>IF('Publication Bias Analysis'!AS66&lt;&gt;"",'Publication Bias Analysis'!AT66,NA())</f>
        <v>#N/A</v>
      </c>
      <c r="FV66" s="58" t="str">
        <f>IF(Include_in_Pub_Bias=TRUE,'Publication Bias Analysis'!AS:AS-AVERAGE('Publication Bias Analysis'!AS:AS),"")</f>
        <v/>
      </c>
      <c r="FW66" s="47" t="str">
        <f>IF(Include_in_Pub_Bias=TRUE,FU:FU-('Publication Bias Analysis'!AW$30+'Publication Bias Analysis'!AW$31*FT:FT),"")</f>
        <v/>
      </c>
      <c r="GC66" s="164"/>
      <c r="GD66" s="58" t="str">
        <f t="shared" si="112"/>
        <v/>
      </c>
      <c r="GE66" s="58" t="str">
        <f t="shared" si="123"/>
        <v/>
      </c>
      <c r="GF66" s="47" t="str">
        <f t="shared" si="63"/>
        <v/>
      </c>
    </row>
    <row r="67" spans="1:188" x14ac:dyDescent="0.2">
      <c r="A67" s="166"/>
      <c r="B67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67" s="78" t="str">
        <f>IF(B67&lt;&gt;"",IF(B67=0,COUNTIF(B$2:B66,0)+1,COUNTIF(B$2:B66,B67)+B67+COUNTIF(B:B,0)),"")</f>
        <v/>
      </c>
      <c r="D67" s="78" t="str">
        <f>IF(AND(Variance&lt;&gt;"",Entry_Number&lt;&gt;""),Entry_Number,"")</f>
        <v/>
      </c>
      <c r="E67" s="120" t="str">
        <f>IF(Input!Study_name&lt;&gt;"",Input!Study_name,"")</f>
        <v/>
      </c>
      <c r="F67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67" s="58" t="str">
        <f t="shared" si="124"/>
        <v/>
      </c>
      <c r="H67" s="58" t="str">
        <f t="shared" si="125"/>
        <v/>
      </c>
      <c r="I67" s="58" t="str">
        <f t="shared" si="126"/>
        <v/>
      </c>
      <c r="J67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67" s="58" t="str">
        <f>IF(AND(Include_study="Yes",Sufficient_data="Yes",Variance&lt;&gt;""),IF(Input!Standard_error_of_Partial_correlation&lt;&gt;"",Input!Standard_error_of_Partial_correlation,SQRT(J67)),"")</f>
        <v/>
      </c>
      <c r="L67" s="58" t="str">
        <f>IF(AND(Sufficient_data="Yes",Include_study="Yes",Variance&lt;&gt;""),1/Variance,"")</f>
        <v/>
      </c>
      <c r="M67" s="58" t="str">
        <f>IF(AND(Sufficient_data="Yes",Include_study="Yes",Variance&lt;&gt;""),1/(Variance+T2_),"")</f>
        <v/>
      </c>
      <c r="N67" s="58" t="str">
        <f t="shared" si="127"/>
        <v/>
      </c>
      <c r="O67" s="58" t="str">
        <f t="shared" si="128"/>
        <v/>
      </c>
      <c r="P67" s="143" t="str">
        <f t="shared" si="129"/>
        <v/>
      </c>
      <c r="Q67" s="146" t="str">
        <f>IF(AND(Include_study="Yes",Sufficient_data="Yes",Variance&lt;&gt;""),IF(Fisher_transformation="Off",Partial_correlation,Partial_correlation_z)-Combined_Effect_Size,"")</f>
        <v/>
      </c>
      <c r="S67" s="75" t="e">
        <f>IF(AND(Sufficient_data="Yes",Include_study="Yes",Variance&lt;&gt;""),Partial_correlation,NA())</f>
        <v>#N/A</v>
      </c>
      <c r="T67" s="58" t="e">
        <f t="shared" si="130"/>
        <v>#N/A</v>
      </c>
      <c r="U67" s="47" t="e">
        <f t="shared" si="131"/>
        <v>#N/A</v>
      </c>
      <c r="Z67" s="166"/>
      <c r="AA67" s="82" t="str">
        <f t="shared" si="132"/>
        <v/>
      </c>
      <c r="AB67" s="88" t="b">
        <f t="shared" ref="AB67:AB98" si="159">IF(Subgroup_Fisher_transformation="On",AND(Include_study="Yes",Sufficient_data="Yes",Subgroup&lt;&gt;"",Number_of_observations&lt;&gt;"",Number_of_predictors&lt;&gt;""),AND(Include_study="Yes",Sufficient_data="Yes",Subgroup&lt;&gt;""))</f>
        <v>0</v>
      </c>
      <c r="AC67" s="105" t="str">
        <f>IF(Include_in_subgroup=TRUE,Input!Study_name,"")</f>
        <v/>
      </c>
      <c r="AD67" s="58" t="str">
        <f t="shared" si="133"/>
        <v/>
      </c>
      <c r="AE67" s="58" t="str">
        <f t="shared" si="134"/>
        <v/>
      </c>
      <c r="AF67" s="58" t="str">
        <f t="shared" si="135"/>
        <v/>
      </c>
      <c r="AG67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67" s="58" t="str">
        <f t="shared" si="136"/>
        <v/>
      </c>
      <c r="AI67" s="58" t="str">
        <f t="shared" si="137"/>
        <v/>
      </c>
      <c r="AJ67" s="83" t="str">
        <f t="shared" si="138"/>
        <v/>
      </c>
      <c r="AK67" s="58" t="str">
        <f t="shared" si="139"/>
        <v/>
      </c>
      <c r="AL67" s="58" t="str">
        <f t="shared" si="140"/>
        <v/>
      </c>
      <c r="AM67" s="47" t="str">
        <f t="shared" si="141"/>
        <v/>
      </c>
      <c r="AN67" s="27"/>
      <c r="AO67" s="75" t="e">
        <f t="shared" si="142"/>
        <v>#N/A</v>
      </c>
      <c r="AP67" s="58" t="e">
        <f t="shared" si="143"/>
        <v>#N/A</v>
      </c>
      <c r="AQ67" s="47" t="e">
        <f t="shared" si="144"/>
        <v>#N/A</v>
      </c>
      <c r="AR67" s="27"/>
      <c r="AS67" s="82" t="str">
        <f t="shared" si="115"/>
        <v/>
      </c>
      <c r="AT67" s="58" t="str">
        <f>IF(AND(Sufficient_data="Yes",Include_study="Yes",Subgroup&lt;&gt;""),IF(COUNTIFS(Input!K$2:K66,"="&amp;"Yes",Input!C$2:C66,"="&amp;"Yes",Input!M$2:M66,"="&amp;Subgroup)&gt;0,"",Subgroup),"")</f>
        <v/>
      </c>
      <c r="AU67" s="88" t="str">
        <f t="shared" si="116"/>
        <v/>
      </c>
      <c r="AV67" s="78" t="str">
        <f t="shared" si="145"/>
        <v/>
      </c>
      <c r="AW67" s="58" t="str">
        <f t="shared" si="117"/>
        <v/>
      </c>
      <c r="AX67" s="89" t="str">
        <f t="shared" si="118"/>
        <v/>
      </c>
      <c r="AY67" s="83" t="str">
        <f t="shared" ref="AY67:AY130" si="160">IF(AW67&lt;&gt;"",MAX(0,(AW67-(AV67-1))/AW67),"")</f>
        <v/>
      </c>
      <c r="AZ67" s="58" t="str">
        <f t="shared" si="119"/>
        <v/>
      </c>
      <c r="BA67" s="58" t="str">
        <f t="shared" si="146"/>
        <v/>
      </c>
      <c r="BB67" s="58" t="str">
        <f t="shared" si="120"/>
        <v/>
      </c>
      <c r="BC67" s="58" t="str">
        <f t="shared" si="121"/>
        <v/>
      </c>
      <c r="BD67" s="58" t="str">
        <f t="shared" si="147"/>
        <v/>
      </c>
      <c r="BE67" s="88" t="str">
        <f t="shared" si="148"/>
        <v/>
      </c>
      <c r="BF67" s="58" t="str">
        <f t="shared" si="149"/>
        <v/>
      </c>
      <c r="BG67" s="58" t="str">
        <f t="shared" si="150"/>
        <v/>
      </c>
      <c r="BH67" s="58" t="str">
        <f t="shared" ref="BH67:BH130" si="161">IF(BF67&lt;&gt;"",BC67-BF67,"")</f>
        <v/>
      </c>
      <c r="BI67" s="58" t="str">
        <f t="shared" ref="BI67:BI130" si="162">IF(BG67&lt;&gt;"",BG67-BC67,"")</f>
        <v/>
      </c>
      <c r="BJ67" s="58" t="str">
        <f t="shared" si="151"/>
        <v/>
      </c>
      <c r="BK67" s="58" t="str">
        <f t="shared" si="152"/>
        <v/>
      </c>
      <c r="BL67" s="58" t="str">
        <f t="shared" ref="BL67:BL130" si="163">IF(AW67&lt;&gt;"",BC67-BJ67,"")</f>
        <v/>
      </c>
      <c r="BM67" s="58" t="str">
        <f t="shared" ref="BM67:BM130" si="164">IF(AW67&lt;&gt;"",BK67-BC67,"")</f>
        <v/>
      </c>
      <c r="BN67" s="58" t="str">
        <f t="shared" si="153"/>
        <v/>
      </c>
      <c r="BO67" s="58" t="e">
        <f t="shared" si="154"/>
        <v>#N/A</v>
      </c>
      <c r="BP67" s="83" t="str">
        <f t="shared" ref="BP67:BP130" si="165">IF(AW67&lt;&gt;"",BR67/SUM(BR:BR),"")</f>
        <v/>
      </c>
      <c r="BQ67" s="58" t="str">
        <f t="shared" si="155"/>
        <v/>
      </c>
      <c r="BR67" s="58" t="str">
        <f t="shared" si="156"/>
        <v/>
      </c>
      <c r="BS67" s="58" t="str">
        <f t="shared" si="157"/>
        <v/>
      </c>
      <c r="BT67" s="47" t="str">
        <f t="shared" si="158"/>
        <v/>
      </c>
      <c r="BY67" s="167"/>
      <c r="BZ67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67" s="58" t="e">
        <f>IF(Include_in_Moderator=TRUE,'Moderator Analysis'!E:E,NA())</f>
        <v>#N/A</v>
      </c>
      <c r="CB67" s="58" t="e">
        <f>IF(Include_in_Moderator=TRUE,'Moderator Analysis'!F:F,NA())</f>
        <v>#N/A</v>
      </c>
      <c r="CC67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67" s="58" t="str">
        <f>IF(Include_in_Moderator=TRUE,1/CC:CC^2,"")</f>
        <v/>
      </c>
      <c r="CE67" s="58" t="str">
        <f>IF(Include_in_Moderator=TRUE,'Moderator Analysis'!F:F-CO$2,"")</f>
        <v/>
      </c>
      <c r="CF67" s="58" t="str">
        <f>IF(Include_in_Moderator=TRUE,'Moderator Analysis'!E:E-CO$3,"")</f>
        <v/>
      </c>
      <c r="CG67" s="47" t="str">
        <f>IF(Include_in_Moderator=TRUE,CD:CD*('Moderator Analysis'!F:F-CO$5-CO$4*'Moderator Analysis'!E:E)^2,"")</f>
        <v/>
      </c>
      <c r="CH67" s="27"/>
      <c r="CI67" s="75" t="str">
        <f>IF(AND(Sufficient_data="Yes",Include_study="Yes",Include_in_Moderator=TRUE,Moderator&lt;&gt;""),1/(CC:CC^2+CO$7),"")</f>
        <v/>
      </c>
      <c r="CJ67" s="58" t="str">
        <f>IF(AND(Sufficient_data="Yes",Include_study="Yes",CI67&lt;&gt;""),'Moderator Analysis'!F:F-'Moderator Analysis'!K$37,"")</f>
        <v/>
      </c>
      <c r="CK67" s="58" t="str">
        <f>IF(AND(Sufficient_data="Yes",Include_study="Yes",CI67&lt;&gt;""),'Moderator Analysis'!E:E-SUMPRODUCT('Moderator Analysis'!E:E,CI:CI)/SUM(CI:CI),"")</f>
        <v/>
      </c>
      <c r="CL67" s="47" t="str">
        <f>IF(AND(Sufficient_data="Yes",Include_study="Yes",CI67&lt;&gt;""),CI:CI*(CB67-'Moderator Analysis'!K$29-'Moderator Analysis'!K$30*'Moderator Analysis'!E:E)^2,"")</f>
        <v/>
      </c>
      <c r="CQ67" s="167"/>
      <c r="CR67" s="150" t="b">
        <f>IF(Additional_Fisher_transformation="On",AND(Include_study="Yes",Number_of_observations&lt;&gt;"",Number_of_predictors&lt;&gt;""),AND(Include_study="Yes",Sufficient_data="Yes"))</f>
        <v>0</v>
      </c>
      <c r="CS67" s="169"/>
      <c r="CT67" s="58" t="str">
        <f>IF(Include_in_Pub_Bias=TRUE,Partial_correlation,"")</f>
        <v/>
      </c>
      <c r="CU67" s="58" t="str">
        <f>IF(AND(Include_in_Pub_Bias=TRUE,Additional_Fisher_transformation="On"),FISHER(Partial_correlation),"")</f>
        <v/>
      </c>
      <c r="CV67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67" s="58" t="str">
        <f>IF(Include_in_Pub_Bias=TRUE,1/CV:CV^2,"")</f>
        <v/>
      </c>
      <c r="CX67" s="58" t="str">
        <f>IF(Include_in_Pub_Bias=TRUE,1/(CV:CV^2+IF(Additional_model="Fixed effect",0,Calculations!DK$11)),"")</f>
        <v/>
      </c>
      <c r="CY67" s="58" t="str">
        <f>IF(Include_in_Pub_Bias=TRUE,1/(CV:CV^2+IF(Additional_model="Fixed effect",0,'Publication Bias Analysis'!L$32)),"")</f>
        <v/>
      </c>
      <c r="CZ67" s="58" t="str">
        <f>IF(Include_in_Pub_Bias=TRUE,'Publication Bias Analysis'!E:E-'Publication Bias Analysis'!I$37,"")</f>
        <v/>
      </c>
      <c r="DA67" s="58" t="str">
        <f>IF(Include_in_Pub_Bias=TRUE,IF(Additional_model="Fixed effect",1/CV:CV,1/SQRT(CV:CV^2+DK$11)),"")</f>
        <v/>
      </c>
      <c r="DB67" s="58" t="str">
        <f>IF(Include_in_Pub_Bias=TRUE,IF(Additional_model="Fixed effect",'Publication Bias Analysis'!E:E/CV:CV,'Publication Bias Analysis'!E:E/SQRT(CV:CV^2+DK$11)),"")</f>
        <v/>
      </c>
      <c r="DC67" s="78" t="str">
        <f>IF(Include_in_Pub_Bias=TRUE,RANK(DP:DP,DP:DP,1)*IF(DO:DO&gt;0,1,-1),"")</f>
        <v/>
      </c>
      <c r="DD67" s="78" t="str">
        <f>IF(Include_in_Pub_Bias=TRUE,DC:DC,"")</f>
        <v/>
      </c>
      <c r="DE67" s="78" t="str">
        <f>IF(Include_in_Pub_Bias=TRUE,RANK(DS:DS,DS:DS,1)*IF(DR:DR&lt;0,-1,1),"")</f>
        <v/>
      </c>
      <c r="DF67" s="78" t="str">
        <f>IF(Include_in_Pub_Bias=TRUE,RANK(DV:DV,DV:DV,1)*IF(DU:DU&lt;0,-1,1),"")</f>
        <v/>
      </c>
      <c r="DG67" s="58" t="e">
        <f>IF(Include_in_Pub_Bias=TRUE,'Publication Bias Analysis'!E:E,NA())</f>
        <v>#N/A</v>
      </c>
      <c r="DH67" s="47" t="e">
        <f>IF(Include_in_Pub_Bias=TRUE,CV:CV,NA())</f>
        <v>#N/A</v>
      </c>
      <c r="DN67" s="164"/>
      <c r="DO67" s="10" t="str">
        <f>IF(Include_in_Pub_Bias=TRUE,IF('Publication Bias Analysis'!L$37="Left",'Publication Bias Analysis'!E:E-'Publication Bias Analysis'!I$29,'Publication Bias Analysis'!I$29-'Publication Bias Analysis'!E:E),"")</f>
        <v/>
      </c>
      <c r="DP67" s="10" t="str">
        <f>IF(Include_in_Pub_Bias=TRUE,ABS(DO67),"")</f>
        <v/>
      </c>
      <c r="DQ67" s="47" t="str">
        <f>IF(Include_in_Pub_Bias=TRUE,1/(CV:CV^2+IF(Additional_model="Fixed effect",0,$DZ$6)),"")</f>
        <v/>
      </c>
      <c r="DR67" s="10" t="str">
        <f>IF(Include_in_Pub_Bias=TRUE,IF('Publication Bias Analysis'!L$37="Left",'Publication Bias Analysis'!E:E-DZ$3,DZ$3-'Publication Bias Analysis'!E:E),"")</f>
        <v/>
      </c>
      <c r="DS67" s="10" t="str">
        <f t="shared" ref="DS67:DS130" si="166">IF(DR67&lt;&gt;"",ABS(DR67),"")</f>
        <v/>
      </c>
      <c r="DT67" s="47" t="str">
        <f>IF(AND(DR67&lt;&gt;"",DD67&lt;=MAX(DD:DD)-DZ$7),1/(CV:CV^2+IF(Additional_model="Fixed effect",0,$DZ$13)),"")</f>
        <v/>
      </c>
      <c r="DU67" s="10" t="str">
        <f>IF(Include_in_Pub_Bias=TRUE,IF('Publication Bias Analysis'!L$37="Left",'Publication Bias Analysis'!E:E-DZ$10,DZ$10-'Publication Bias Analysis'!E:E),"")</f>
        <v/>
      </c>
      <c r="DV67" s="10" t="str">
        <f t="shared" si="122"/>
        <v/>
      </c>
      <c r="DW67" s="47" t="str">
        <f>IF(AND(DU67&lt;&gt;"",DE67&lt;=MAX(DE:DE)-DZ$14),1/(CV:CV^2+IF(Additional_model="Fixed effect",0,$DZ$20)),"")</f>
        <v/>
      </c>
      <c r="EO67" s="164"/>
      <c r="EP67" s="58" t="str">
        <f>IF(Include_in_Pub_Bias=TRUE,Inverse_standard_error-AVERAGE(Inverse_standard_error),"")</f>
        <v/>
      </c>
      <c r="EQ67" s="47" t="str">
        <f>IF(Include_in_Pub_Bias=TRUE,Z_score-('Publication Bias Analysis'!P$3+'Publication Bias Analysis'!P$4*Inverse_standard_error),"")</f>
        <v/>
      </c>
      <c r="ES67" s="164"/>
      <c r="ET67" s="58" t="str">
        <f>IF(Include_in_Pub_Bias=TRUE,('Publication Bias Analysis'!E:E-SUMPRODUCT('Publication Bias Analysis'!E:E,Calculations!CW:CW)/SUM(Calculations!CW:CW))/(SQRT(EU:EU)),"")</f>
        <v/>
      </c>
      <c r="EU67" s="58" t="str">
        <f>IF(Include_in_Pub_Bias=TRUE,'Publication Bias Analysis'!F:F^2-1/(SUM(Calculations!CW:CW)),"")</f>
        <v/>
      </c>
      <c r="EV67" s="78" t="str">
        <f>IF(Include_in_Pub_Bias=TRUE,RANK(ET:ET,ET:ET,1),"")</f>
        <v/>
      </c>
      <c r="EW67" s="78" t="str">
        <f>IF(Include_in_Pub_Bias=TRUE,RANK(EU:EU,EU:EU,1),"")</f>
        <v/>
      </c>
      <c r="EX67" s="78" t="str">
        <f>IF(Include_in_Pub_Bias=TRUE,COUNTIFS(EV68:EV266,"&lt;"&amp;EV67,EW68:EW266,"&lt;"&amp;EW67)+COUNTIFS(EV68:EV266,"&gt;"&amp;EV67,EW68:EW266,"&gt;"&amp;EW67),"")</f>
        <v/>
      </c>
      <c r="EY67" s="94" t="str">
        <f>IF(Include_in_Pub_Bias=TRUE,COUNTIFS(EV68:EV266,"&lt;"&amp;EV67,EW68:EW266,"&gt;"&amp;EW67)+COUNTIFS(EV68:EV266,"&gt;"&amp;EV67,EW68:EW266,"&lt;"&amp;EW67),"")</f>
        <v/>
      </c>
      <c r="FA67" s="164"/>
      <c r="FG67" s="164"/>
      <c r="FH67" s="58" t="e">
        <f>IF(Include_in_Pub_Bias=TRUE,Inverse_standard_error,NA())</f>
        <v>#N/A</v>
      </c>
      <c r="FI67" s="58" t="e">
        <f>IF(Include_in_Pub_Bias=TRUE,Z_score,NA())</f>
        <v>#N/A</v>
      </c>
      <c r="FJ67" s="58" t="str">
        <f>IF(Include_in_Pub_Bias=TRUE,Inverse_standard_error-AVERAGE(Inverse_standard_error),"")</f>
        <v/>
      </c>
      <c r="FK67" s="47" t="str">
        <f>IF(Include_in_Pub_Bias=TRUE,Z_score-('Publication Bias Analysis'!AK$30+'Publication Bias Analysis'!AK$31*Inverse_standard_error),"")</f>
        <v/>
      </c>
      <c r="FQ67" s="164"/>
      <c r="FR67" s="98" t="str">
        <f>IF(Z_score&lt;&gt;"",RANK('Publication Bias Analysis'!AT:AT,'Publication Bias Analysis'!AT:AT,1)+COUNTIF('Publication Bias Analysis'!AT$2:AT66,'Publication Bias Analysis'!AR67),"")</f>
        <v/>
      </c>
      <c r="FS67" s="58" t="str">
        <f t="shared" si="64"/>
        <v/>
      </c>
      <c r="FT67" s="58" t="e">
        <f>IF(Include_in_Pub_Bias=TRUE,'Publication Bias Analysis'!AS67,NA())</f>
        <v>#N/A</v>
      </c>
      <c r="FU67" s="58" t="e">
        <f>IF('Publication Bias Analysis'!AS67&lt;&gt;"",'Publication Bias Analysis'!AT67,NA())</f>
        <v>#N/A</v>
      </c>
      <c r="FV67" s="58" t="str">
        <f>IF(Include_in_Pub_Bias=TRUE,'Publication Bias Analysis'!AS:AS-AVERAGE('Publication Bias Analysis'!AS:AS),"")</f>
        <v/>
      </c>
      <c r="FW67" s="47" t="str">
        <f>IF(Include_in_Pub_Bias=TRUE,FU:FU-('Publication Bias Analysis'!AW$30+'Publication Bias Analysis'!AW$31*FT:FT),"")</f>
        <v/>
      </c>
      <c r="GC67" s="164"/>
      <c r="GD67" s="58" t="str">
        <f t="shared" si="112"/>
        <v/>
      </c>
      <c r="GE67" s="58" t="str">
        <f t="shared" si="123"/>
        <v/>
      </c>
      <c r="GF67" s="47" t="str">
        <f t="shared" ref="GF67:GF130" si="167">IF(GE67&lt;&gt;"",LN(MAX(10^-306,GE67)),"")</f>
        <v/>
      </c>
    </row>
    <row r="68" spans="1:188" x14ac:dyDescent="0.2">
      <c r="A68" s="166"/>
      <c r="B68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68" s="78" t="str">
        <f>IF(B68&lt;&gt;"",IF(B68=0,COUNTIF(B$2:B67,0)+1,COUNTIF(B$2:B67,B68)+B68+COUNTIF(B:B,0)),"")</f>
        <v/>
      </c>
      <c r="D68" s="78" t="str">
        <f>IF(AND(Variance&lt;&gt;"",Entry_Number&lt;&gt;""),Entry_Number,"")</f>
        <v/>
      </c>
      <c r="E68" s="120" t="str">
        <f>IF(Input!Study_name&lt;&gt;"",Input!Study_name,"")</f>
        <v/>
      </c>
      <c r="F68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68" s="58" t="str">
        <f t="shared" si="124"/>
        <v/>
      </c>
      <c r="H68" s="58" t="str">
        <f t="shared" si="125"/>
        <v/>
      </c>
      <c r="I68" s="58" t="str">
        <f t="shared" si="126"/>
        <v/>
      </c>
      <c r="J68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68" s="58" t="str">
        <f>IF(AND(Include_study="Yes",Sufficient_data="Yes",Variance&lt;&gt;""),IF(Input!Standard_error_of_Partial_correlation&lt;&gt;"",Input!Standard_error_of_Partial_correlation,SQRT(J68)),"")</f>
        <v/>
      </c>
      <c r="L68" s="58" t="str">
        <f>IF(AND(Sufficient_data="Yes",Include_study="Yes",Variance&lt;&gt;""),1/Variance,"")</f>
        <v/>
      </c>
      <c r="M68" s="58" t="str">
        <f>IF(AND(Sufficient_data="Yes",Include_study="Yes",Variance&lt;&gt;""),1/(Variance+T2_),"")</f>
        <v/>
      </c>
      <c r="N68" s="58" t="str">
        <f t="shared" si="127"/>
        <v/>
      </c>
      <c r="O68" s="58" t="str">
        <f t="shared" si="128"/>
        <v/>
      </c>
      <c r="P68" s="143" t="str">
        <f t="shared" si="129"/>
        <v/>
      </c>
      <c r="Q68" s="146" t="str">
        <f>IF(AND(Include_study="Yes",Sufficient_data="Yes",Variance&lt;&gt;""),IF(Fisher_transformation="Off",Partial_correlation,Partial_correlation_z)-Combined_Effect_Size,"")</f>
        <v/>
      </c>
      <c r="S68" s="75" t="e">
        <f>IF(AND(Sufficient_data="Yes",Include_study="Yes",Variance&lt;&gt;""),Partial_correlation,NA())</f>
        <v>#N/A</v>
      </c>
      <c r="T68" s="58" t="e">
        <f t="shared" si="130"/>
        <v>#N/A</v>
      </c>
      <c r="U68" s="47" t="e">
        <f t="shared" si="131"/>
        <v>#N/A</v>
      </c>
      <c r="Z68" s="166"/>
      <c r="AA68" s="82" t="str">
        <f t="shared" si="132"/>
        <v/>
      </c>
      <c r="AB68" s="88" t="b">
        <f t="shared" si="159"/>
        <v>0</v>
      </c>
      <c r="AC68" s="105" t="str">
        <f>IF(Include_in_subgroup=TRUE,Input!Study_name,"")</f>
        <v/>
      </c>
      <c r="AD68" s="58" t="str">
        <f t="shared" si="133"/>
        <v/>
      </c>
      <c r="AE68" s="58" t="str">
        <f t="shared" si="134"/>
        <v/>
      </c>
      <c r="AF68" s="58" t="str">
        <f t="shared" si="135"/>
        <v/>
      </c>
      <c r="AG68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68" s="58" t="str">
        <f t="shared" si="136"/>
        <v/>
      </c>
      <c r="AI68" s="58" t="str">
        <f t="shared" si="137"/>
        <v/>
      </c>
      <c r="AJ68" s="83" t="str">
        <f t="shared" si="138"/>
        <v/>
      </c>
      <c r="AK68" s="58" t="str">
        <f t="shared" si="139"/>
        <v/>
      </c>
      <c r="AL68" s="58" t="str">
        <f t="shared" si="140"/>
        <v/>
      </c>
      <c r="AM68" s="47" t="str">
        <f t="shared" si="141"/>
        <v/>
      </c>
      <c r="AN68" s="27"/>
      <c r="AO68" s="75" t="e">
        <f t="shared" si="142"/>
        <v>#N/A</v>
      </c>
      <c r="AP68" s="58" t="e">
        <f t="shared" si="143"/>
        <v>#N/A</v>
      </c>
      <c r="AQ68" s="47" t="e">
        <f t="shared" si="144"/>
        <v>#N/A</v>
      </c>
      <c r="AR68" s="27"/>
      <c r="AS68" s="82" t="str">
        <f t="shared" si="115"/>
        <v/>
      </c>
      <c r="AT68" s="58" t="str">
        <f>IF(AND(Sufficient_data="Yes",Include_study="Yes",Subgroup&lt;&gt;""),IF(COUNTIFS(Input!K$2:K67,"="&amp;"Yes",Input!C$2:C67,"="&amp;"Yes",Input!M$2:M67,"="&amp;Subgroup)&gt;0,"",Subgroup),"")</f>
        <v/>
      </c>
      <c r="AU68" s="88" t="str">
        <f t="shared" si="116"/>
        <v/>
      </c>
      <c r="AV68" s="78" t="str">
        <f t="shared" si="145"/>
        <v/>
      </c>
      <c r="AW68" s="58" t="str">
        <f t="shared" si="117"/>
        <v/>
      </c>
      <c r="AX68" s="89" t="str">
        <f t="shared" si="118"/>
        <v/>
      </c>
      <c r="AY68" s="83" t="str">
        <f t="shared" si="160"/>
        <v/>
      </c>
      <c r="AZ68" s="58" t="str">
        <f t="shared" si="119"/>
        <v/>
      </c>
      <c r="BA68" s="58" t="str">
        <f t="shared" si="146"/>
        <v/>
      </c>
      <c r="BB68" s="58" t="str">
        <f t="shared" si="120"/>
        <v/>
      </c>
      <c r="BC68" s="58" t="str">
        <f t="shared" si="121"/>
        <v/>
      </c>
      <c r="BD68" s="58" t="str">
        <f t="shared" si="147"/>
        <v/>
      </c>
      <c r="BE68" s="88" t="str">
        <f t="shared" si="148"/>
        <v/>
      </c>
      <c r="BF68" s="58" t="str">
        <f t="shared" si="149"/>
        <v/>
      </c>
      <c r="BG68" s="58" t="str">
        <f t="shared" si="150"/>
        <v/>
      </c>
      <c r="BH68" s="58" t="str">
        <f t="shared" si="161"/>
        <v/>
      </c>
      <c r="BI68" s="58" t="str">
        <f t="shared" si="162"/>
        <v/>
      </c>
      <c r="BJ68" s="58" t="str">
        <f t="shared" si="151"/>
        <v/>
      </c>
      <c r="BK68" s="58" t="str">
        <f t="shared" si="152"/>
        <v/>
      </c>
      <c r="BL68" s="58" t="str">
        <f t="shared" si="163"/>
        <v/>
      </c>
      <c r="BM68" s="58" t="str">
        <f t="shared" si="164"/>
        <v/>
      </c>
      <c r="BN68" s="58" t="str">
        <f t="shared" si="153"/>
        <v/>
      </c>
      <c r="BO68" s="58" t="e">
        <f t="shared" si="154"/>
        <v>#N/A</v>
      </c>
      <c r="BP68" s="83" t="str">
        <f t="shared" si="165"/>
        <v/>
      </c>
      <c r="BQ68" s="58" t="str">
        <f t="shared" si="155"/>
        <v/>
      </c>
      <c r="BR68" s="58" t="str">
        <f t="shared" si="156"/>
        <v/>
      </c>
      <c r="BS68" s="58" t="str">
        <f t="shared" si="157"/>
        <v/>
      </c>
      <c r="BT68" s="47" t="str">
        <f t="shared" si="158"/>
        <v/>
      </c>
      <c r="BY68" s="167"/>
      <c r="BZ68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68" s="58" t="e">
        <f>IF(Include_in_Moderator=TRUE,'Moderator Analysis'!E:E,NA())</f>
        <v>#N/A</v>
      </c>
      <c r="CB68" s="58" t="e">
        <f>IF(Include_in_Moderator=TRUE,'Moderator Analysis'!F:F,NA())</f>
        <v>#N/A</v>
      </c>
      <c r="CC68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68" s="58" t="str">
        <f>IF(Include_in_Moderator=TRUE,1/CC:CC^2,"")</f>
        <v/>
      </c>
      <c r="CE68" s="58" t="str">
        <f>IF(Include_in_Moderator=TRUE,'Moderator Analysis'!F:F-CO$2,"")</f>
        <v/>
      </c>
      <c r="CF68" s="58" t="str">
        <f>IF(Include_in_Moderator=TRUE,'Moderator Analysis'!E:E-CO$3,"")</f>
        <v/>
      </c>
      <c r="CG68" s="47" t="str">
        <f>IF(Include_in_Moderator=TRUE,CD:CD*('Moderator Analysis'!F:F-CO$5-CO$4*'Moderator Analysis'!E:E)^2,"")</f>
        <v/>
      </c>
      <c r="CH68" s="27"/>
      <c r="CI68" s="75" t="str">
        <f>IF(AND(Sufficient_data="Yes",Include_study="Yes",Include_in_Moderator=TRUE,Moderator&lt;&gt;""),1/(CC:CC^2+CO$7),"")</f>
        <v/>
      </c>
      <c r="CJ68" s="58" t="str">
        <f>IF(AND(Sufficient_data="Yes",Include_study="Yes",CI68&lt;&gt;""),'Moderator Analysis'!F:F-'Moderator Analysis'!K$37,"")</f>
        <v/>
      </c>
      <c r="CK68" s="58" t="str">
        <f>IF(AND(Sufficient_data="Yes",Include_study="Yes",CI68&lt;&gt;""),'Moderator Analysis'!E:E-SUMPRODUCT('Moderator Analysis'!E:E,CI:CI)/SUM(CI:CI),"")</f>
        <v/>
      </c>
      <c r="CL68" s="47" t="str">
        <f>IF(AND(Sufficient_data="Yes",Include_study="Yes",CI68&lt;&gt;""),CI:CI*(CB68-'Moderator Analysis'!K$29-'Moderator Analysis'!K$30*'Moderator Analysis'!E:E)^2,"")</f>
        <v/>
      </c>
      <c r="CQ68" s="167"/>
      <c r="CR68" s="150" t="b">
        <f>IF(Additional_Fisher_transformation="On",AND(Include_study="Yes",Number_of_observations&lt;&gt;"",Number_of_predictors&lt;&gt;""),AND(Include_study="Yes",Sufficient_data="Yes"))</f>
        <v>0</v>
      </c>
      <c r="CS68" s="169"/>
      <c r="CT68" s="58" t="str">
        <f>IF(Include_in_Pub_Bias=TRUE,Partial_correlation,"")</f>
        <v/>
      </c>
      <c r="CU68" s="58" t="str">
        <f>IF(AND(Include_in_Pub_Bias=TRUE,Additional_Fisher_transformation="On"),FISHER(Partial_correlation),"")</f>
        <v/>
      </c>
      <c r="CV68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68" s="58" t="str">
        <f>IF(Include_in_Pub_Bias=TRUE,1/CV:CV^2,"")</f>
        <v/>
      </c>
      <c r="CX68" s="58" t="str">
        <f>IF(Include_in_Pub_Bias=TRUE,1/(CV:CV^2+IF(Additional_model="Fixed effect",0,Calculations!DK$11)),"")</f>
        <v/>
      </c>
      <c r="CY68" s="58" t="str">
        <f>IF(Include_in_Pub_Bias=TRUE,1/(CV:CV^2+IF(Additional_model="Fixed effect",0,'Publication Bias Analysis'!L$32)),"")</f>
        <v/>
      </c>
      <c r="CZ68" s="58" t="str">
        <f>IF(Include_in_Pub_Bias=TRUE,'Publication Bias Analysis'!E:E-'Publication Bias Analysis'!I$37,"")</f>
        <v/>
      </c>
      <c r="DA68" s="58" t="str">
        <f>IF(Include_in_Pub_Bias=TRUE,IF(Additional_model="Fixed effect",1/CV:CV,1/SQRT(CV:CV^2+DK$11)),"")</f>
        <v/>
      </c>
      <c r="DB68" s="58" t="str">
        <f>IF(Include_in_Pub_Bias=TRUE,IF(Additional_model="Fixed effect",'Publication Bias Analysis'!E:E/CV:CV,'Publication Bias Analysis'!E:E/SQRT(CV:CV^2+DK$11)),"")</f>
        <v/>
      </c>
      <c r="DC68" s="78" t="str">
        <f>IF(Include_in_Pub_Bias=TRUE,RANK(DP:DP,DP:DP,1)*IF(DO:DO&gt;0,1,-1),"")</f>
        <v/>
      </c>
      <c r="DD68" s="78" t="str">
        <f>IF(Include_in_Pub_Bias=TRUE,DC:DC,"")</f>
        <v/>
      </c>
      <c r="DE68" s="78" t="str">
        <f>IF(Include_in_Pub_Bias=TRUE,RANK(DS:DS,DS:DS,1)*IF(DR:DR&lt;0,-1,1),"")</f>
        <v/>
      </c>
      <c r="DF68" s="78" t="str">
        <f>IF(Include_in_Pub_Bias=TRUE,RANK(DV:DV,DV:DV,1)*IF(DU:DU&lt;0,-1,1),"")</f>
        <v/>
      </c>
      <c r="DG68" s="58" t="e">
        <f>IF(Include_in_Pub_Bias=TRUE,'Publication Bias Analysis'!E:E,NA())</f>
        <v>#N/A</v>
      </c>
      <c r="DH68" s="47" t="e">
        <f>IF(Include_in_Pub_Bias=TRUE,CV:CV,NA())</f>
        <v>#N/A</v>
      </c>
      <c r="DN68" s="164"/>
      <c r="DO68" s="10" t="str">
        <f>IF(Include_in_Pub_Bias=TRUE,IF('Publication Bias Analysis'!L$37="Left",'Publication Bias Analysis'!E:E-'Publication Bias Analysis'!I$29,'Publication Bias Analysis'!I$29-'Publication Bias Analysis'!E:E),"")</f>
        <v/>
      </c>
      <c r="DP68" s="10" t="str">
        <f>IF(Include_in_Pub_Bias=TRUE,ABS(DO68),"")</f>
        <v/>
      </c>
      <c r="DQ68" s="47" t="str">
        <f>IF(Include_in_Pub_Bias=TRUE,1/(CV:CV^2+IF(Additional_model="Fixed effect",0,$DZ$6)),"")</f>
        <v/>
      </c>
      <c r="DR68" s="10" t="str">
        <f>IF(Include_in_Pub_Bias=TRUE,IF('Publication Bias Analysis'!L$37="Left",'Publication Bias Analysis'!E:E-DZ$3,DZ$3-'Publication Bias Analysis'!E:E),"")</f>
        <v/>
      </c>
      <c r="DS68" s="10" t="str">
        <f t="shared" si="166"/>
        <v/>
      </c>
      <c r="DT68" s="47" t="str">
        <f>IF(AND(DR68&lt;&gt;"",DD68&lt;=MAX(DD:DD)-DZ$7),1/(CV:CV^2+IF(Additional_model="Fixed effect",0,$DZ$13)),"")</f>
        <v/>
      </c>
      <c r="DU68" s="10" t="str">
        <f>IF(Include_in_Pub_Bias=TRUE,IF('Publication Bias Analysis'!L$37="Left",'Publication Bias Analysis'!E:E-DZ$10,DZ$10-'Publication Bias Analysis'!E:E),"")</f>
        <v/>
      </c>
      <c r="DV68" s="10" t="str">
        <f t="shared" si="122"/>
        <v/>
      </c>
      <c r="DW68" s="47" t="str">
        <f>IF(AND(DU68&lt;&gt;"",DE68&lt;=MAX(DE:DE)-DZ$14),1/(CV:CV^2+IF(Additional_model="Fixed effect",0,$DZ$20)),"")</f>
        <v/>
      </c>
      <c r="EO68" s="164"/>
      <c r="EP68" s="58" t="str">
        <f>IF(Include_in_Pub_Bias=TRUE,Inverse_standard_error-AVERAGE(Inverse_standard_error),"")</f>
        <v/>
      </c>
      <c r="EQ68" s="47" t="str">
        <f>IF(Include_in_Pub_Bias=TRUE,Z_score-('Publication Bias Analysis'!P$3+'Publication Bias Analysis'!P$4*Inverse_standard_error),"")</f>
        <v/>
      </c>
      <c r="ES68" s="164"/>
      <c r="ET68" s="58" t="str">
        <f>IF(Include_in_Pub_Bias=TRUE,('Publication Bias Analysis'!E:E-SUMPRODUCT('Publication Bias Analysis'!E:E,Calculations!CW:CW)/SUM(Calculations!CW:CW))/(SQRT(EU:EU)),"")</f>
        <v/>
      </c>
      <c r="EU68" s="58" t="str">
        <f>IF(Include_in_Pub_Bias=TRUE,'Publication Bias Analysis'!F:F^2-1/(SUM(Calculations!CW:CW)),"")</f>
        <v/>
      </c>
      <c r="EV68" s="78" t="str">
        <f>IF(Include_in_Pub_Bias=TRUE,RANK(ET:ET,ET:ET,1),"")</f>
        <v/>
      </c>
      <c r="EW68" s="78" t="str">
        <f>IF(Include_in_Pub_Bias=TRUE,RANK(EU:EU,EU:EU,1),"")</f>
        <v/>
      </c>
      <c r="EX68" s="78" t="str">
        <f>IF(Include_in_Pub_Bias=TRUE,COUNTIFS(EV69:EV267,"&lt;"&amp;EV68,EW69:EW267,"&lt;"&amp;EW68)+COUNTIFS(EV69:EV267,"&gt;"&amp;EV68,EW69:EW267,"&gt;"&amp;EW68),"")</f>
        <v/>
      </c>
      <c r="EY68" s="94" t="str">
        <f>IF(Include_in_Pub_Bias=TRUE,COUNTIFS(EV69:EV267,"&lt;"&amp;EV68,EW69:EW267,"&gt;"&amp;EW68)+COUNTIFS(EV69:EV267,"&gt;"&amp;EV68,EW69:EW267,"&lt;"&amp;EW68),"")</f>
        <v/>
      </c>
      <c r="FA68" s="164"/>
      <c r="FG68" s="164"/>
      <c r="FH68" s="58" t="e">
        <f>IF(Include_in_Pub_Bias=TRUE,Inverse_standard_error,NA())</f>
        <v>#N/A</v>
      </c>
      <c r="FI68" s="58" t="e">
        <f>IF(Include_in_Pub_Bias=TRUE,Z_score,NA())</f>
        <v>#N/A</v>
      </c>
      <c r="FJ68" s="58" t="str">
        <f>IF(Include_in_Pub_Bias=TRUE,Inverse_standard_error-AVERAGE(Inverse_standard_error),"")</f>
        <v/>
      </c>
      <c r="FK68" s="47" t="str">
        <f>IF(Include_in_Pub_Bias=TRUE,Z_score-('Publication Bias Analysis'!AK$30+'Publication Bias Analysis'!AK$31*Inverse_standard_error),"")</f>
        <v/>
      </c>
      <c r="FQ68" s="164"/>
      <c r="FR68" s="98" t="str">
        <f>IF(Z_score&lt;&gt;"",RANK('Publication Bias Analysis'!AT:AT,'Publication Bias Analysis'!AT:AT,1)+COUNTIF('Publication Bias Analysis'!AT$2:AT67,'Publication Bias Analysis'!AR68),"")</f>
        <v/>
      </c>
      <c r="FS68" s="58" t="str">
        <f t="shared" si="64"/>
        <v/>
      </c>
      <c r="FT68" s="58" t="e">
        <f>IF(Include_in_Pub_Bias=TRUE,'Publication Bias Analysis'!AS68,NA())</f>
        <v>#N/A</v>
      </c>
      <c r="FU68" s="58" t="e">
        <f>IF('Publication Bias Analysis'!AS68&lt;&gt;"",'Publication Bias Analysis'!AT68,NA())</f>
        <v>#N/A</v>
      </c>
      <c r="FV68" s="58" t="str">
        <f>IF(Include_in_Pub_Bias=TRUE,'Publication Bias Analysis'!AS:AS-AVERAGE('Publication Bias Analysis'!AS:AS),"")</f>
        <v/>
      </c>
      <c r="FW68" s="47" t="str">
        <f>IF(Include_in_Pub_Bias=TRUE,FU:FU-('Publication Bias Analysis'!AW$30+'Publication Bias Analysis'!AW$31*FT:FT),"")</f>
        <v/>
      </c>
      <c r="GC68" s="164"/>
      <c r="GD68" s="58" t="str">
        <f t="shared" si="112"/>
        <v/>
      </c>
      <c r="GE68" s="58" t="str">
        <f t="shared" si="123"/>
        <v/>
      </c>
      <c r="GF68" s="47" t="str">
        <f t="shared" si="167"/>
        <v/>
      </c>
    </row>
    <row r="69" spans="1:188" x14ac:dyDescent="0.2">
      <c r="A69" s="166"/>
      <c r="B69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69" s="78" t="str">
        <f>IF(B69&lt;&gt;"",IF(B69=0,COUNTIF(B$2:B68,0)+1,COUNTIF(B$2:B68,B69)+B69+COUNTIF(B:B,0)),"")</f>
        <v/>
      </c>
      <c r="D69" s="78" t="str">
        <f>IF(AND(Variance&lt;&gt;"",Entry_Number&lt;&gt;""),Entry_Number,"")</f>
        <v/>
      </c>
      <c r="E69" s="120" t="str">
        <f>IF(Input!Study_name&lt;&gt;"",Input!Study_name,"")</f>
        <v/>
      </c>
      <c r="F69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69" s="58" t="str">
        <f t="shared" si="124"/>
        <v/>
      </c>
      <c r="H69" s="58" t="str">
        <f t="shared" si="125"/>
        <v/>
      </c>
      <c r="I69" s="58" t="str">
        <f t="shared" si="126"/>
        <v/>
      </c>
      <c r="J69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69" s="58" t="str">
        <f>IF(AND(Include_study="Yes",Sufficient_data="Yes",Variance&lt;&gt;""),IF(Input!Standard_error_of_Partial_correlation&lt;&gt;"",Input!Standard_error_of_Partial_correlation,SQRT(J69)),"")</f>
        <v/>
      </c>
      <c r="L69" s="58" t="str">
        <f>IF(AND(Sufficient_data="Yes",Include_study="Yes",Variance&lt;&gt;""),1/Variance,"")</f>
        <v/>
      </c>
      <c r="M69" s="58" t="str">
        <f>IF(AND(Sufficient_data="Yes",Include_study="Yes",Variance&lt;&gt;""),1/(Variance+T2_),"")</f>
        <v/>
      </c>
      <c r="N69" s="58" t="str">
        <f t="shared" si="127"/>
        <v/>
      </c>
      <c r="O69" s="58" t="str">
        <f t="shared" si="128"/>
        <v/>
      </c>
      <c r="P69" s="143" t="str">
        <f t="shared" si="129"/>
        <v/>
      </c>
      <c r="Q69" s="146" t="str">
        <f>IF(AND(Include_study="Yes",Sufficient_data="Yes",Variance&lt;&gt;""),IF(Fisher_transformation="Off",Partial_correlation,Partial_correlation_z)-Combined_Effect_Size,"")</f>
        <v/>
      </c>
      <c r="S69" s="75" t="e">
        <f>IF(AND(Sufficient_data="Yes",Include_study="Yes",Variance&lt;&gt;""),Partial_correlation,NA())</f>
        <v>#N/A</v>
      </c>
      <c r="T69" s="58" t="e">
        <f t="shared" si="130"/>
        <v>#N/A</v>
      </c>
      <c r="U69" s="47" t="e">
        <f t="shared" si="131"/>
        <v>#N/A</v>
      </c>
      <c r="Z69" s="166"/>
      <c r="AA69" s="82" t="str">
        <f t="shared" si="132"/>
        <v/>
      </c>
      <c r="AB69" s="88" t="b">
        <f t="shared" si="159"/>
        <v>0</v>
      </c>
      <c r="AC69" s="105" t="str">
        <f>IF(Include_in_subgroup=TRUE,Input!Study_name,"")</f>
        <v/>
      </c>
      <c r="AD69" s="58" t="str">
        <f t="shared" si="133"/>
        <v/>
      </c>
      <c r="AE69" s="58" t="str">
        <f t="shared" si="134"/>
        <v/>
      </c>
      <c r="AF69" s="58" t="str">
        <f t="shared" si="135"/>
        <v/>
      </c>
      <c r="AG69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69" s="58" t="str">
        <f t="shared" si="136"/>
        <v/>
      </c>
      <c r="AI69" s="58" t="str">
        <f t="shared" si="137"/>
        <v/>
      </c>
      <c r="AJ69" s="83" t="str">
        <f t="shared" si="138"/>
        <v/>
      </c>
      <c r="AK69" s="58" t="str">
        <f t="shared" si="139"/>
        <v/>
      </c>
      <c r="AL69" s="58" t="str">
        <f t="shared" si="140"/>
        <v/>
      </c>
      <c r="AM69" s="47" t="str">
        <f t="shared" si="141"/>
        <v/>
      </c>
      <c r="AN69" s="27"/>
      <c r="AO69" s="75" t="e">
        <f t="shared" si="142"/>
        <v>#N/A</v>
      </c>
      <c r="AP69" s="58" t="e">
        <f t="shared" si="143"/>
        <v>#N/A</v>
      </c>
      <c r="AQ69" s="47" t="e">
        <f t="shared" si="144"/>
        <v>#N/A</v>
      </c>
      <c r="AR69" s="27"/>
      <c r="AS69" s="82" t="str">
        <f t="shared" si="115"/>
        <v/>
      </c>
      <c r="AT69" s="58" t="str">
        <f>IF(AND(Sufficient_data="Yes",Include_study="Yes",Subgroup&lt;&gt;""),IF(COUNTIFS(Input!K$2:K68,"="&amp;"Yes",Input!C$2:C68,"="&amp;"Yes",Input!M$2:M68,"="&amp;Subgroup)&gt;0,"",Subgroup),"")</f>
        <v/>
      </c>
      <c r="AU69" s="88" t="str">
        <f t="shared" si="116"/>
        <v/>
      </c>
      <c r="AV69" s="78" t="str">
        <f t="shared" si="145"/>
        <v/>
      </c>
      <c r="AW69" s="58" t="str">
        <f t="shared" si="117"/>
        <v/>
      </c>
      <c r="AX69" s="89" t="str">
        <f t="shared" si="118"/>
        <v/>
      </c>
      <c r="AY69" s="83" t="str">
        <f t="shared" si="160"/>
        <v/>
      </c>
      <c r="AZ69" s="58" t="str">
        <f t="shared" si="119"/>
        <v/>
      </c>
      <c r="BA69" s="58" t="str">
        <f t="shared" si="146"/>
        <v/>
      </c>
      <c r="BB69" s="58" t="str">
        <f t="shared" si="120"/>
        <v/>
      </c>
      <c r="BC69" s="58" t="str">
        <f t="shared" si="121"/>
        <v/>
      </c>
      <c r="BD69" s="58" t="str">
        <f t="shared" si="147"/>
        <v/>
      </c>
      <c r="BE69" s="88" t="str">
        <f t="shared" si="148"/>
        <v/>
      </c>
      <c r="BF69" s="58" t="str">
        <f t="shared" si="149"/>
        <v/>
      </c>
      <c r="BG69" s="58" t="str">
        <f t="shared" si="150"/>
        <v/>
      </c>
      <c r="BH69" s="58" t="str">
        <f t="shared" si="161"/>
        <v/>
      </c>
      <c r="BI69" s="58" t="str">
        <f t="shared" si="162"/>
        <v/>
      </c>
      <c r="BJ69" s="58" t="str">
        <f t="shared" si="151"/>
        <v/>
      </c>
      <c r="BK69" s="58" t="str">
        <f t="shared" si="152"/>
        <v/>
      </c>
      <c r="BL69" s="58" t="str">
        <f t="shared" si="163"/>
        <v/>
      </c>
      <c r="BM69" s="58" t="str">
        <f t="shared" si="164"/>
        <v/>
      </c>
      <c r="BN69" s="58" t="str">
        <f t="shared" si="153"/>
        <v/>
      </c>
      <c r="BO69" s="58" t="e">
        <f t="shared" si="154"/>
        <v>#N/A</v>
      </c>
      <c r="BP69" s="83" t="str">
        <f t="shared" si="165"/>
        <v/>
      </c>
      <c r="BQ69" s="58" t="str">
        <f t="shared" si="155"/>
        <v/>
      </c>
      <c r="BR69" s="58" t="str">
        <f t="shared" si="156"/>
        <v/>
      </c>
      <c r="BS69" s="58" t="str">
        <f t="shared" si="157"/>
        <v/>
      </c>
      <c r="BT69" s="47" t="str">
        <f t="shared" si="158"/>
        <v/>
      </c>
      <c r="BY69" s="167"/>
      <c r="BZ69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69" s="58" t="e">
        <f>IF(Include_in_Moderator=TRUE,'Moderator Analysis'!E:E,NA())</f>
        <v>#N/A</v>
      </c>
      <c r="CB69" s="58" t="e">
        <f>IF(Include_in_Moderator=TRUE,'Moderator Analysis'!F:F,NA())</f>
        <v>#N/A</v>
      </c>
      <c r="CC69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69" s="58" t="str">
        <f>IF(Include_in_Moderator=TRUE,1/CC:CC^2,"")</f>
        <v/>
      </c>
      <c r="CE69" s="58" t="str">
        <f>IF(Include_in_Moderator=TRUE,'Moderator Analysis'!F:F-CO$2,"")</f>
        <v/>
      </c>
      <c r="CF69" s="58" t="str">
        <f>IF(Include_in_Moderator=TRUE,'Moderator Analysis'!E:E-CO$3,"")</f>
        <v/>
      </c>
      <c r="CG69" s="47" t="str">
        <f>IF(Include_in_Moderator=TRUE,CD:CD*('Moderator Analysis'!F:F-CO$5-CO$4*'Moderator Analysis'!E:E)^2,"")</f>
        <v/>
      </c>
      <c r="CH69" s="27"/>
      <c r="CI69" s="75" t="str">
        <f>IF(AND(Sufficient_data="Yes",Include_study="Yes",Include_in_Moderator=TRUE,Moderator&lt;&gt;""),1/(CC:CC^2+CO$7),"")</f>
        <v/>
      </c>
      <c r="CJ69" s="58" t="str">
        <f>IF(AND(Sufficient_data="Yes",Include_study="Yes",CI69&lt;&gt;""),'Moderator Analysis'!F:F-'Moderator Analysis'!K$37,"")</f>
        <v/>
      </c>
      <c r="CK69" s="58" t="str">
        <f>IF(AND(Sufficient_data="Yes",Include_study="Yes",CI69&lt;&gt;""),'Moderator Analysis'!E:E-SUMPRODUCT('Moderator Analysis'!E:E,CI:CI)/SUM(CI:CI),"")</f>
        <v/>
      </c>
      <c r="CL69" s="47" t="str">
        <f>IF(AND(Sufficient_data="Yes",Include_study="Yes",CI69&lt;&gt;""),CI:CI*(CB69-'Moderator Analysis'!K$29-'Moderator Analysis'!K$30*'Moderator Analysis'!E:E)^2,"")</f>
        <v/>
      </c>
      <c r="CQ69" s="167"/>
      <c r="CR69" s="150" t="b">
        <f>IF(Additional_Fisher_transformation="On",AND(Include_study="Yes",Number_of_observations&lt;&gt;"",Number_of_predictors&lt;&gt;""),AND(Include_study="Yes",Sufficient_data="Yes"))</f>
        <v>0</v>
      </c>
      <c r="CS69" s="169"/>
      <c r="CT69" s="58" t="str">
        <f>IF(Include_in_Pub_Bias=TRUE,Partial_correlation,"")</f>
        <v/>
      </c>
      <c r="CU69" s="58" t="str">
        <f>IF(AND(Include_in_Pub_Bias=TRUE,Additional_Fisher_transformation="On"),FISHER(Partial_correlation),"")</f>
        <v/>
      </c>
      <c r="CV69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69" s="58" t="str">
        <f>IF(Include_in_Pub_Bias=TRUE,1/CV:CV^2,"")</f>
        <v/>
      </c>
      <c r="CX69" s="58" t="str">
        <f>IF(Include_in_Pub_Bias=TRUE,1/(CV:CV^2+IF(Additional_model="Fixed effect",0,Calculations!DK$11)),"")</f>
        <v/>
      </c>
      <c r="CY69" s="58" t="str">
        <f>IF(Include_in_Pub_Bias=TRUE,1/(CV:CV^2+IF(Additional_model="Fixed effect",0,'Publication Bias Analysis'!L$32)),"")</f>
        <v/>
      </c>
      <c r="CZ69" s="58" t="str">
        <f>IF(Include_in_Pub_Bias=TRUE,'Publication Bias Analysis'!E:E-'Publication Bias Analysis'!I$37,"")</f>
        <v/>
      </c>
      <c r="DA69" s="58" t="str">
        <f>IF(Include_in_Pub_Bias=TRUE,IF(Additional_model="Fixed effect",1/CV:CV,1/SQRT(CV:CV^2+DK$11)),"")</f>
        <v/>
      </c>
      <c r="DB69" s="58" t="str">
        <f>IF(Include_in_Pub_Bias=TRUE,IF(Additional_model="Fixed effect",'Publication Bias Analysis'!E:E/CV:CV,'Publication Bias Analysis'!E:E/SQRT(CV:CV^2+DK$11)),"")</f>
        <v/>
      </c>
      <c r="DC69" s="78" t="str">
        <f>IF(Include_in_Pub_Bias=TRUE,RANK(DP:DP,DP:DP,1)*IF(DO:DO&gt;0,1,-1),"")</f>
        <v/>
      </c>
      <c r="DD69" s="78" t="str">
        <f>IF(Include_in_Pub_Bias=TRUE,DC:DC,"")</f>
        <v/>
      </c>
      <c r="DE69" s="78" t="str">
        <f>IF(Include_in_Pub_Bias=TRUE,RANK(DS:DS,DS:DS,1)*IF(DR:DR&lt;0,-1,1),"")</f>
        <v/>
      </c>
      <c r="DF69" s="78" t="str">
        <f>IF(Include_in_Pub_Bias=TRUE,RANK(DV:DV,DV:DV,1)*IF(DU:DU&lt;0,-1,1),"")</f>
        <v/>
      </c>
      <c r="DG69" s="58" t="e">
        <f>IF(Include_in_Pub_Bias=TRUE,'Publication Bias Analysis'!E:E,NA())</f>
        <v>#N/A</v>
      </c>
      <c r="DH69" s="47" t="e">
        <f>IF(Include_in_Pub_Bias=TRUE,CV:CV,NA())</f>
        <v>#N/A</v>
      </c>
      <c r="DN69" s="164"/>
      <c r="DO69" s="10" t="str">
        <f>IF(Include_in_Pub_Bias=TRUE,IF('Publication Bias Analysis'!L$37="Left",'Publication Bias Analysis'!E:E-'Publication Bias Analysis'!I$29,'Publication Bias Analysis'!I$29-'Publication Bias Analysis'!E:E),"")</f>
        <v/>
      </c>
      <c r="DP69" s="10" t="str">
        <f>IF(Include_in_Pub_Bias=TRUE,ABS(DO69),"")</f>
        <v/>
      </c>
      <c r="DQ69" s="47" t="str">
        <f>IF(Include_in_Pub_Bias=TRUE,1/(CV:CV^2+IF(Additional_model="Fixed effect",0,$DZ$6)),"")</f>
        <v/>
      </c>
      <c r="DR69" s="10" t="str">
        <f>IF(Include_in_Pub_Bias=TRUE,IF('Publication Bias Analysis'!L$37="Left",'Publication Bias Analysis'!E:E-DZ$3,DZ$3-'Publication Bias Analysis'!E:E),"")</f>
        <v/>
      </c>
      <c r="DS69" s="10" t="str">
        <f t="shared" si="166"/>
        <v/>
      </c>
      <c r="DT69" s="47" t="str">
        <f>IF(AND(DR69&lt;&gt;"",DD69&lt;=MAX(DD:DD)-DZ$7),1/(CV:CV^2+IF(Additional_model="Fixed effect",0,$DZ$13)),"")</f>
        <v/>
      </c>
      <c r="DU69" s="10" t="str">
        <f>IF(Include_in_Pub_Bias=TRUE,IF('Publication Bias Analysis'!L$37="Left",'Publication Bias Analysis'!E:E-DZ$10,DZ$10-'Publication Bias Analysis'!E:E),"")</f>
        <v/>
      </c>
      <c r="DV69" s="10" t="str">
        <f t="shared" si="122"/>
        <v/>
      </c>
      <c r="DW69" s="47" t="str">
        <f>IF(AND(DU69&lt;&gt;"",DE69&lt;=MAX(DE:DE)-DZ$14),1/(CV:CV^2+IF(Additional_model="Fixed effect",0,$DZ$20)),"")</f>
        <v/>
      </c>
      <c r="EO69" s="164"/>
      <c r="EP69" s="58" t="str">
        <f>IF(Include_in_Pub_Bias=TRUE,Inverse_standard_error-AVERAGE(Inverse_standard_error),"")</f>
        <v/>
      </c>
      <c r="EQ69" s="47" t="str">
        <f>IF(Include_in_Pub_Bias=TRUE,Z_score-('Publication Bias Analysis'!P$3+'Publication Bias Analysis'!P$4*Inverse_standard_error),"")</f>
        <v/>
      </c>
      <c r="ES69" s="164"/>
      <c r="ET69" s="58" t="str">
        <f>IF(Include_in_Pub_Bias=TRUE,('Publication Bias Analysis'!E:E-SUMPRODUCT('Publication Bias Analysis'!E:E,Calculations!CW:CW)/SUM(Calculations!CW:CW))/(SQRT(EU:EU)),"")</f>
        <v/>
      </c>
      <c r="EU69" s="58" t="str">
        <f>IF(Include_in_Pub_Bias=TRUE,'Publication Bias Analysis'!F:F^2-1/(SUM(Calculations!CW:CW)),"")</f>
        <v/>
      </c>
      <c r="EV69" s="78" t="str">
        <f>IF(Include_in_Pub_Bias=TRUE,RANK(ET:ET,ET:ET,1),"")</f>
        <v/>
      </c>
      <c r="EW69" s="78" t="str">
        <f>IF(Include_in_Pub_Bias=TRUE,RANK(EU:EU,EU:EU,1),"")</f>
        <v/>
      </c>
      <c r="EX69" s="78" t="str">
        <f>IF(Include_in_Pub_Bias=TRUE,COUNTIFS(EV70:EV268,"&lt;"&amp;EV69,EW70:EW268,"&lt;"&amp;EW69)+COUNTIFS(EV70:EV268,"&gt;"&amp;EV69,EW70:EW268,"&gt;"&amp;EW69),"")</f>
        <v/>
      </c>
      <c r="EY69" s="94" t="str">
        <f>IF(Include_in_Pub_Bias=TRUE,COUNTIFS(EV70:EV268,"&lt;"&amp;EV69,EW70:EW268,"&gt;"&amp;EW69)+COUNTIFS(EV70:EV268,"&gt;"&amp;EV69,EW70:EW268,"&lt;"&amp;EW69),"")</f>
        <v/>
      </c>
      <c r="FA69" s="164"/>
      <c r="FG69" s="164"/>
      <c r="FH69" s="58" t="e">
        <f>IF(Include_in_Pub_Bias=TRUE,Inverse_standard_error,NA())</f>
        <v>#N/A</v>
      </c>
      <c r="FI69" s="58" t="e">
        <f>IF(Include_in_Pub_Bias=TRUE,Z_score,NA())</f>
        <v>#N/A</v>
      </c>
      <c r="FJ69" s="58" t="str">
        <f>IF(Include_in_Pub_Bias=TRUE,Inverse_standard_error-AVERAGE(Inverse_standard_error),"")</f>
        <v/>
      </c>
      <c r="FK69" s="47" t="str">
        <f>IF(Include_in_Pub_Bias=TRUE,Z_score-('Publication Bias Analysis'!AK$30+'Publication Bias Analysis'!AK$31*Inverse_standard_error),"")</f>
        <v/>
      </c>
      <c r="FQ69" s="164"/>
      <c r="FR69" s="98" t="str">
        <f>IF(Z_score&lt;&gt;"",RANK('Publication Bias Analysis'!AT:AT,'Publication Bias Analysis'!AT:AT,1)+COUNTIF('Publication Bias Analysis'!AT$2:AT68,'Publication Bias Analysis'!AR69),"")</f>
        <v/>
      </c>
      <c r="FS69" s="58" t="str">
        <f t="shared" si="64"/>
        <v/>
      </c>
      <c r="FT69" s="58" t="e">
        <f>IF(Include_in_Pub_Bias=TRUE,'Publication Bias Analysis'!AS69,NA())</f>
        <v>#N/A</v>
      </c>
      <c r="FU69" s="58" t="e">
        <f>IF('Publication Bias Analysis'!AS69&lt;&gt;"",'Publication Bias Analysis'!AT69,NA())</f>
        <v>#N/A</v>
      </c>
      <c r="FV69" s="58" t="str">
        <f>IF(Include_in_Pub_Bias=TRUE,'Publication Bias Analysis'!AS:AS-AVERAGE('Publication Bias Analysis'!AS:AS),"")</f>
        <v/>
      </c>
      <c r="FW69" s="47" t="str">
        <f>IF(Include_in_Pub_Bias=TRUE,FU:FU-('Publication Bias Analysis'!AW$30+'Publication Bias Analysis'!AW$31*FT:FT),"")</f>
        <v/>
      </c>
      <c r="GC69" s="164"/>
      <c r="GD69" s="58" t="str">
        <f t="shared" si="112"/>
        <v/>
      </c>
      <c r="GE69" s="58" t="str">
        <f t="shared" si="123"/>
        <v/>
      </c>
      <c r="GF69" s="47" t="str">
        <f t="shared" si="167"/>
        <v/>
      </c>
    </row>
    <row r="70" spans="1:188" x14ac:dyDescent="0.2">
      <c r="A70" s="166"/>
      <c r="B70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70" s="78" t="str">
        <f>IF(B70&lt;&gt;"",IF(B70=0,COUNTIF(B$2:B69,0)+1,COUNTIF(B$2:B69,B70)+B70+COUNTIF(B:B,0)),"")</f>
        <v/>
      </c>
      <c r="D70" s="78" t="str">
        <f>IF(AND(Variance&lt;&gt;"",Entry_Number&lt;&gt;""),Entry_Number,"")</f>
        <v/>
      </c>
      <c r="E70" s="120" t="str">
        <f>IF(Input!Study_name&lt;&gt;"",Input!Study_name,"")</f>
        <v/>
      </c>
      <c r="F70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70" s="58" t="str">
        <f t="shared" si="124"/>
        <v/>
      </c>
      <c r="H70" s="58" t="str">
        <f t="shared" si="125"/>
        <v/>
      </c>
      <c r="I70" s="58" t="str">
        <f t="shared" si="126"/>
        <v/>
      </c>
      <c r="J70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70" s="58" t="str">
        <f>IF(AND(Include_study="Yes",Sufficient_data="Yes",Variance&lt;&gt;""),IF(Input!Standard_error_of_Partial_correlation&lt;&gt;"",Input!Standard_error_of_Partial_correlation,SQRT(J70)),"")</f>
        <v/>
      </c>
      <c r="L70" s="58" t="str">
        <f>IF(AND(Sufficient_data="Yes",Include_study="Yes",Variance&lt;&gt;""),1/Variance,"")</f>
        <v/>
      </c>
      <c r="M70" s="58" t="str">
        <f>IF(AND(Sufficient_data="Yes",Include_study="Yes",Variance&lt;&gt;""),1/(Variance+T2_),"")</f>
        <v/>
      </c>
      <c r="N70" s="58" t="str">
        <f t="shared" si="127"/>
        <v/>
      </c>
      <c r="O70" s="58" t="str">
        <f t="shared" si="128"/>
        <v/>
      </c>
      <c r="P70" s="143" t="str">
        <f t="shared" si="129"/>
        <v/>
      </c>
      <c r="Q70" s="146" t="str">
        <f>IF(AND(Include_study="Yes",Sufficient_data="Yes",Variance&lt;&gt;""),IF(Fisher_transformation="Off",Partial_correlation,Partial_correlation_z)-Combined_Effect_Size,"")</f>
        <v/>
      </c>
      <c r="S70" s="75" t="e">
        <f>IF(AND(Sufficient_data="Yes",Include_study="Yes",Variance&lt;&gt;""),Partial_correlation,NA())</f>
        <v>#N/A</v>
      </c>
      <c r="T70" s="58" t="e">
        <f t="shared" si="130"/>
        <v>#N/A</v>
      </c>
      <c r="U70" s="47" t="e">
        <f t="shared" si="131"/>
        <v>#N/A</v>
      </c>
      <c r="Z70" s="166"/>
      <c r="AA70" s="82" t="str">
        <f t="shared" si="132"/>
        <v/>
      </c>
      <c r="AB70" s="88" t="b">
        <f t="shared" si="159"/>
        <v>0</v>
      </c>
      <c r="AC70" s="105" t="str">
        <f>IF(Include_in_subgroup=TRUE,Input!Study_name,"")</f>
        <v/>
      </c>
      <c r="AD70" s="58" t="str">
        <f t="shared" si="133"/>
        <v/>
      </c>
      <c r="AE70" s="58" t="str">
        <f t="shared" si="134"/>
        <v/>
      </c>
      <c r="AF70" s="58" t="str">
        <f t="shared" si="135"/>
        <v/>
      </c>
      <c r="AG70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70" s="58" t="str">
        <f t="shared" si="136"/>
        <v/>
      </c>
      <c r="AI70" s="58" t="str">
        <f t="shared" si="137"/>
        <v/>
      </c>
      <c r="AJ70" s="83" t="str">
        <f t="shared" si="138"/>
        <v/>
      </c>
      <c r="AK70" s="58" t="str">
        <f t="shared" si="139"/>
        <v/>
      </c>
      <c r="AL70" s="58" t="str">
        <f t="shared" si="140"/>
        <v/>
      </c>
      <c r="AM70" s="47" t="str">
        <f t="shared" si="141"/>
        <v/>
      </c>
      <c r="AN70" s="27"/>
      <c r="AO70" s="75" t="e">
        <f t="shared" si="142"/>
        <v>#N/A</v>
      </c>
      <c r="AP70" s="58" t="e">
        <f t="shared" si="143"/>
        <v>#N/A</v>
      </c>
      <c r="AQ70" s="47" t="e">
        <f t="shared" si="144"/>
        <v>#N/A</v>
      </c>
      <c r="AR70" s="27"/>
      <c r="AS70" s="82" t="str">
        <f t="shared" si="115"/>
        <v/>
      </c>
      <c r="AT70" s="58" t="str">
        <f>IF(AND(Sufficient_data="Yes",Include_study="Yes",Subgroup&lt;&gt;""),IF(COUNTIFS(Input!K$2:K69,"="&amp;"Yes",Input!C$2:C69,"="&amp;"Yes",Input!M$2:M69,"="&amp;Subgroup)&gt;0,"",Subgroup),"")</f>
        <v/>
      </c>
      <c r="AU70" s="88" t="str">
        <f t="shared" si="116"/>
        <v/>
      </c>
      <c r="AV70" s="78" t="str">
        <f t="shared" si="145"/>
        <v/>
      </c>
      <c r="AW70" s="58" t="str">
        <f t="shared" si="117"/>
        <v/>
      </c>
      <c r="AX70" s="89" t="str">
        <f t="shared" si="118"/>
        <v/>
      </c>
      <c r="AY70" s="83" t="str">
        <f t="shared" si="160"/>
        <v/>
      </c>
      <c r="AZ70" s="58" t="str">
        <f t="shared" si="119"/>
        <v/>
      </c>
      <c r="BA70" s="58" t="str">
        <f t="shared" si="146"/>
        <v/>
      </c>
      <c r="BB70" s="58" t="str">
        <f t="shared" si="120"/>
        <v/>
      </c>
      <c r="BC70" s="58" t="str">
        <f t="shared" si="121"/>
        <v/>
      </c>
      <c r="BD70" s="58" t="str">
        <f t="shared" si="147"/>
        <v/>
      </c>
      <c r="BE70" s="88" t="str">
        <f t="shared" si="148"/>
        <v/>
      </c>
      <c r="BF70" s="58" t="str">
        <f t="shared" si="149"/>
        <v/>
      </c>
      <c r="BG70" s="58" t="str">
        <f t="shared" si="150"/>
        <v/>
      </c>
      <c r="BH70" s="58" t="str">
        <f t="shared" si="161"/>
        <v/>
      </c>
      <c r="BI70" s="58" t="str">
        <f t="shared" si="162"/>
        <v/>
      </c>
      <c r="BJ70" s="58" t="str">
        <f t="shared" si="151"/>
        <v/>
      </c>
      <c r="BK70" s="58" t="str">
        <f t="shared" si="152"/>
        <v/>
      </c>
      <c r="BL70" s="58" t="str">
        <f t="shared" si="163"/>
        <v/>
      </c>
      <c r="BM70" s="58" t="str">
        <f t="shared" si="164"/>
        <v/>
      </c>
      <c r="BN70" s="58" t="str">
        <f t="shared" si="153"/>
        <v/>
      </c>
      <c r="BO70" s="58" t="e">
        <f t="shared" si="154"/>
        <v>#N/A</v>
      </c>
      <c r="BP70" s="83" t="str">
        <f t="shared" si="165"/>
        <v/>
      </c>
      <c r="BQ70" s="58" t="str">
        <f t="shared" si="155"/>
        <v/>
      </c>
      <c r="BR70" s="58" t="str">
        <f t="shared" si="156"/>
        <v/>
      </c>
      <c r="BS70" s="58" t="str">
        <f t="shared" si="157"/>
        <v/>
      </c>
      <c r="BT70" s="47" t="str">
        <f t="shared" si="158"/>
        <v/>
      </c>
      <c r="BY70" s="167"/>
      <c r="BZ70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70" s="58" t="e">
        <f>IF(Include_in_Moderator=TRUE,'Moderator Analysis'!E:E,NA())</f>
        <v>#N/A</v>
      </c>
      <c r="CB70" s="58" t="e">
        <f>IF(Include_in_Moderator=TRUE,'Moderator Analysis'!F:F,NA())</f>
        <v>#N/A</v>
      </c>
      <c r="CC70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70" s="58" t="str">
        <f>IF(Include_in_Moderator=TRUE,1/CC:CC^2,"")</f>
        <v/>
      </c>
      <c r="CE70" s="58" t="str">
        <f>IF(Include_in_Moderator=TRUE,'Moderator Analysis'!F:F-CO$2,"")</f>
        <v/>
      </c>
      <c r="CF70" s="58" t="str">
        <f>IF(Include_in_Moderator=TRUE,'Moderator Analysis'!E:E-CO$3,"")</f>
        <v/>
      </c>
      <c r="CG70" s="47" t="str">
        <f>IF(Include_in_Moderator=TRUE,CD:CD*('Moderator Analysis'!F:F-CO$5-CO$4*'Moderator Analysis'!E:E)^2,"")</f>
        <v/>
      </c>
      <c r="CH70" s="27"/>
      <c r="CI70" s="75" t="str">
        <f>IF(AND(Sufficient_data="Yes",Include_study="Yes",Include_in_Moderator=TRUE,Moderator&lt;&gt;""),1/(CC:CC^2+CO$7),"")</f>
        <v/>
      </c>
      <c r="CJ70" s="58" t="str">
        <f>IF(AND(Sufficient_data="Yes",Include_study="Yes",CI70&lt;&gt;""),'Moderator Analysis'!F:F-'Moderator Analysis'!K$37,"")</f>
        <v/>
      </c>
      <c r="CK70" s="58" t="str">
        <f>IF(AND(Sufficient_data="Yes",Include_study="Yes",CI70&lt;&gt;""),'Moderator Analysis'!E:E-SUMPRODUCT('Moderator Analysis'!E:E,CI:CI)/SUM(CI:CI),"")</f>
        <v/>
      </c>
      <c r="CL70" s="47" t="str">
        <f>IF(AND(Sufficient_data="Yes",Include_study="Yes",CI70&lt;&gt;""),CI:CI*(CB70-'Moderator Analysis'!K$29-'Moderator Analysis'!K$30*'Moderator Analysis'!E:E)^2,"")</f>
        <v/>
      </c>
      <c r="CQ70" s="167"/>
      <c r="CR70" s="150" t="b">
        <f>IF(Additional_Fisher_transformation="On",AND(Include_study="Yes",Number_of_observations&lt;&gt;"",Number_of_predictors&lt;&gt;""),AND(Include_study="Yes",Sufficient_data="Yes"))</f>
        <v>0</v>
      </c>
      <c r="CS70" s="169"/>
      <c r="CT70" s="58" t="str">
        <f>IF(Include_in_Pub_Bias=TRUE,Partial_correlation,"")</f>
        <v/>
      </c>
      <c r="CU70" s="58" t="str">
        <f>IF(AND(Include_in_Pub_Bias=TRUE,Additional_Fisher_transformation="On"),FISHER(Partial_correlation),"")</f>
        <v/>
      </c>
      <c r="CV70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70" s="58" t="str">
        <f>IF(Include_in_Pub_Bias=TRUE,1/CV:CV^2,"")</f>
        <v/>
      </c>
      <c r="CX70" s="58" t="str">
        <f>IF(Include_in_Pub_Bias=TRUE,1/(CV:CV^2+IF(Additional_model="Fixed effect",0,Calculations!DK$11)),"")</f>
        <v/>
      </c>
      <c r="CY70" s="58" t="str">
        <f>IF(Include_in_Pub_Bias=TRUE,1/(CV:CV^2+IF(Additional_model="Fixed effect",0,'Publication Bias Analysis'!L$32)),"")</f>
        <v/>
      </c>
      <c r="CZ70" s="58" t="str">
        <f>IF(Include_in_Pub_Bias=TRUE,'Publication Bias Analysis'!E:E-'Publication Bias Analysis'!I$37,"")</f>
        <v/>
      </c>
      <c r="DA70" s="58" t="str">
        <f>IF(Include_in_Pub_Bias=TRUE,IF(Additional_model="Fixed effect",1/CV:CV,1/SQRT(CV:CV^2+DK$11)),"")</f>
        <v/>
      </c>
      <c r="DB70" s="58" t="str">
        <f>IF(Include_in_Pub_Bias=TRUE,IF(Additional_model="Fixed effect",'Publication Bias Analysis'!E:E/CV:CV,'Publication Bias Analysis'!E:E/SQRT(CV:CV^2+DK$11)),"")</f>
        <v/>
      </c>
      <c r="DC70" s="78" t="str">
        <f>IF(Include_in_Pub_Bias=TRUE,RANK(DP:DP,DP:DP,1)*IF(DO:DO&gt;0,1,-1),"")</f>
        <v/>
      </c>
      <c r="DD70" s="78" t="str">
        <f>IF(Include_in_Pub_Bias=TRUE,DC:DC,"")</f>
        <v/>
      </c>
      <c r="DE70" s="78" t="str">
        <f>IF(Include_in_Pub_Bias=TRUE,RANK(DS:DS,DS:DS,1)*IF(DR:DR&lt;0,-1,1),"")</f>
        <v/>
      </c>
      <c r="DF70" s="78" t="str">
        <f>IF(Include_in_Pub_Bias=TRUE,RANK(DV:DV,DV:DV,1)*IF(DU:DU&lt;0,-1,1),"")</f>
        <v/>
      </c>
      <c r="DG70" s="58" t="e">
        <f>IF(Include_in_Pub_Bias=TRUE,'Publication Bias Analysis'!E:E,NA())</f>
        <v>#N/A</v>
      </c>
      <c r="DH70" s="47" t="e">
        <f>IF(Include_in_Pub_Bias=TRUE,CV:CV,NA())</f>
        <v>#N/A</v>
      </c>
      <c r="DN70" s="164"/>
      <c r="DO70" s="10" t="str">
        <f>IF(Include_in_Pub_Bias=TRUE,IF('Publication Bias Analysis'!L$37="Left",'Publication Bias Analysis'!E:E-'Publication Bias Analysis'!I$29,'Publication Bias Analysis'!I$29-'Publication Bias Analysis'!E:E),"")</f>
        <v/>
      </c>
      <c r="DP70" s="10" t="str">
        <f>IF(Include_in_Pub_Bias=TRUE,ABS(DO70),"")</f>
        <v/>
      </c>
      <c r="DQ70" s="47" t="str">
        <f>IF(Include_in_Pub_Bias=TRUE,1/(CV:CV^2+IF(Additional_model="Fixed effect",0,$DZ$6)),"")</f>
        <v/>
      </c>
      <c r="DR70" s="10" t="str">
        <f>IF(Include_in_Pub_Bias=TRUE,IF('Publication Bias Analysis'!L$37="Left",'Publication Bias Analysis'!E:E-DZ$3,DZ$3-'Publication Bias Analysis'!E:E),"")</f>
        <v/>
      </c>
      <c r="DS70" s="10" t="str">
        <f t="shared" si="166"/>
        <v/>
      </c>
      <c r="DT70" s="47" t="str">
        <f>IF(AND(DR70&lt;&gt;"",DD70&lt;=MAX(DD:DD)-DZ$7),1/(CV:CV^2+IF(Additional_model="Fixed effect",0,$DZ$13)),"")</f>
        <v/>
      </c>
      <c r="DU70" s="10" t="str">
        <f>IF(Include_in_Pub_Bias=TRUE,IF('Publication Bias Analysis'!L$37="Left",'Publication Bias Analysis'!E:E-DZ$10,DZ$10-'Publication Bias Analysis'!E:E),"")</f>
        <v/>
      </c>
      <c r="DV70" s="10" t="str">
        <f t="shared" si="122"/>
        <v/>
      </c>
      <c r="DW70" s="47" t="str">
        <f>IF(AND(DU70&lt;&gt;"",DE70&lt;=MAX(DE:DE)-DZ$14),1/(CV:CV^2+IF(Additional_model="Fixed effect",0,$DZ$20)),"")</f>
        <v/>
      </c>
      <c r="EO70" s="164"/>
      <c r="EP70" s="58" t="str">
        <f>IF(Include_in_Pub_Bias=TRUE,Inverse_standard_error-AVERAGE(Inverse_standard_error),"")</f>
        <v/>
      </c>
      <c r="EQ70" s="47" t="str">
        <f>IF(Include_in_Pub_Bias=TRUE,Z_score-('Publication Bias Analysis'!P$3+'Publication Bias Analysis'!P$4*Inverse_standard_error),"")</f>
        <v/>
      </c>
      <c r="ES70" s="164"/>
      <c r="ET70" s="58" t="str">
        <f>IF(Include_in_Pub_Bias=TRUE,('Publication Bias Analysis'!E:E-SUMPRODUCT('Publication Bias Analysis'!E:E,Calculations!CW:CW)/SUM(Calculations!CW:CW))/(SQRT(EU:EU)),"")</f>
        <v/>
      </c>
      <c r="EU70" s="58" t="str">
        <f>IF(Include_in_Pub_Bias=TRUE,'Publication Bias Analysis'!F:F^2-1/(SUM(Calculations!CW:CW)),"")</f>
        <v/>
      </c>
      <c r="EV70" s="78" t="str">
        <f>IF(Include_in_Pub_Bias=TRUE,RANK(ET:ET,ET:ET,1),"")</f>
        <v/>
      </c>
      <c r="EW70" s="78" t="str">
        <f>IF(Include_in_Pub_Bias=TRUE,RANK(EU:EU,EU:EU,1),"")</f>
        <v/>
      </c>
      <c r="EX70" s="78" t="str">
        <f>IF(Include_in_Pub_Bias=TRUE,COUNTIFS(EV71:EV269,"&lt;"&amp;EV70,EW71:EW269,"&lt;"&amp;EW70)+COUNTIFS(EV71:EV269,"&gt;"&amp;EV70,EW71:EW269,"&gt;"&amp;EW70),"")</f>
        <v/>
      </c>
      <c r="EY70" s="94" t="str">
        <f>IF(Include_in_Pub_Bias=TRUE,COUNTIFS(EV71:EV269,"&lt;"&amp;EV70,EW71:EW269,"&gt;"&amp;EW70)+COUNTIFS(EV71:EV269,"&gt;"&amp;EV70,EW71:EW269,"&lt;"&amp;EW70),"")</f>
        <v/>
      </c>
      <c r="FA70" s="164"/>
      <c r="FG70" s="164"/>
      <c r="FH70" s="58" t="e">
        <f>IF(Include_in_Pub_Bias=TRUE,Inverse_standard_error,NA())</f>
        <v>#N/A</v>
      </c>
      <c r="FI70" s="58" t="e">
        <f>IF(Include_in_Pub_Bias=TRUE,Z_score,NA())</f>
        <v>#N/A</v>
      </c>
      <c r="FJ70" s="58" t="str">
        <f>IF(Include_in_Pub_Bias=TRUE,Inverse_standard_error-AVERAGE(Inverse_standard_error),"")</f>
        <v/>
      </c>
      <c r="FK70" s="47" t="str">
        <f>IF(Include_in_Pub_Bias=TRUE,Z_score-('Publication Bias Analysis'!AK$30+'Publication Bias Analysis'!AK$31*Inverse_standard_error),"")</f>
        <v/>
      </c>
      <c r="FQ70" s="164"/>
      <c r="FR70" s="98" t="str">
        <f>IF(Z_score&lt;&gt;"",RANK('Publication Bias Analysis'!AT:AT,'Publication Bias Analysis'!AT:AT,1)+COUNTIF('Publication Bias Analysis'!AT$2:AT69,'Publication Bias Analysis'!AR70),"")</f>
        <v/>
      </c>
      <c r="FS70" s="58" t="str">
        <f t="shared" ref="FS70:FS133" si="168">IF(FR:FR&lt;&gt;"",(FR:FR-1/3)/(COUNT(FR:FR)+1/3),"")</f>
        <v/>
      </c>
      <c r="FT70" s="58" t="e">
        <f>IF(Include_in_Pub_Bias=TRUE,'Publication Bias Analysis'!AS70,NA())</f>
        <v>#N/A</v>
      </c>
      <c r="FU70" s="58" t="e">
        <f>IF('Publication Bias Analysis'!AS70&lt;&gt;"",'Publication Bias Analysis'!AT70,NA())</f>
        <v>#N/A</v>
      </c>
      <c r="FV70" s="58" t="str">
        <f>IF(Include_in_Pub_Bias=TRUE,'Publication Bias Analysis'!AS:AS-AVERAGE('Publication Bias Analysis'!AS:AS),"")</f>
        <v/>
      </c>
      <c r="FW70" s="47" t="str">
        <f>IF(Include_in_Pub_Bias=TRUE,FU:FU-('Publication Bias Analysis'!AW$30+'Publication Bias Analysis'!AW$31*FT:FT),"")</f>
        <v/>
      </c>
      <c r="GC70" s="164"/>
      <c r="GD70" s="58" t="str">
        <f t="shared" si="112"/>
        <v/>
      </c>
      <c r="GE70" s="58" t="str">
        <f t="shared" si="123"/>
        <v/>
      </c>
      <c r="GF70" s="47" t="str">
        <f t="shared" si="167"/>
        <v/>
      </c>
    </row>
    <row r="71" spans="1:188" x14ac:dyDescent="0.2">
      <c r="A71" s="166"/>
      <c r="B71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71" s="78" t="str">
        <f>IF(B71&lt;&gt;"",IF(B71=0,COUNTIF(B$2:B70,0)+1,COUNTIF(B$2:B70,B71)+B71+COUNTIF(B:B,0)),"")</f>
        <v/>
      </c>
      <c r="D71" s="78" t="str">
        <f>IF(AND(Variance&lt;&gt;"",Entry_Number&lt;&gt;""),Entry_Number,"")</f>
        <v/>
      </c>
      <c r="E71" s="120" t="str">
        <f>IF(Input!Study_name&lt;&gt;"",Input!Study_name,"")</f>
        <v/>
      </c>
      <c r="F71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71" s="58" t="str">
        <f t="shared" si="124"/>
        <v/>
      </c>
      <c r="H71" s="58" t="str">
        <f t="shared" si="125"/>
        <v/>
      </c>
      <c r="I71" s="58" t="str">
        <f t="shared" si="126"/>
        <v/>
      </c>
      <c r="J71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71" s="58" t="str">
        <f>IF(AND(Include_study="Yes",Sufficient_data="Yes",Variance&lt;&gt;""),IF(Input!Standard_error_of_Partial_correlation&lt;&gt;"",Input!Standard_error_of_Partial_correlation,SQRT(J71)),"")</f>
        <v/>
      </c>
      <c r="L71" s="58" t="str">
        <f>IF(AND(Sufficient_data="Yes",Include_study="Yes",Variance&lt;&gt;""),1/Variance,"")</f>
        <v/>
      </c>
      <c r="M71" s="58" t="str">
        <f>IF(AND(Sufficient_data="Yes",Include_study="Yes",Variance&lt;&gt;""),1/(Variance+T2_),"")</f>
        <v/>
      </c>
      <c r="N71" s="58" t="str">
        <f t="shared" si="127"/>
        <v/>
      </c>
      <c r="O71" s="58" t="str">
        <f t="shared" si="128"/>
        <v/>
      </c>
      <c r="P71" s="143" t="str">
        <f t="shared" si="129"/>
        <v/>
      </c>
      <c r="Q71" s="146" t="str">
        <f>IF(AND(Include_study="Yes",Sufficient_data="Yes",Variance&lt;&gt;""),IF(Fisher_transformation="Off",Partial_correlation,Partial_correlation_z)-Combined_Effect_Size,"")</f>
        <v/>
      </c>
      <c r="S71" s="75" t="e">
        <f>IF(AND(Sufficient_data="Yes",Include_study="Yes",Variance&lt;&gt;""),Partial_correlation,NA())</f>
        <v>#N/A</v>
      </c>
      <c r="T71" s="58" t="e">
        <f t="shared" si="130"/>
        <v>#N/A</v>
      </c>
      <c r="U71" s="47" t="e">
        <f t="shared" si="131"/>
        <v>#N/A</v>
      </c>
      <c r="Z71" s="166"/>
      <c r="AA71" s="82" t="str">
        <f t="shared" si="132"/>
        <v/>
      </c>
      <c r="AB71" s="88" t="b">
        <f t="shared" si="159"/>
        <v>0</v>
      </c>
      <c r="AC71" s="105" t="str">
        <f>IF(Include_in_subgroup=TRUE,Input!Study_name,"")</f>
        <v/>
      </c>
      <c r="AD71" s="58" t="str">
        <f t="shared" si="133"/>
        <v/>
      </c>
      <c r="AE71" s="58" t="str">
        <f t="shared" si="134"/>
        <v/>
      </c>
      <c r="AF71" s="58" t="str">
        <f t="shared" si="135"/>
        <v/>
      </c>
      <c r="AG71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71" s="58" t="str">
        <f t="shared" si="136"/>
        <v/>
      </c>
      <c r="AI71" s="58" t="str">
        <f t="shared" si="137"/>
        <v/>
      </c>
      <c r="AJ71" s="83" t="str">
        <f t="shared" si="138"/>
        <v/>
      </c>
      <c r="AK71" s="58" t="str">
        <f t="shared" si="139"/>
        <v/>
      </c>
      <c r="AL71" s="58" t="str">
        <f t="shared" si="140"/>
        <v/>
      </c>
      <c r="AM71" s="47" t="str">
        <f t="shared" si="141"/>
        <v/>
      </c>
      <c r="AN71" s="27"/>
      <c r="AO71" s="75" t="e">
        <f t="shared" si="142"/>
        <v>#N/A</v>
      </c>
      <c r="AP71" s="58" t="e">
        <f t="shared" si="143"/>
        <v>#N/A</v>
      </c>
      <c r="AQ71" s="47" t="e">
        <f t="shared" si="144"/>
        <v>#N/A</v>
      </c>
      <c r="AR71" s="27"/>
      <c r="AS71" s="82" t="str">
        <f t="shared" si="115"/>
        <v/>
      </c>
      <c r="AT71" s="58" t="str">
        <f>IF(AND(Sufficient_data="Yes",Include_study="Yes",Subgroup&lt;&gt;""),IF(COUNTIFS(Input!K$2:K70,"="&amp;"Yes",Input!C$2:C70,"="&amp;"Yes",Input!M$2:M70,"="&amp;Subgroup)&gt;0,"",Subgroup),"")</f>
        <v/>
      </c>
      <c r="AU71" s="88" t="str">
        <f t="shared" si="116"/>
        <v/>
      </c>
      <c r="AV71" s="78" t="str">
        <f t="shared" si="145"/>
        <v/>
      </c>
      <c r="AW71" s="58" t="str">
        <f t="shared" si="117"/>
        <v/>
      </c>
      <c r="AX71" s="89" t="str">
        <f t="shared" si="118"/>
        <v/>
      </c>
      <c r="AY71" s="83" t="str">
        <f t="shared" si="160"/>
        <v/>
      </c>
      <c r="AZ71" s="58" t="str">
        <f t="shared" si="119"/>
        <v/>
      </c>
      <c r="BA71" s="58" t="str">
        <f t="shared" si="146"/>
        <v/>
      </c>
      <c r="BB71" s="58" t="str">
        <f t="shared" si="120"/>
        <v/>
      </c>
      <c r="BC71" s="58" t="str">
        <f t="shared" si="121"/>
        <v/>
      </c>
      <c r="BD71" s="58" t="str">
        <f t="shared" si="147"/>
        <v/>
      </c>
      <c r="BE71" s="88" t="str">
        <f t="shared" si="148"/>
        <v/>
      </c>
      <c r="BF71" s="58" t="str">
        <f t="shared" si="149"/>
        <v/>
      </c>
      <c r="BG71" s="58" t="str">
        <f t="shared" si="150"/>
        <v/>
      </c>
      <c r="BH71" s="58" t="str">
        <f t="shared" si="161"/>
        <v/>
      </c>
      <c r="BI71" s="58" t="str">
        <f t="shared" si="162"/>
        <v/>
      </c>
      <c r="BJ71" s="58" t="str">
        <f t="shared" si="151"/>
        <v/>
      </c>
      <c r="BK71" s="58" t="str">
        <f t="shared" si="152"/>
        <v/>
      </c>
      <c r="BL71" s="58" t="str">
        <f t="shared" si="163"/>
        <v/>
      </c>
      <c r="BM71" s="58" t="str">
        <f t="shared" si="164"/>
        <v/>
      </c>
      <c r="BN71" s="58" t="str">
        <f t="shared" si="153"/>
        <v/>
      </c>
      <c r="BO71" s="58" t="e">
        <f t="shared" si="154"/>
        <v>#N/A</v>
      </c>
      <c r="BP71" s="83" t="str">
        <f t="shared" si="165"/>
        <v/>
      </c>
      <c r="BQ71" s="58" t="str">
        <f t="shared" si="155"/>
        <v/>
      </c>
      <c r="BR71" s="58" t="str">
        <f t="shared" si="156"/>
        <v/>
      </c>
      <c r="BS71" s="58" t="str">
        <f t="shared" si="157"/>
        <v/>
      </c>
      <c r="BT71" s="47" t="str">
        <f t="shared" si="158"/>
        <v/>
      </c>
      <c r="BY71" s="167"/>
      <c r="BZ71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71" s="58" t="e">
        <f>IF(Include_in_Moderator=TRUE,'Moderator Analysis'!E:E,NA())</f>
        <v>#N/A</v>
      </c>
      <c r="CB71" s="58" t="e">
        <f>IF(Include_in_Moderator=TRUE,'Moderator Analysis'!F:F,NA())</f>
        <v>#N/A</v>
      </c>
      <c r="CC71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71" s="58" t="str">
        <f>IF(Include_in_Moderator=TRUE,1/CC:CC^2,"")</f>
        <v/>
      </c>
      <c r="CE71" s="58" t="str">
        <f>IF(Include_in_Moderator=TRUE,'Moderator Analysis'!F:F-CO$2,"")</f>
        <v/>
      </c>
      <c r="CF71" s="58" t="str">
        <f>IF(Include_in_Moderator=TRUE,'Moderator Analysis'!E:E-CO$3,"")</f>
        <v/>
      </c>
      <c r="CG71" s="47" t="str">
        <f>IF(Include_in_Moderator=TRUE,CD:CD*('Moderator Analysis'!F:F-CO$5-CO$4*'Moderator Analysis'!E:E)^2,"")</f>
        <v/>
      </c>
      <c r="CH71" s="27"/>
      <c r="CI71" s="75" t="str">
        <f>IF(AND(Sufficient_data="Yes",Include_study="Yes",Include_in_Moderator=TRUE,Moderator&lt;&gt;""),1/(CC:CC^2+CO$7),"")</f>
        <v/>
      </c>
      <c r="CJ71" s="58" t="str">
        <f>IF(AND(Sufficient_data="Yes",Include_study="Yes",CI71&lt;&gt;""),'Moderator Analysis'!F:F-'Moderator Analysis'!K$37,"")</f>
        <v/>
      </c>
      <c r="CK71" s="58" t="str">
        <f>IF(AND(Sufficient_data="Yes",Include_study="Yes",CI71&lt;&gt;""),'Moderator Analysis'!E:E-SUMPRODUCT('Moderator Analysis'!E:E,CI:CI)/SUM(CI:CI),"")</f>
        <v/>
      </c>
      <c r="CL71" s="47" t="str">
        <f>IF(AND(Sufficient_data="Yes",Include_study="Yes",CI71&lt;&gt;""),CI:CI*(CB71-'Moderator Analysis'!K$29-'Moderator Analysis'!K$30*'Moderator Analysis'!E:E)^2,"")</f>
        <v/>
      </c>
      <c r="CQ71" s="167"/>
      <c r="CR71" s="150" t="b">
        <f>IF(Additional_Fisher_transformation="On",AND(Include_study="Yes",Number_of_observations&lt;&gt;"",Number_of_predictors&lt;&gt;""),AND(Include_study="Yes",Sufficient_data="Yes"))</f>
        <v>0</v>
      </c>
      <c r="CS71" s="169"/>
      <c r="CT71" s="58" t="str">
        <f>IF(Include_in_Pub_Bias=TRUE,Partial_correlation,"")</f>
        <v/>
      </c>
      <c r="CU71" s="58" t="str">
        <f>IF(AND(Include_in_Pub_Bias=TRUE,Additional_Fisher_transformation="On"),FISHER(Partial_correlation),"")</f>
        <v/>
      </c>
      <c r="CV71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71" s="58" t="str">
        <f>IF(Include_in_Pub_Bias=TRUE,1/CV:CV^2,"")</f>
        <v/>
      </c>
      <c r="CX71" s="58" t="str">
        <f>IF(Include_in_Pub_Bias=TRUE,1/(CV:CV^2+IF(Additional_model="Fixed effect",0,Calculations!DK$11)),"")</f>
        <v/>
      </c>
      <c r="CY71" s="58" t="str">
        <f>IF(Include_in_Pub_Bias=TRUE,1/(CV:CV^2+IF(Additional_model="Fixed effect",0,'Publication Bias Analysis'!L$32)),"")</f>
        <v/>
      </c>
      <c r="CZ71" s="58" t="str">
        <f>IF(Include_in_Pub_Bias=TRUE,'Publication Bias Analysis'!E:E-'Publication Bias Analysis'!I$37,"")</f>
        <v/>
      </c>
      <c r="DA71" s="58" t="str">
        <f>IF(Include_in_Pub_Bias=TRUE,IF(Additional_model="Fixed effect",1/CV:CV,1/SQRT(CV:CV^2+DK$11)),"")</f>
        <v/>
      </c>
      <c r="DB71" s="58" t="str">
        <f>IF(Include_in_Pub_Bias=TRUE,IF(Additional_model="Fixed effect",'Publication Bias Analysis'!E:E/CV:CV,'Publication Bias Analysis'!E:E/SQRT(CV:CV^2+DK$11)),"")</f>
        <v/>
      </c>
      <c r="DC71" s="78" t="str">
        <f>IF(Include_in_Pub_Bias=TRUE,RANK(DP:DP,DP:DP,1)*IF(DO:DO&gt;0,1,-1),"")</f>
        <v/>
      </c>
      <c r="DD71" s="78" t="str">
        <f>IF(Include_in_Pub_Bias=TRUE,DC:DC,"")</f>
        <v/>
      </c>
      <c r="DE71" s="78" t="str">
        <f>IF(Include_in_Pub_Bias=TRUE,RANK(DS:DS,DS:DS,1)*IF(DR:DR&lt;0,-1,1),"")</f>
        <v/>
      </c>
      <c r="DF71" s="78" t="str">
        <f>IF(Include_in_Pub_Bias=TRUE,RANK(DV:DV,DV:DV,1)*IF(DU:DU&lt;0,-1,1),"")</f>
        <v/>
      </c>
      <c r="DG71" s="58" t="e">
        <f>IF(Include_in_Pub_Bias=TRUE,'Publication Bias Analysis'!E:E,NA())</f>
        <v>#N/A</v>
      </c>
      <c r="DH71" s="47" t="e">
        <f>IF(Include_in_Pub_Bias=TRUE,CV:CV,NA())</f>
        <v>#N/A</v>
      </c>
      <c r="DN71" s="164"/>
      <c r="DO71" s="10" t="str">
        <f>IF(Include_in_Pub_Bias=TRUE,IF('Publication Bias Analysis'!L$37="Left",'Publication Bias Analysis'!E:E-'Publication Bias Analysis'!I$29,'Publication Bias Analysis'!I$29-'Publication Bias Analysis'!E:E),"")</f>
        <v/>
      </c>
      <c r="DP71" s="10" t="str">
        <f>IF(Include_in_Pub_Bias=TRUE,ABS(DO71),"")</f>
        <v/>
      </c>
      <c r="DQ71" s="47" t="str">
        <f>IF(Include_in_Pub_Bias=TRUE,1/(CV:CV^2+IF(Additional_model="Fixed effect",0,$DZ$6)),"")</f>
        <v/>
      </c>
      <c r="DR71" s="10" t="str">
        <f>IF(Include_in_Pub_Bias=TRUE,IF('Publication Bias Analysis'!L$37="Left",'Publication Bias Analysis'!E:E-DZ$3,DZ$3-'Publication Bias Analysis'!E:E),"")</f>
        <v/>
      </c>
      <c r="DS71" s="10" t="str">
        <f t="shared" si="166"/>
        <v/>
      </c>
      <c r="DT71" s="47" t="str">
        <f>IF(AND(DR71&lt;&gt;"",DD71&lt;=MAX(DD:DD)-DZ$7),1/(CV:CV^2+IF(Additional_model="Fixed effect",0,$DZ$13)),"")</f>
        <v/>
      </c>
      <c r="DU71" s="10" t="str">
        <f>IF(Include_in_Pub_Bias=TRUE,IF('Publication Bias Analysis'!L$37="Left",'Publication Bias Analysis'!E:E-DZ$10,DZ$10-'Publication Bias Analysis'!E:E),"")</f>
        <v/>
      </c>
      <c r="DV71" s="10" t="str">
        <f t="shared" si="122"/>
        <v/>
      </c>
      <c r="DW71" s="47" t="str">
        <f>IF(AND(DU71&lt;&gt;"",DE71&lt;=MAX(DE:DE)-DZ$14),1/(CV:CV^2+IF(Additional_model="Fixed effect",0,$DZ$20)),"")</f>
        <v/>
      </c>
      <c r="EO71" s="164"/>
      <c r="EP71" s="58" t="str">
        <f>IF(Include_in_Pub_Bias=TRUE,Inverse_standard_error-AVERAGE(Inverse_standard_error),"")</f>
        <v/>
      </c>
      <c r="EQ71" s="47" t="str">
        <f>IF(Include_in_Pub_Bias=TRUE,Z_score-('Publication Bias Analysis'!P$3+'Publication Bias Analysis'!P$4*Inverse_standard_error),"")</f>
        <v/>
      </c>
      <c r="ES71" s="164"/>
      <c r="ET71" s="58" t="str">
        <f>IF(Include_in_Pub_Bias=TRUE,('Publication Bias Analysis'!E:E-SUMPRODUCT('Publication Bias Analysis'!E:E,Calculations!CW:CW)/SUM(Calculations!CW:CW))/(SQRT(EU:EU)),"")</f>
        <v/>
      </c>
      <c r="EU71" s="58" t="str">
        <f>IF(Include_in_Pub_Bias=TRUE,'Publication Bias Analysis'!F:F^2-1/(SUM(Calculations!CW:CW)),"")</f>
        <v/>
      </c>
      <c r="EV71" s="78" t="str">
        <f>IF(Include_in_Pub_Bias=TRUE,RANK(ET:ET,ET:ET,1),"")</f>
        <v/>
      </c>
      <c r="EW71" s="78" t="str">
        <f>IF(Include_in_Pub_Bias=TRUE,RANK(EU:EU,EU:EU,1),"")</f>
        <v/>
      </c>
      <c r="EX71" s="78" t="str">
        <f>IF(Include_in_Pub_Bias=TRUE,COUNTIFS(EV72:EV270,"&lt;"&amp;EV71,EW72:EW270,"&lt;"&amp;EW71)+COUNTIFS(EV72:EV270,"&gt;"&amp;EV71,EW72:EW270,"&gt;"&amp;EW71),"")</f>
        <v/>
      </c>
      <c r="EY71" s="94" t="str">
        <f>IF(Include_in_Pub_Bias=TRUE,COUNTIFS(EV72:EV270,"&lt;"&amp;EV71,EW72:EW270,"&gt;"&amp;EW71)+COUNTIFS(EV72:EV270,"&gt;"&amp;EV71,EW72:EW270,"&lt;"&amp;EW71),"")</f>
        <v/>
      </c>
      <c r="FA71" s="164"/>
      <c r="FG71" s="164"/>
      <c r="FH71" s="58" t="e">
        <f>IF(Include_in_Pub_Bias=TRUE,Inverse_standard_error,NA())</f>
        <v>#N/A</v>
      </c>
      <c r="FI71" s="58" t="e">
        <f>IF(Include_in_Pub_Bias=TRUE,Z_score,NA())</f>
        <v>#N/A</v>
      </c>
      <c r="FJ71" s="58" t="str">
        <f>IF(Include_in_Pub_Bias=TRUE,Inverse_standard_error-AVERAGE(Inverse_standard_error),"")</f>
        <v/>
      </c>
      <c r="FK71" s="47" t="str">
        <f>IF(Include_in_Pub_Bias=TRUE,Z_score-('Publication Bias Analysis'!AK$30+'Publication Bias Analysis'!AK$31*Inverse_standard_error),"")</f>
        <v/>
      </c>
      <c r="FQ71" s="164"/>
      <c r="FR71" s="98" t="str">
        <f>IF(Z_score&lt;&gt;"",RANK('Publication Bias Analysis'!AT:AT,'Publication Bias Analysis'!AT:AT,1)+COUNTIF('Publication Bias Analysis'!AT$2:AT70,'Publication Bias Analysis'!AR71),"")</f>
        <v/>
      </c>
      <c r="FS71" s="58" t="str">
        <f t="shared" si="168"/>
        <v/>
      </c>
      <c r="FT71" s="58" t="e">
        <f>IF(Include_in_Pub_Bias=TRUE,'Publication Bias Analysis'!AS71,NA())</f>
        <v>#N/A</v>
      </c>
      <c r="FU71" s="58" t="e">
        <f>IF('Publication Bias Analysis'!AS71&lt;&gt;"",'Publication Bias Analysis'!AT71,NA())</f>
        <v>#N/A</v>
      </c>
      <c r="FV71" s="58" t="str">
        <f>IF(Include_in_Pub_Bias=TRUE,'Publication Bias Analysis'!AS:AS-AVERAGE('Publication Bias Analysis'!AS:AS),"")</f>
        <v/>
      </c>
      <c r="FW71" s="47" t="str">
        <f>IF(Include_in_Pub_Bias=TRUE,FU:FU-('Publication Bias Analysis'!AW$30+'Publication Bias Analysis'!AW$31*FT:FT),"")</f>
        <v/>
      </c>
      <c r="GC71" s="164"/>
      <c r="GD71" s="58" t="str">
        <f t="shared" si="112"/>
        <v/>
      </c>
      <c r="GE71" s="58" t="str">
        <f t="shared" si="123"/>
        <v/>
      </c>
      <c r="GF71" s="47" t="str">
        <f t="shared" si="167"/>
        <v/>
      </c>
    </row>
    <row r="72" spans="1:188" x14ac:dyDescent="0.2">
      <c r="A72" s="166"/>
      <c r="B72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72" s="78" t="str">
        <f>IF(B72&lt;&gt;"",IF(B72=0,COUNTIF(B$2:B71,0)+1,COUNTIF(B$2:B71,B72)+B72+COUNTIF(B:B,0)),"")</f>
        <v/>
      </c>
      <c r="D72" s="78" t="str">
        <f>IF(AND(Variance&lt;&gt;"",Entry_Number&lt;&gt;""),Entry_Number,"")</f>
        <v/>
      </c>
      <c r="E72" s="120" t="str">
        <f>IF(Input!Study_name&lt;&gt;"",Input!Study_name,"")</f>
        <v/>
      </c>
      <c r="F72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72" s="58" t="str">
        <f t="shared" si="124"/>
        <v/>
      </c>
      <c r="H72" s="58" t="str">
        <f t="shared" si="125"/>
        <v/>
      </c>
      <c r="I72" s="58" t="str">
        <f t="shared" si="126"/>
        <v/>
      </c>
      <c r="J72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72" s="58" t="str">
        <f>IF(AND(Include_study="Yes",Sufficient_data="Yes",Variance&lt;&gt;""),IF(Input!Standard_error_of_Partial_correlation&lt;&gt;"",Input!Standard_error_of_Partial_correlation,SQRT(J72)),"")</f>
        <v/>
      </c>
      <c r="L72" s="58" t="str">
        <f>IF(AND(Sufficient_data="Yes",Include_study="Yes",Variance&lt;&gt;""),1/Variance,"")</f>
        <v/>
      </c>
      <c r="M72" s="58" t="str">
        <f>IF(AND(Sufficient_data="Yes",Include_study="Yes",Variance&lt;&gt;""),1/(Variance+T2_),"")</f>
        <v/>
      </c>
      <c r="N72" s="58" t="str">
        <f t="shared" si="127"/>
        <v/>
      </c>
      <c r="O72" s="58" t="str">
        <f t="shared" si="128"/>
        <v/>
      </c>
      <c r="P72" s="143" t="str">
        <f t="shared" si="129"/>
        <v/>
      </c>
      <c r="Q72" s="146" t="str">
        <f>IF(AND(Include_study="Yes",Sufficient_data="Yes",Variance&lt;&gt;""),IF(Fisher_transformation="Off",Partial_correlation,Partial_correlation_z)-Combined_Effect_Size,"")</f>
        <v/>
      </c>
      <c r="S72" s="75" t="e">
        <f>IF(AND(Sufficient_data="Yes",Include_study="Yes",Variance&lt;&gt;""),Partial_correlation,NA())</f>
        <v>#N/A</v>
      </c>
      <c r="T72" s="58" t="e">
        <f t="shared" si="130"/>
        <v>#N/A</v>
      </c>
      <c r="U72" s="47" t="e">
        <f t="shared" si="131"/>
        <v>#N/A</v>
      </c>
      <c r="Z72" s="166"/>
      <c r="AA72" s="82" t="str">
        <f t="shared" si="132"/>
        <v/>
      </c>
      <c r="AB72" s="88" t="b">
        <f t="shared" si="159"/>
        <v>0</v>
      </c>
      <c r="AC72" s="105" t="str">
        <f>IF(Include_in_subgroup=TRUE,Input!Study_name,"")</f>
        <v/>
      </c>
      <c r="AD72" s="58" t="str">
        <f t="shared" si="133"/>
        <v/>
      </c>
      <c r="AE72" s="58" t="str">
        <f t="shared" si="134"/>
        <v/>
      </c>
      <c r="AF72" s="58" t="str">
        <f t="shared" si="135"/>
        <v/>
      </c>
      <c r="AG72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72" s="58" t="str">
        <f t="shared" si="136"/>
        <v/>
      </c>
      <c r="AI72" s="58" t="str">
        <f t="shared" si="137"/>
        <v/>
      </c>
      <c r="AJ72" s="83" t="str">
        <f t="shared" si="138"/>
        <v/>
      </c>
      <c r="AK72" s="58" t="str">
        <f t="shared" si="139"/>
        <v/>
      </c>
      <c r="AL72" s="58" t="str">
        <f t="shared" si="140"/>
        <v/>
      </c>
      <c r="AM72" s="47" t="str">
        <f t="shared" si="141"/>
        <v/>
      </c>
      <c r="AN72" s="27"/>
      <c r="AO72" s="75" t="e">
        <f t="shared" si="142"/>
        <v>#N/A</v>
      </c>
      <c r="AP72" s="58" t="e">
        <f t="shared" si="143"/>
        <v>#N/A</v>
      </c>
      <c r="AQ72" s="47" t="e">
        <f t="shared" si="144"/>
        <v>#N/A</v>
      </c>
      <c r="AR72" s="27"/>
      <c r="AS72" s="82" t="str">
        <f t="shared" si="115"/>
        <v/>
      </c>
      <c r="AT72" s="58" t="str">
        <f>IF(AND(Sufficient_data="Yes",Include_study="Yes",Subgroup&lt;&gt;""),IF(COUNTIFS(Input!K$2:K71,"="&amp;"Yes",Input!C$2:C71,"="&amp;"Yes",Input!M$2:M71,"="&amp;Subgroup)&gt;0,"",Subgroup),"")</f>
        <v/>
      </c>
      <c r="AU72" s="88" t="str">
        <f t="shared" si="116"/>
        <v/>
      </c>
      <c r="AV72" s="78" t="str">
        <f t="shared" si="145"/>
        <v/>
      </c>
      <c r="AW72" s="58" t="str">
        <f t="shared" si="117"/>
        <v/>
      </c>
      <c r="AX72" s="89" t="str">
        <f t="shared" si="118"/>
        <v/>
      </c>
      <c r="AY72" s="83" t="str">
        <f t="shared" si="160"/>
        <v/>
      </c>
      <c r="AZ72" s="58" t="str">
        <f t="shared" si="119"/>
        <v/>
      </c>
      <c r="BA72" s="58" t="str">
        <f t="shared" si="146"/>
        <v/>
      </c>
      <c r="BB72" s="58" t="str">
        <f t="shared" si="120"/>
        <v/>
      </c>
      <c r="BC72" s="58" t="str">
        <f t="shared" si="121"/>
        <v/>
      </c>
      <c r="BD72" s="58" t="str">
        <f t="shared" si="147"/>
        <v/>
      </c>
      <c r="BE72" s="88" t="str">
        <f t="shared" si="148"/>
        <v/>
      </c>
      <c r="BF72" s="58" t="str">
        <f t="shared" si="149"/>
        <v/>
      </c>
      <c r="BG72" s="58" t="str">
        <f t="shared" si="150"/>
        <v/>
      </c>
      <c r="BH72" s="58" t="str">
        <f t="shared" si="161"/>
        <v/>
      </c>
      <c r="BI72" s="58" t="str">
        <f t="shared" si="162"/>
        <v/>
      </c>
      <c r="BJ72" s="58" t="str">
        <f t="shared" si="151"/>
        <v/>
      </c>
      <c r="BK72" s="58" t="str">
        <f t="shared" si="152"/>
        <v/>
      </c>
      <c r="BL72" s="58" t="str">
        <f t="shared" si="163"/>
        <v/>
      </c>
      <c r="BM72" s="58" t="str">
        <f t="shared" si="164"/>
        <v/>
      </c>
      <c r="BN72" s="58" t="str">
        <f t="shared" si="153"/>
        <v/>
      </c>
      <c r="BO72" s="58" t="e">
        <f t="shared" si="154"/>
        <v>#N/A</v>
      </c>
      <c r="BP72" s="83" t="str">
        <f t="shared" si="165"/>
        <v/>
      </c>
      <c r="BQ72" s="58" t="str">
        <f t="shared" si="155"/>
        <v/>
      </c>
      <c r="BR72" s="58" t="str">
        <f t="shared" si="156"/>
        <v/>
      </c>
      <c r="BS72" s="58" t="str">
        <f t="shared" si="157"/>
        <v/>
      </c>
      <c r="BT72" s="47" t="str">
        <f t="shared" si="158"/>
        <v/>
      </c>
      <c r="BY72" s="167"/>
      <c r="BZ72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72" s="58" t="e">
        <f>IF(Include_in_Moderator=TRUE,'Moderator Analysis'!E:E,NA())</f>
        <v>#N/A</v>
      </c>
      <c r="CB72" s="58" t="e">
        <f>IF(Include_in_Moderator=TRUE,'Moderator Analysis'!F:F,NA())</f>
        <v>#N/A</v>
      </c>
      <c r="CC72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72" s="58" t="str">
        <f>IF(Include_in_Moderator=TRUE,1/CC:CC^2,"")</f>
        <v/>
      </c>
      <c r="CE72" s="58" t="str">
        <f>IF(Include_in_Moderator=TRUE,'Moderator Analysis'!F:F-CO$2,"")</f>
        <v/>
      </c>
      <c r="CF72" s="58" t="str">
        <f>IF(Include_in_Moderator=TRUE,'Moderator Analysis'!E:E-CO$3,"")</f>
        <v/>
      </c>
      <c r="CG72" s="47" t="str">
        <f>IF(Include_in_Moderator=TRUE,CD:CD*('Moderator Analysis'!F:F-CO$5-CO$4*'Moderator Analysis'!E:E)^2,"")</f>
        <v/>
      </c>
      <c r="CH72" s="27"/>
      <c r="CI72" s="75" t="str">
        <f>IF(AND(Sufficient_data="Yes",Include_study="Yes",Include_in_Moderator=TRUE,Moderator&lt;&gt;""),1/(CC:CC^2+CO$7),"")</f>
        <v/>
      </c>
      <c r="CJ72" s="58" t="str">
        <f>IF(AND(Sufficient_data="Yes",Include_study="Yes",CI72&lt;&gt;""),'Moderator Analysis'!F:F-'Moderator Analysis'!K$37,"")</f>
        <v/>
      </c>
      <c r="CK72" s="58" t="str">
        <f>IF(AND(Sufficient_data="Yes",Include_study="Yes",CI72&lt;&gt;""),'Moderator Analysis'!E:E-SUMPRODUCT('Moderator Analysis'!E:E,CI:CI)/SUM(CI:CI),"")</f>
        <v/>
      </c>
      <c r="CL72" s="47" t="str">
        <f>IF(AND(Sufficient_data="Yes",Include_study="Yes",CI72&lt;&gt;""),CI:CI*(CB72-'Moderator Analysis'!K$29-'Moderator Analysis'!K$30*'Moderator Analysis'!E:E)^2,"")</f>
        <v/>
      </c>
      <c r="CQ72" s="167"/>
      <c r="CR72" s="150" t="b">
        <f>IF(Additional_Fisher_transformation="On",AND(Include_study="Yes",Number_of_observations&lt;&gt;"",Number_of_predictors&lt;&gt;""),AND(Include_study="Yes",Sufficient_data="Yes"))</f>
        <v>0</v>
      </c>
      <c r="CS72" s="169"/>
      <c r="CT72" s="58" t="str">
        <f>IF(Include_in_Pub_Bias=TRUE,Partial_correlation,"")</f>
        <v/>
      </c>
      <c r="CU72" s="58" t="str">
        <f>IF(AND(Include_in_Pub_Bias=TRUE,Additional_Fisher_transformation="On"),FISHER(Partial_correlation),"")</f>
        <v/>
      </c>
      <c r="CV72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72" s="58" t="str">
        <f>IF(Include_in_Pub_Bias=TRUE,1/CV:CV^2,"")</f>
        <v/>
      </c>
      <c r="CX72" s="58" t="str">
        <f>IF(Include_in_Pub_Bias=TRUE,1/(CV:CV^2+IF(Additional_model="Fixed effect",0,Calculations!DK$11)),"")</f>
        <v/>
      </c>
      <c r="CY72" s="58" t="str">
        <f>IF(Include_in_Pub_Bias=TRUE,1/(CV:CV^2+IF(Additional_model="Fixed effect",0,'Publication Bias Analysis'!L$32)),"")</f>
        <v/>
      </c>
      <c r="CZ72" s="58" t="str">
        <f>IF(Include_in_Pub_Bias=TRUE,'Publication Bias Analysis'!E:E-'Publication Bias Analysis'!I$37,"")</f>
        <v/>
      </c>
      <c r="DA72" s="58" t="str">
        <f>IF(Include_in_Pub_Bias=TRUE,IF(Additional_model="Fixed effect",1/CV:CV,1/SQRT(CV:CV^2+DK$11)),"")</f>
        <v/>
      </c>
      <c r="DB72" s="58" t="str">
        <f>IF(Include_in_Pub_Bias=TRUE,IF(Additional_model="Fixed effect",'Publication Bias Analysis'!E:E/CV:CV,'Publication Bias Analysis'!E:E/SQRT(CV:CV^2+DK$11)),"")</f>
        <v/>
      </c>
      <c r="DC72" s="78" t="str">
        <f>IF(Include_in_Pub_Bias=TRUE,RANK(DP:DP,DP:DP,1)*IF(DO:DO&gt;0,1,-1),"")</f>
        <v/>
      </c>
      <c r="DD72" s="78" t="str">
        <f>IF(Include_in_Pub_Bias=TRUE,DC:DC,"")</f>
        <v/>
      </c>
      <c r="DE72" s="78" t="str">
        <f>IF(Include_in_Pub_Bias=TRUE,RANK(DS:DS,DS:DS,1)*IF(DR:DR&lt;0,-1,1),"")</f>
        <v/>
      </c>
      <c r="DF72" s="78" t="str">
        <f>IF(Include_in_Pub_Bias=TRUE,RANK(DV:DV,DV:DV,1)*IF(DU:DU&lt;0,-1,1),"")</f>
        <v/>
      </c>
      <c r="DG72" s="58" t="e">
        <f>IF(Include_in_Pub_Bias=TRUE,'Publication Bias Analysis'!E:E,NA())</f>
        <v>#N/A</v>
      </c>
      <c r="DH72" s="47" t="e">
        <f>IF(Include_in_Pub_Bias=TRUE,CV:CV,NA())</f>
        <v>#N/A</v>
      </c>
      <c r="DN72" s="164"/>
      <c r="DO72" s="10" t="str">
        <f>IF(Include_in_Pub_Bias=TRUE,IF('Publication Bias Analysis'!L$37="Left",'Publication Bias Analysis'!E:E-'Publication Bias Analysis'!I$29,'Publication Bias Analysis'!I$29-'Publication Bias Analysis'!E:E),"")</f>
        <v/>
      </c>
      <c r="DP72" s="10" t="str">
        <f>IF(Include_in_Pub_Bias=TRUE,ABS(DO72),"")</f>
        <v/>
      </c>
      <c r="DQ72" s="47" t="str">
        <f>IF(Include_in_Pub_Bias=TRUE,1/(CV:CV^2+IF(Additional_model="Fixed effect",0,$DZ$6)),"")</f>
        <v/>
      </c>
      <c r="DR72" s="10" t="str">
        <f>IF(Include_in_Pub_Bias=TRUE,IF('Publication Bias Analysis'!L$37="Left",'Publication Bias Analysis'!E:E-DZ$3,DZ$3-'Publication Bias Analysis'!E:E),"")</f>
        <v/>
      </c>
      <c r="DS72" s="10" t="str">
        <f t="shared" si="166"/>
        <v/>
      </c>
      <c r="DT72" s="47" t="str">
        <f>IF(AND(DR72&lt;&gt;"",DD72&lt;=MAX(DD:DD)-DZ$7),1/(CV:CV^2+IF(Additional_model="Fixed effect",0,$DZ$13)),"")</f>
        <v/>
      </c>
      <c r="DU72" s="10" t="str">
        <f>IF(Include_in_Pub_Bias=TRUE,IF('Publication Bias Analysis'!L$37="Left",'Publication Bias Analysis'!E:E-DZ$10,DZ$10-'Publication Bias Analysis'!E:E),"")</f>
        <v/>
      </c>
      <c r="DV72" s="10" t="str">
        <f t="shared" si="122"/>
        <v/>
      </c>
      <c r="DW72" s="47" t="str">
        <f>IF(AND(DU72&lt;&gt;"",DE72&lt;=MAX(DE:DE)-DZ$14),1/(CV:CV^2+IF(Additional_model="Fixed effect",0,$DZ$20)),"")</f>
        <v/>
      </c>
      <c r="EO72" s="164"/>
      <c r="EP72" s="58" t="str">
        <f>IF(Include_in_Pub_Bias=TRUE,Inverse_standard_error-AVERAGE(Inverse_standard_error),"")</f>
        <v/>
      </c>
      <c r="EQ72" s="47" t="str">
        <f>IF(Include_in_Pub_Bias=TRUE,Z_score-('Publication Bias Analysis'!P$3+'Publication Bias Analysis'!P$4*Inverse_standard_error),"")</f>
        <v/>
      </c>
      <c r="ES72" s="164"/>
      <c r="ET72" s="58" t="str">
        <f>IF(Include_in_Pub_Bias=TRUE,('Publication Bias Analysis'!E:E-SUMPRODUCT('Publication Bias Analysis'!E:E,Calculations!CW:CW)/SUM(Calculations!CW:CW))/(SQRT(EU:EU)),"")</f>
        <v/>
      </c>
      <c r="EU72" s="58" t="str">
        <f>IF(Include_in_Pub_Bias=TRUE,'Publication Bias Analysis'!F:F^2-1/(SUM(Calculations!CW:CW)),"")</f>
        <v/>
      </c>
      <c r="EV72" s="78" t="str">
        <f>IF(Include_in_Pub_Bias=TRUE,RANK(ET:ET,ET:ET,1),"")</f>
        <v/>
      </c>
      <c r="EW72" s="78" t="str">
        <f>IF(Include_in_Pub_Bias=TRUE,RANK(EU:EU,EU:EU,1),"")</f>
        <v/>
      </c>
      <c r="EX72" s="78" t="str">
        <f>IF(Include_in_Pub_Bias=TRUE,COUNTIFS(EV73:EV271,"&lt;"&amp;EV72,EW73:EW271,"&lt;"&amp;EW72)+COUNTIFS(EV73:EV271,"&gt;"&amp;EV72,EW73:EW271,"&gt;"&amp;EW72),"")</f>
        <v/>
      </c>
      <c r="EY72" s="94" t="str">
        <f>IF(Include_in_Pub_Bias=TRUE,COUNTIFS(EV73:EV271,"&lt;"&amp;EV72,EW73:EW271,"&gt;"&amp;EW72)+COUNTIFS(EV73:EV271,"&gt;"&amp;EV72,EW73:EW271,"&lt;"&amp;EW72),"")</f>
        <v/>
      </c>
      <c r="FA72" s="164"/>
      <c r="FG72" s="164"/>
      <c r="FH72" s="58" t="e">
        <f>IF(Include_in_Pub_Bias=TRUE,Inverse_standard_error,NA())</f>
        <v>#N/A</v>
      </c>
      <c r="FI72" s="58" t="e">
        <f>IF(Include_in_Pub_Bias=TRUE,Z_score,NA())</f>
        <v>#N/A</v>
      </c>
      <c r="FJ72" s="58" t="str">
        <f>IF(Include_in_Pub_Bias=TRUE,Inverse_standard_error-AVERAGE(Inverse_standard_error),"")</f>
        <v/>
      </c>
      <c r="FK72" s="47" t="str">
        <f>IF(Include_in_Pub_Bias=TRUE,Z_score-('Publication Bias Analysis'!AK$30+'Publication Bias Analysis'!AK$31*Inverse_standard_error),"")</f>
        <v/>
      </c>
      <c r="FQ72" s="164"/>
      <c r="FR72" s="98" t="str">
        <f>IF(Z_score&lt;&gt;"",RANK('Publication Bias Analysis'!AT:AT,'Publication Bias Analysis'!AT:AT,1)+COUNTIF('Publication Bias Analysis'!AT$2:AT71,'Publication Bias Analysis'!AR72),"")</f>
        <v/>
      </c>
      <c r="FS72" s="58" t="str">
        <f t="shared" si="168"/>
        <v/>
      </c>
      <c r="FT72" s="58" t="e">
        <f>IF(Include_in_Pub_Bias=TRUE,'Publication Bias Analysis'!AS72,NA())</f>
        <v>#N/A</v>
      </c>
      <c r="FU72" s="58" t="e">
        <f>IF('Publication Bias Analysis'!AS72&lt;&gt;"",'Publication Bias Analysis'!AT72,NA())</f>
        <v>#N/A</v>
      </c>
      <c r="FV72" s="58" t="str">
        <f>IF(Include_in_Pub_Bias=TRUE,'Publication Bias Analysis'!AS:AS-AVERAGE('Publication Bias Analysis'!AS:AS),"")</f>
        <v/>
      </c>
      <c r="FW72" s="47" t="str">
        <f>IF(Include_in_Pub_Bias=TRUE,FU:FU-('Publication Bias Analysis'!AW$30+'Publication Bias Analysis'!AW$31*FT:FT),"")</f>
        <v/>
      </c>
      <c r="GC72" s="164"/>
      <c r="GD72" s="58" t="str">
        <f t="shared" si="112"/>
        <v/>
      </c>
      <c r="GE72" s="58" t="str">
        <f t="shared" si="123"/>
        <v/>
      </c>
      <c r="GF72" s="47" t="str">
        <f t="shared" si="167"/>
        <v/>
      </c>
    </row>
    <row r="73" spans="1:188" x14ac:dyDescent="0.2">
      <c r="A73" s="166"/>
      <c r="B73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73" s="78" t="str">
        <f>IF(B73&lt;&gt;"",IF(B73=0,COUNTIF(B$2:B72,0)+1,COUNTIF(B$2:B72,B73)+B73+COUNTIF(B:B,0)),"")</f>
        <v/>
      </c>
      <c r="D73" s="78" t="str">
        <f>IF(AND(Variance&lt;&gt;"",Entry_Number&lt;&gt;""),Entry_Number,"")</f>
        <v/>
      </c>
      <c r="E73" s="120" t="str">
        <f>IF(Input!Study_name&lt;&gt;"",Input!Study_name,"")</f>
        <v/>
      </c>
      <c r="F73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73" s="58" t="str">
        <f t="shared" si="124"/>
        <v/>
      </c>
      <c r="H73" s="58" t="str">
        <f t="shared" si="125"/>
        <v/>
      </c>
      <c r="I73" s="58" t="str">
        <f t="shared" si="126"/>
        <v/>
      </c>
      <c r="J73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73" s="58" t="str">
        <f>IF(AND(Include_study="Yes",Sufficient_data="Yes",Variance&lt;&gt;""),IF(Input!Standard_error_of_Partial_correlation&lt;&gt;"",Input!Standard_error_of_Partial_correlation,SQRT(J73)),"")</f>
        <v/>
      </c>
      <c r="L73" s="58" t="str">
        <f>IF(AND(Sufficient_data="Yes",Include_study="Yes",Variance&lt;&gt;""),1/Variance,"")</f>
        <v/>
      </c>
      <c r="M73" s="58" t="str">
        <f>IF(AND(Sufficient_data="Yes",Include_study="Yes",Variance&lt;&gt;""),1/(Variance+T2_),"")</f>
        <v/>
      </c>
      <c r="N73" s="58" t="str">
        <f t="shared" si="127"/>
        <v/>
      </c>
      <c r="O73" s="58" t="str">
        <f t="shared" si="128"/>
        <v/>
      </c>
      <c r="P73" s="143" t="str">
        <f t="shared" si="129"/>
        <v/>
      </c>
      <c r="Q73" s="146" t="str">
        <f>IF(AND(Include_study="Yes",Sufficient_data="Yes",Variance&lt;&gt;""),IF(Fisher_transformation="Off",Partial_correlation,Partial_correlation_z)-Combined_Effect_Size,"")</f>
        <v/>
      </c>
      <c r="S73" s="75" t="e">
        <f>IF(AND(Sufficient_data="Yes",Include_study="Yes",Variance&lt;&gt;""),Partial_correlation,NA())</f>
        <v>#N/A</v>
      </c>
      <c r="T73" s="58" t="e">
        <f t="shared" si="130"/>
        <v>#N/A</v>
      </c>
      <c r="U73" s="47" t="e">
        <f t="shared" si="131"/>
        <v>#N/A</v>
      </c>
      <c r="Z73" s="166"/>
      <c r="AA73" s="82" t="str">
        <f t="shared" si="132"/>
        <v/>
      </c>
      <c r="AB73" s="88" t="b">
        <f t="shared" si="159"/>
        <v>0</v>
      </c>
      <c r="AC73" s="105" t="str">
        <f>IF(Include_in_subgroup=TRUE,Input!Study_name,"")</f>
        <v/>
      </c>
      <c r="AD73" s="58" t="str">
        <f t="shared" si="133"/>
        <v/>
      </c>
      <c r="AE73" s="58" t="str">
        <f t="shared" si="134"/>
        <v/>
      </c>
      <c r="AF73" s="58" t="str">
        <f t="shared" si="135"/>
        <v/>
      </c>
      <c r="AG73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73" s="58" t="str">
        <f t="shared" si="136"/>
        <v/>
      </c>
      <c r="AI73" s="58" t="str">
        <f t="shared" si="137"/>
        <v/>
      </c>
      <c r="AJ73" s="83" t="str">
        <f t="shared" si="138"/>
        <v/>
      </c>
      <c r="AK73" s="58" t="str">
        <f t="shared" si="139"/>
        <v/>
      </c>
      <c r="AL73" s="58" t="str">
        <f t="shared" si="140"/>
        <v/>
      </c>
      <c r="AM73" s="47" t="str">
        <f t="shared" si="141"/>
        <v/>
      </c>
      <c r="AN73" s="27"/>
      <c r="AO73" s="75" t="e">
        <f t="shared" si="142"/>
        <v>#N/A</v>
      </c>
      <c r="AP73" s="58" t="e">
        <f t="shared" si="143"/>
        <v>#N/A</v>
      </c>
      <c r="AQ73" s="47" t="e">
        <f t="shared" si="144"/>
        <v>#N/A</v>
      </c>
      <c r="AR73" s="27"/>
      <c r="AS73" s="82" t="str">
        <f t="shared" si="115"/>
        <v/>
      </c>
      <c r="AT73" s="58" t="str">
        <f>IF(AND(Sufficient_data="Yes",Include_study="Yes",Subgroup&lt;&gt;""),IF(COUNTIFS(Input!K$2:K72,"="&amp;"Yes",Input!C$2:C72,"="&amp;"Yes",Input!M$2:M72,"="&amp;Subgroup)&gt;0,"",Subgroup),"")</f>
        <v/>
      </c>
      <c r="AU73" s="88" t="str">
        <f t="shared" si="116"/>
        <v/>
      </c>
      <c r="AV73" s="78" t="str">
        <f t="shared" si="145"/>
        <v/>
      </c>
      <c r="AW73" s="58" t="str">
        <f t="shared" si="117"/>
        <v/>
      </c>
      <c r="AX73" s="89" t="str">
        <f t="shared" si="118"/>
        <v/>
      </c>
      <c r="AY73" s="83" t="str">
        <f t="shared" si="160"/>
        <v/>
      </c>
      <c r="AZ73" s="58" t="str">
        <f t="shared" si="119"/>
        <v/>
      </c>
      <c r="BA73" s="58" t="str">
        <f t="shared" si="146"/>
        <v/>
      </c>
      <c r="BB73" s="58" t="str">
        <f t="shared" si="120"/>
        <v/>
      </c>
      <c r="BC73" s="58" t="str">
        <f t="shared" si="121"/>
        <v/>
      </c>
      <c r="BD73" s="58" t="str">
        <f t="shared" si="147"/>
        <v/>
      </c>
      <c r="BE73" s="88" t="str">
        <f t="shared" si="148"/>
        <v/>
      </c>
      <c r="BF73" s="58" t="str">
        <f t="shared" si="149"/>
        <v/>
      </c>
      <c r="BG73" s="58" t="str">
        <f t="shared" si="150"/>
        <v/>
      </c>
      <c r="BH73" s="58" t="str">
        <f t="shared" si="161"/>
        <v/>
      </c>
      <c r="BI73" s="58" t="str">
        <f t="shared" si="162"/>
        <v/>
      </c>
      <c r="BJ73" s="58" t="str">
        <f t="shared" si="151"/>
        <v/>
      </c>
      <c r="BK73" s="58" t="str">
        <f t="shared" si="152"/>
        <v/>
      </c>
      <c r="BL73" s="58" t="str">
        <f t="shared" si="163"/>
        <v/>
      </c>
      <c r="BM73" s="58" t="str">
        <f t="shared" si="164"/>
        <v/>
      </c>
      <c r="BN73" s="58" t="str">
        <f t="shared" si="153"/>
        <v/>
      </c>
      <c r="BO73" s="58" t="e">
        <f t="shared" si="154"/>
        <v>#N/A</v>
      </c>
      <c r="BP73" s="83" t="str">
        <f t="shared" si="165"/>
        <v/>
      </c>
      <c r="BQ73" s="58" t="str">
        <f t="shared" si="155"/>
        <v/>
      </c>
      <c r="BR73" s="58" t="str">
        <f t="shared" si="156"/>
        <v/>
      </c>
      <c r="BS73" s="58" t="str">
        <f t="shared" si="157"/>
        <v/>
      </c>
      <c r="BT73" s="47" t="str">
        <f t="shared" si="158"/>
        <v/>
      </c>
      <c r="BY73" s="167"/>
      <c r="BZ73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73" s="58" t="e">
        <f>IF(Include_in_Moderator=TRUE,'Moderator Analysis'!E:E,NA())</f>
        <v>#N/A</v>
      </c>
      <c r="CB73" s="58" t="e">
        <f>IF(Include_in_Moderator=TRUE,'Moderator Analysis'!F:F,NA())</f>
        <v>#N/A</v>
      </c>
      <c r="CC73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73" s="58" t="str">
        <f>IF(Include_in_Moderator=TRUE,1/CC:CC^2,"")</f>
        <v/>
      </c>
      <c r="CE73" s="58" t="str">
        <f>IF(Include_in_Moderator=TRUE,'Moderator Analysis'!F:F-CO$2,"")</f>
        <v/>
      </c>
      <c r="CF73" s="58" t="str">
        <f>IF(Include_in_Moderator=TRUE,'Moderator Analysis'!E:E-CO$3,"")</f>
        <v/>
      </c>
      <c r="CG73" s="47" t="str">
        <f>IF(Include_in_Moderator=TRUE,CD:CD*('Moderator Analysis'!F:F-CO$5-CO$4*'Moderator Analysis'!E:E)^2,"")</f>
        <v/>
      </c>
      <c r="CH73" s="27"/>
      <c r="CI73" s="75" t="str">
        <f>IF(AND(Sufficient_data="Yes",Include_study="Yes",Include_in_Moderator=TRUE,Moderator&lt;&gt;""),1/(CC:CC^2+CO$7),"")</f>
        <v/>
      </c>
      <c r="CJ73" s="58" t="str">
        <f>IF(AND(Sufficient_data="Yes",Include_study="Yes",CI73&lt;&gt;""),'Moderator Analysis'!F:F-'Moderator Analysis'!K$37,"")</f>
        <v/>
      </c>
      <c r="CK73" s="58" t="str">
        <f>IF(AND(Sufficient_data="Yes",Include_study="Yes",CI73&lt;&gt;""),'Moderator Analysis'!E:E-SUMPRODUCT('Moderator Analysis'!E:E,CI:CI)/SUM(CI:CI),"")</f>
        <v/>
      </c>
      <c r="CL73" s="47" t="str">
        <f>IF(AND(Sufficient_data="Yes",Include_study="Yes",CI73&lt;&gt;""),CI:CI*(CB73-'Moderator Analysis'!K$29-'Moderator Analysis'!K$30*'Moderator Analysis'!E:E)^2,"")</f>
        <v/>
      </c>
      <c r="CQ73" s="167"/>
      <c r="CR73" s="150" t="b">
        <f>IF(Additional_Fisher_transformation="On",AND(Include_study="Yes",Number_of_observations&lt;&gt;"",Number_of_predictors&lt;&gt;""),AND(Include_study="Yes",Sufficient_data="Yes"))</f>
        <v>0</v>
      </c>
      <c r="CS73" s="169"/>
      <c r="CT73" s="58" t="str">
        <f>IF(Include_in_Pub_Bias=TRUE,Partial_correlation,"")</f>
        <v/>
      </c>
      <c r="CU73" s="58" t="str">
        <f>IF(AND(Include_in_Pub_Bias=TRUE,Additional_Fisher_transformation="On"),FISHER(Partial_correlation),"")</f>
        <v/>
      </c>
      <c r="CV73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73" s="58" t="str">
        <f>IF(Include_in_Pub_Bias=TRUE,1/CV:CV^2,"")</f>
        <v/>
      </c>
      <c r="CX73" s="58" t="str">
        <f>IF(Include_in_Pub_Bias=TRUE,1/(CV:CV^2+IF(Additional_model="Fixed effect",0,Calculations!DK$11)),"")</f>
        <v/>
      </c>
      <c r="CY73" s="58" t="str">
        <f>IF(Include_in_Pub_Bias=TRUE,1/(CV:CV^2+IF(Additional_model="Fixed effect",0,'Publication Bias Analysis'!L$32)),"")</f>
        <v/>
      </c>
      <c r="CZ73" s="58" t="str">
        <f>IF(Include_in_Pub_Bias=TRUE,'Publication Bias Analysis'!E:E-'Publication Bias Analysis'!I$37,"")</f>
        <v/>
      </c>
      <c r="DA73" s="58" t="str">
        <f>IF(Include_in_Pub_Bias=TRUE,IF(Additional_model="Fixed effect",1/CV:CV,1/SQRT(CV:CV^2+DK$11)),"")</f>
        <v/>
      </c>
      <c r="DB73" s="58" t="str">
        <f>IF(Include_in_Pub_Bias=TRUE,IF(Additional_model="Fixed effect",'Publication Bias Analysis'!E:E/CV:CV,'Publication Bias Analysis'!E:E/SQRT(CV:CV^2+DK$11)),"")</f>
        <v/>
      </c>
      <c r="DC73" s="78" t="str">
        <f>IF(Include_in_Pub_Bias=TRUE,RANK(DP:DP,DP:DP,1)*IF(DO:DO&gt;0,1,-1),"")</f>
        <v/>
      </c>
      <c r="DD73" s="78" t="str">
        <f>IF(Include_in_Pub_Bias=TRUE,DC:DC,"")</f>
        <v/>
      </c>
      <c r="DE73" s="78" t="str">
        <f>IF(Include_in_Pub_Bias=TRUE,RANK(DS:DS,DS:DS,1)*IF(DR:DR&lt;0,-1,1),"")</f>
        <v/>
      </c>
      <c r="DF73" s="78" t="str">
        <f>IF(Include_in_Pub_Bias=TRUE,RANK(DV:DV,DV:DV,1)*IF(DU:DU&lt;0,-1,1),"")</f>
        <v/>
      </c>
      <c r="DG73" s="58" t="e">
        <f>IF(Include_in_Pub_Bias=TRUE,'Publication Bias Analysis'!E:E,NA())</f>
        <v>#N/A</v>
      </c>
      <c r="DH73" s="47" t="e">
        <f>IF(Include_in_Pub_Bias=TRUE,CV:CV,NA())</f>
        <v>#N/A</v>
      </c>
      <c r="DN73" s="164"/>
      <c r="DO73" s="10" t="str">
        <f>IF(Include_in_Pub_Bias=TRUE,IF('Publication Bias Analysis'!L$37="Left",'Publication Bias Analysis'!E:E-'Publication Bias Analysis'!I$29,'Publication Bias Analysis'!I$29-'Publication Bias Analysis'!E:E),"")</f>
        <v/>
      </c>
      <c r="DP73" s="10" t="str">
        <f>IF(Include_in_Pub_Bias=TRUE,ABS(DO73),"")</f>
        <v/>
      </c>
      <c r="DQ73" s="47" t="str">
        <f>IF(Include_in_Pub_Bias=TRUE,1/(CV:CV^2+IF(Additional_model="Fixed effect",0,$DZ$6)),"")</f>
        <v/>
      </c>
      <c r="DR73" s="10" t="str">
        <f>IF(Include_in_Pub_Bias=TRUE,IF('Publication Bias Analysis'!L$37="Left",'Publication Bias Analysis'!E:E-DZ$3,DZ$3-'Publication Bias Analysis'!E:E),"")</f>
        <v/>
      </c>
      <c r="DS73" s="10" t="str">
        <f t="shared" si="166"/>
        <v/>
      </c>
      <c r="DT73" s="47" t="str">
        <f>IF(AND(DR73&lt;&gt;"",DD73&lt;=MAX(DD:DD)-DZ$7),1/(CV:CV^2+IF(Additional_model="Fixed effect",0,$DZ$13)),"")</f>
        <v/>
      </c>
      <c r="DU73" s="10" t="str">
        <f>IF(Include_in_Pub_Bias=TRUE,IF('Publication Bias Analysis'!L$37="Left",'Publication Bias Analysis'!E:E-DZ$10,DZ$10-'Publication Bias Analysis'!E:E),"")</f>
        <v/>
      </c>
      <c r="DV73" s="10" t="str">
        <f t="shared" si="122"/>
        <v/>
      </c>
      <c r="DW73" s="47" t="str">
        <f>IF(AND(DU73&lt;&gt;"",DE73&lt;=MAX(DE:DE)-DZ$14),1/(CV:CV^2+IF(Additional_model="Fixed effect",0,$DZ$20)),"")</f>
        <v/>
      </c>
      <c r="EO73" s="164"/>
      <c r="EP73" s="58" t="str">
        <f>IF(Include_in_Pub_Bias=TRUE,Inverse_standard_error-AVERAGE(Inverse_standard_error),"")</f>
        <v/>
      </c>
      <c r="EQ73" s="47" t="str">
        <f>IF(Include_in_Pub_Bias=TRUE,Z_score-('Publication Bias Analysis'!P$3+'Publication Bias Analysis'!P$4*Inverse_standard_error),"")</f>
        <v/>
      </c>
      <c r="ES73" s="164"/>
      <c r="ET73" s="58" t="str">
        <f>IF(Include_in_Pub_Bias=TRUE,('Publication Bias Analysis'!E:E-SUMPRODUCT('Publication Bias Analysis'!E:E,Calculations!CW:CW)/SUM(Calculations!CW:CW))/(SQRT(EU:EU)),"")</f>
        <v/>
      </c>
      <c r="EU73" s="58" t="str">
        <f>IF(Include_in_Pub_Bias=TRUE,'Publication Bias Analysis'!F:F^2-1/(SUM(Calculations!CW:CW)),"")</f>
        <v/>
      </c>
      <c r="EV73" s="78" t="str">
        <f>IF(Include_in_Pub_Bias=TRUE,RANK(ET:ET,ET:ET,1),"")</f>
        <v/>
      </c>
      <c r="EW73" s="78" t="str">
        <f>IF(Include_in_Pub_Bias=TRUE,RANK(EU:EU,EU:EU,1),"")</f>
        <v/>
      </c>
      <c r="EX73" s="78" t="str">
        <f>IF(Include_in_Pub_Bias=TRUE,COUNTIFS(EV74:EV272,"&lt;"&amp;EV73,EW74:EW272,"&lt;"&amp;EW73)+COUNTIFS(EV74:EV272,"&gt;"&amp;EV73,EW74:EW272,"&gt;"&amp;EW73),"")</f>
        <v/>
      </c>
      <c r="EY73" s="94" t="str">
        <f>IF(Include_in_Pub_Bias=TRUE,COUNTIFS(EV74:EV272,"&lt;"&amp;EV73,EW74:EW272,"&gt;"&amp;EW73)+COUNTIFS(EV74:EV272,"&gt;"&amp;EV73,EW74:EW272,"&lt;"&amp;EW73),"")</f>
        <v/>
      </c>
      <c r="FA73" s="164"/>
      <c r="FG73" s="164"/>
      <c r="FH73" s="58" t="e">
        <f>IF(Include_in_Pub_Bias=TRUE,Inverse_standard_error,NA())</f>
        <v>#N/A</v>
      </c>
      <c r="FI73" s="58" t="e">
        <f>IF(Include_in_Pub_Bias=TRUE,Z_score,NA())</f>
        <v>#N/A</v>
      </c>
      <c r="FJ73" s="58" t="str">
        <f>IF(Include_in_Pub_Bias=TRUE,Inverse_standard_error-AVERAGE(Inverse_standard_error),"")</f>
        <v/>
      </c>
      <c r="FK73" s="47" t="str">
        <f>IF(Include_in_Pub_Bias=TRUE,Z_score-('Publication Bias Analysis'!AK$30+'Publication Bias Analysis'!AK$31*Inverse_standard_error),"")</f>
        <v/>
      </c>
      <c r="FQ73" s="164"/>
      <c r="FR73" s="98" t="str">
        <f>IF(Z_score&lt;&gt;"",RANK('Publication Bias Analysis'!AT:AT,'Publication Bias Analysis'!AT:AT,1)+COUNTIF('Publication Bias Analysis'!AT$2:AT72,'Publication Bias Analysis'!AR73),"")</f>
        <v/>
      </c>
      <c r="FS73" s="58" t="str">
        <f t="shared" si="168"/>
        <v/>
      </c>
      <c r="FT73" s="58" t="e">
        <f>IF(Include_in_Pub_Bias=TRUE,'Publication Bias Analysis'!AS73,NA())</f>
        <v>#N/A</v>
      </c>
      <c r="FU73" s="58" t="e">
        <f>IF('Publication Bias Analysis'!AS73&lt;&gt;"",'Publication Bias Analysis'!AT73,NA())</f>
        <v>#N/A</v>
      </c>
      <c r="FV73" s="58" t="str">
        <f>IF(Include_in_Pub_Bias=TRUE,'Publication Bias Analysis'!AS:AS-AVERAGE('Publication Bias Analysis'!AS:AS),"")</f>
        <v/>
      </c>
      <c r="FW73" s="47" t="str">
        <f>IF(Include_in_Pub_Bias=TRUE,FU:FU-('Publication Bias Analysis'!AW$30+'Publication Bias Analysis'!AW$31*FT:FT),"")</f>
        <v/>
      </c>
      <c r="GC73" s="164"/>
      <c r="GD73" s="58" t="str">
        <f t="shared" si="112"/>
        <v/>
      </c>
      <c r="GE73" s="58" t="str">
        <f t="shared" si="123"/>
        <v/>
      </c>
      <c r="GF73" s="47" t="str">
        <f t="shared" si="167"/>
        <v/>
      </c>
    </row>
    <row r="74" spans="1:188" x14ac:dyDescent="0.2">
      <c r="A74" s="166"/>
      <c r="B74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74" s="78" t="str">
        <f>IF(B74&lt;&gt;"",IF(B74=0,COUNTIF(B$2:B73,0)+1,COUNTIF(B$2:B73,B74)+B74+COUNTIF(B:B,0)),"")</f>
        <v/>
      </c>
      <c r="D74" s="78" t="str">
        <f>IF(AND(Variance&lt;&gt;"",Entry_Number&lt;&gt;""),Entry_Number,"")</f>
        <v/>
      </c>
      <c r="E74" s="120" t="str">
        <f>IF(Input!Study_name&lt;&gt;"",Input!Study_name,"")</f>
        <v/>
      </c>
      <c r="F74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74" s="58" t="str">
        <f t="shared" si="124"/>
        <v/>
      </c>
      <c r="H74" s="58" t="str">
        <f t="shared" si="125"/>
        <v/>
      </c>
      <c r="I74" s="58" t="str">
        <f t="shared" si="126"/>
        <v/>
      </c>
      <c r="J74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74" s="58" t="str">
        <f>IF(AND(Include_study="Yes",Sufficient_data="Yes",Variance&lt;&gt;""),IF(Input!Standard_error_of_Partial_correlation&lt;&gt;"",Input!Standard_error_of_Partial_correlation,SQRT(J74)),"")</f>
        <v/>
      </c>
      <c r="L74" s="58" t="str">
        <f>IF(AND(Sufficient_data="Yes",Include_study="Yes",Variance&lt;&gt;""),1/Variance,"")</f>
        <v/>
      </c>
      <c r="M74" s="58" t="str">
        <f>IF(AND(Sufficient_data="Yes",Include_study="Yes",Variance&lt;&gt;""),1/(Variance+T2_),"")</f>
        <v/>
      </c>
      <c r="N74" s="58" t="str">
        <f t="shared" si="127"/>
        <v/>
      </c>
      <c r="O74" s="58" t="str">
        <f t="shared" si="128"/>
        <v/>
      </c>
      <c r="P74" s="143" t="str">
        <f t="shared" si="129"/>
        <v/>
      </c>
      <c r="Q74" s="146" t="str">
        <f>IF(AND(Include_study="Yes",Sufficient_data="Yes",Variance&lt;&gt;""),IF(Fisher_transformation="Off",Partial_correlation,Partial_correlation_z)-Combined_Effect_Size,"")</f>
        <v/>
      </c>
      <c r="S74" s="75" t="e">
        <f>IF(AND(Sufficient_data="Yes",Include_study="Yes",Variance&lt;&gt;""),Partial_correlation,NA())</f>
        <v>#N/A</v>
      </c>
      <c r="T74" s="58" t="e">
        <f t="shared" si="130"/>
        <v>#N/A</v>
      </c>
      <c r="U74" s="47" t="e">
        <f t="shared" si="131"/>
        <v>#N/A</v>
      </c>
      <c r="Z74" s="166"/>
      <c r="AA74" s="82" t="str">
        <f t="shared" si="132"/>
        <v/>
      </c>
      <c r="AB74" s="88" t="b">
        <f t="shared" si="159"/>
        <v>0</v>
      </c>
      <c r="AC74" s="105" t="str">
        <f>IF(Include_in_subgroup=TRUE,Input!Study_name,"")</f>
        <v/>
      </c>
      <c r="AD74" s="58" t="str">
        <f t="shared" si="133"/>
        <v/>
      </c>
      <c r="AE74" s="58" t="str">
        <f t="shared" si="134"/>
        <v/>
      </c>
      <c r="AF74" s="58" t="str">
        <f t="shared" si="135"/>
        <v/>
      </c>
      <c r="AG74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74" s="58" t="str">
        <f t="shared" si="136"/>
        <v/>
      </c>
      <c r="AI74" s="58" t="str">
        <f t="shared" si="137"/>
        <v/>
      </c>
      <c r="AJ74" s="83" t="str">
        <f t="shared" si="138"/>
        <v/>
      </c>
      <c r="AK74" s="58" t="str">
        <f t="shared" si="139"/>
        <v/>
      </c>
      <c r="AL74" s="58" t="str">
        <f t="shared" si="140"/>
        <v/>
      </c>
      <c r="AM74" s="47" t="str">
        <f t="shared" si="141"/>
        <v/>
      </c>
      <c r="AN74" s="27"/>
      <c r="AO74" s="75" t="e">
        <f t="shared" si="142"/>
        <v>#N/A</v>
      </c>
      <c r="AP74" s="58" t="e">
        <f t="shared" si="143"/>
        <v>#N/A</v>
      </c>
      <c r="AQ74" s="47" t="e">
        <f t="shared" si="144"/>
        <v>#N/A</v>
      </c>
      <c r="AR74" s="27"/>
      <c r="AS74" s="82" t="str">
        <f t="shared" si="115"/>
        <v/>
      </c>
      <c r="AT74" s="58" t="str">
        <f>IF(AND(Sufficient_data="Yes",Include_study="Yes",Subgroup&lt;&gt;""),IF(COUNTIFS(Input!K$2:K73,"="&amp;"Yes",Input!C$2:C73,"="&amp;"Yes",Input!M$2:M73,"="&amp;Subgroup)&gt;0,"",Subgroup),"")</f>
        <v/>
      </c>
      <c r="AU74" s="88" t="str">
        <f t="shared" si="116"/>
        <v/>
      </c>
      <c r="AV74" s="78" t="str">
        <f t="shared" si="145"/>
        <v/>
      </c>
      <c r="AW74" s="58" t="str">
        <f t="shared" si="117"/>
        <v/>
      </c>
      <c r="AX74" s="89" t="str">
        <f t="shared" si="118"/>
        <v/>
      </c>
      <c r="AY74" s="83" t="str">
        <f t="shared" si="160"/>
        <v/>
      </c>
      <c r="AZ74" s="58" t="str">
        <f t="shared" si="119"/>
        <v/>
      </c>
      <c r="BA74" s="58" t="str">
        <f t="shared" si="146"/>
        <v/>
      </c>
      <c r="BB74" s="58" t="str">
        <f t="shared" si="120"/>
        <v/>
      </c>
      <c r="BC74" s="58" t="str">
        <f t="shared" si="121"/>
        <v/>
      </c>
      <c r="BD74" s="58" t="str">
        <f t="shared" si="147"/>
        <v/>
      </c>
      <c r="BE74" s="88" t="str">
        <f t="shared" si="148"/>
        <v/>
      </c>
      <c r="BF74" s="58" t="str">
        <f t="shared" si="149"/>
        <v/>
      </c>
      <c r="BG74" s="58" t="str">
        <f t="shared" si="150"/>
        <v/>
      </c>
      <c r="BH74" s="58" t="str">
        <f t="shared" si="161"/>
        <v/>
      </c>
      <c r="BI74" s="58" t="str">
        <f t="shared" si="162"/>
        <v/>
      </c>
      <c r="BJ74" s="58" t="str">
        <f t="shared" si="151"/>
        <v/>
      </c>
      <c r="BK74" s="58" t="str">
        <f t="shared" si="152"/>
        <v/>
      </c>
      <c r="BL74" s="58" t="str">
        <f t="shared" si="163"/>
        <v/>
      </c>
      <c r="BM74" s="58" t="str">
        <f t="shared" si="164"/>
        <v/>
      </c>
      <c r="BN74" s="58" t="str">
        <f t="shared" si="153"/>
        <v/>
      </c>
      <c r="BO74" s="58" t="e">
        <f t="shared" si="154"/>
        <v>#N/A</v>
      </c>
      <c r="BP74" s="83" t="str">
        <f t="shared" si="165"/>
        <v/>
      </c>
      <c r="BQ74" s="58" t="str">
        <f t="shared" si="155"/>
        <v/>
      </c>
      <c r="BR74" s="58" t="str">
        <f t="shared" si="156"/>
        <v/>
      </c>
      <c r="BS74" s="58" t="str">
        <f t="shared" si="157"/>
        <v/>
      </c>
      <c r="BT74" s="47" t="str">
        <f t="shared" si="158"/>
        <v/>
      </c>
      <c r="BY74" s="167"/>
      <c r="BZ74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74" s="58" t="e">
        <f>IF(Include_in_Moderator=TRUE,'Moderator Analysis'!E:E,NA())</f>
        <v>#N/A</v>
      </c>
      <c r="CB74" s="58" t="e">
        <f>IF(Include_in_Moderator=TRUE,'Moderator Analysis'!F:F,NA())</f>
        <v>#N/A</v>
      </c>
      <c r="CC74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74" s="58" t="str">
        <f>IF(Include_in_Moderator=TRUE,1/CC:CC^2,"")</f>
        <v/>
      </c>
      <c r="CE74" s="58" t="str">
        <f>IF(Include_in_Moderator=TRUE,'Moderator Analysis'!F:F-CO$2,"")</f>
        <v/>
      </c>
      <c r="CF74" s="58" t="str">
        <f>IF(Include_in_Moderator=TRUE,'Moderator Analysis'!E:E-CO$3,"")</f>
        <v/>
      </c>
      <c r="CG74" s="47" t="str">
        <f>IF(Include_in_Moderator=TRUE,CD:CD*('Moderator Analysis'!F:F-CO$5-CO$4*'Moderator Analysis'!E:E)^2,"")</f>
        <v/>
      </c>
      <c r="CH74" s="27"/>
      <c r="CI74" s="75" t="str">
        <f>IF(AND(Sufficient_data="Yes",Include_study="Yes",Include_in_Moderator=TRUE,Moderator&lt;&gt;""),1/(CC:CC^2+CO$7),"")</f>
        <v/>
      </c>
      <c r="CJ74" s="58" t="str">
        <f>IF(AND(Sufficient_data="Yes",Include_study="Yes",CI74&lt;&gt;""),'Moderator Analysis'!F:F-'Moderator Analysis'!K$37,"")</f>
        <v/>
      </c>
      <c r="CK74" s="58" t="str">
        <f>IF(AND(Sufficient_data="Yes",Include_study="Yes",CI74&lt;&gt;""),'Moderator Analysis'!E:E-SUMPRODUCT('Moderator Analysis'!E:E,CI:CI)/SUM(CI:CI),"")</f>
        <v/>
      </c>
      <c r="CL74" s="47" t="str">
        <f>IF(AND(Sufficient_data="Yes",Include_study="Yes",CI74&lt;&gt;""),CI:CI*(CB74-'Moderator Analysis'!K$29-'Moderator Analysis'!K$30*'Moderator Analysis'!E:E)^2,"")</f>
        <v/>
      </c>
      <c r="CQ74" s="167"/>
      <c r="CR74" s="150" t="b">
        <f>IF(Additional_Fisher_transformation="On",AND(Include_study="Yes",Number_of_observations&lt;&gt;"",Number_of_predictors&lt;&gt;""),AND(Include_study="Yes",Sufficient_data="Yes"))</f>
        <v>0</v>
      </c>
      <c r="CS74" s="169"/>
      <c r="CT74" s="58" t="str">
        <f>IF(Include_in_Pub_Bias=TRUE,Partial_correlation,"")</f>
        <v/>
      </c>
      <c r="CU74" s="58" t="str">
        <f>IF(AND(Include_in_Pub_Bias=TRUE,Additional_Fisher_transformation="On"),FISHER(Partial_correlation),"")</f>
        <v/>
      </c>
      <c r="CV74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74" s="58" t="str">
        <f>IF(Include_in_Pub_Bias=TRUE,1/CV:CV^2,"")</f>
        <v/>
      </c>
      <c r="CX74" s="58" t="str">
        <f>IF(Include_in_Pub_Bias=TRUE,1/(CV:CV^2+IF(Additional_model="Fixed effect",0,Calculations!DK$11)),"")</f>
        <v/>
      </c>
      <c r="CY74" s="58" t="str">
        <f>IF(Include_in_Pub_Bias=TRUE,1/(CV:CV^2+IF(Additional_model="Fixed effect",0,'Publication Bias Analysis'!L$32)),"")</f>
        <v/>
      </c>
      <c r="CZ74" s="58" t="str">
        <f>IF(Include_in_Pub_Bias=TRUE,'Publication Bias Analysis'!E:E-'Publication Bias Analysis'!I$37,"")</f>
        <v/>
      </c>
      <c r="DA74" s="58" t="str">
        <f>IF(Include_in_Pub_Bias=TRUE,IF(Additional_model="Fixed effect",1/CV:CV,1/SQRT(CV:CV^2+DK$11)),"")</f>
        <v/>
      </c>
      <c r="DB74" s="58" t="str">
        <f>IF(Include_in_Pub_Bias=TRUE,IF(Additional_model="Fixed effect",'Publication Bias Analysis'!E:E/CV:CV,'Publication Bias Analysis'!E:E/SQRT(CV:CV^2+DK$11)),"")</f>
        <v/>
      </c>
      <c r="DC74" s="78" t="str">
        <f>IF(Include_in_Pub_Bias=TRUE,RANK(DP:DP,DP:DP,1)*IF(DO:DO&gt;0,1,-1),"")</f>
        <v/>
      </c>
      <c r="DD74" s="78" t="str">
        <f>IF(Include_in_Pub_Bias=TRUE,DC:DC,"")</f>
        <v/>
      </c>
      <c r="DE74" s="78" t="str">
        <f>IF(Include_in_Pub_Bias=TRUE,RANK(DS:DS,DS:DS,1)*IF(DR:DR&lt;0,-1,1),"")</f>
        <v/>
      </c>
      <c r="DF74" s="78" t="str">
        <f>IF(Include_in_Pub_Bias=TRUE,RANK(DV:DV,DV:DV,1)*IF(DU:DU&lt;0,-1,1),"")</f>
        <v/>
      </c>
      <c r="DG74" s="58" t="e">
        <f>IF(Include_in_Pub_Bias=TRUE,'Publication Bias Analysis'!E:E,NA())</f>
        <v>#N/A</v>
      </c>
      <c r="DH74" s="47" t="e">
        <f>IF(Include_in_Pub_Bias=TRUE,CV:CV,NA())</f>
        <v>#N/A</v>
      </c>
      <c r="DN74" s="164"/>
      <c r="DO74" s="10" t="str">
        <f>IF(Include_in_Pub_Bias=TRUE,IF('Publication Bias Analysis'!L$37="Left",'Publication Bias Analysis'!E:E-'Publication Bias Analysis'!I$29,'Publication Bias Analysis'!I$29-'Publication Bias Analysis'!E:E),"")</f>
        <v/>
      </c>
      <c r="DP74" s="10" t="str">
        <f>IF(Include_in_Pub_Bias=TRUE,ABS(DO74),"")</f>
        <v/>
      </c>
      <c r="DQ74" s="47" t="str">
        <f>IF(Include_in_Pub_Bias=TRUE,1/(CV:CV^2+IF(Additional_model="Fixed effect",0,$DZ$6)),"")</f>
        <v/>
      </c>
      <c r="DR74" s="10" t="str">
        <f>IF(Include_in_Pub_Bias=TRUE,IF('Publication Bias Analysis'!L$37="Left",'Publication Bias Analysis'!E:E-DZ$3,DZ$3-'Publication Bias Analysis'!E:E),"")</f>
        <v/>
      </c>
      <c r="DS74" s="10" t="str">
        <f t="shared" si="166"/>
        <v/>
      </c>
      <c r="DT74" s="47" t="str">
        <f>IF(AND(DR74&lt;&gt;"",DD74&lt;=MAX(DD:DD)-DZ$7),1/(CV:CV^2+IF(Additional_model="Fixed effect",0,$DZ$13)),"")</f>
        <v/>
      </c>
      <c r="DU74" s="10" t="str">
        <f>IF(Include_in_Pub_Bias=TRUE,IF('Publication Bias Analysis'!L$37="Left",'Publication Bias Analysis'!E:E-DZ$10,DZ$10-'Publication Bias Analysis'!E:E),"")</f>
        <v/>
      </c>
      <c r="DV74" s="10" t="str">
        <f t="shared" si="122"/>
        <v/>
      </c>
      <c r="DW74" s="47" t="str">
        <f>IF(AND(DU74&lt;&gt;"",DE74&lt;=MAX(DE:DE)-DZ$14),1/(CV:CV^2+IF(Additional_model="Fixed effect",0,$DZ$20)),"")</f>
        <v/>
      </c>
      <c r="EO74" s="164"/>
      <c r="EP74" s="58" t="str">
        <f>IF(Include_in_Pub_Bias=TRUE,Inverse_standard_error-AVERAGE(Inverse_standard_error),"")</f>
        <v/>
      </c>
      <c r="EQ74" s="47" t="str">
        <f>IF(Include_in_Pub_Bias=TRUE,Z_score-('Publication Bias Analysis'!P$3+'Publication Bias Analysis'!P$4*Inverse_standard_error),"")</f>
        <v/>
      </c>
      <c r="ES74" s="164"/>
      <c r="ET74" s="58" t="str">
        <f>IF(Include_in_Pub_Bias=TRUE,('Publication Bias Analysis'!E:E-SUMPRODUCT('Publication Bias Analysis'!E:E,Calculations!CW:CW)/SUM(Calculations!CW:CW))/(SQRT(EU:EU)),"")</f>
        <v/>
      </c>
      <c r="EU74" s="58" t="str">
        <f>IF(Include_in_Pub_Bias=TRUE,'Publication Bias Analysis'!F:F^2-1/(SUM(Calculations!CW:CW)),"")</f>
        <v/>
      </c>
      <c r="EV74" s="78" t="str">
        <f>IF(Include_in_Pub_Bias=TRUE,RANK(ET:ET,ET:ET,1),"")</f>
        <v/>
      </c>
      <c r="EW74" s="78" t="str">
        <f>IF(Include_in_Pub_Bias=TRUE,RANK(EU:EU,EU:EU,1),"")</f>
        <v/>
      </c>
      <c r="EX74" s="78" t="str">
        <f>IF(Include_in_Pub_Bias=TRUE,COUNTIFS(EV75:EV273,"&lt;"&amp;EV74,EW75:EW273,"&lt;"&amp;EW74)+COUNTIFS(EV75:EV273,"&gt;"&amp;EV74,EW75:EW273,"&gt;"&amp;EW74),"")</f>
        <v/>
      </c>
      <c r="EY74" s="94" t="str">
        <f>IF(Include_in_Pub_Bias=TRUE,COUNTIFS(EV75:EV273,"&lt;"&amp;EV74,EW75:EW273,"&gt;"&amp;EW74)+COUNTIFS(EV75:EV273,"&gt;"&amp;EV74,EW75:EW273,"&lt;"&amp;EW74),"")</f>
        <v/>
      </c>
      <c r="FA74" s="164"/>
      <c r="FG74" s="164"/>
      <c r="FH74" s="58" t="e">
        <f>IF(Include_in_Pub_Bias=TRUE,Inverse_standard_error,NA())</f>
        <v>#N/A</v>
      </c>
      <c r="FI74" s="58" t="e">
        <f>IF(Include_in_Pub_Bias=TRUE,Z_score,NA())</f>
        <v>#N/A</v>
      </c>
      <c r="FJ74" s="58" t="str">
        <f>IF(Include_in_Pub_Bias=TRUE,Inverse_standard_error-AVERAGE(Inverse_standard_error),"")</f>
        <v/>
      </c>
      <c r="FK74" s="47" t="str">
        <f>IF(Include_in_Pub_Bias=TRUE,Z_score-('Publication Bias Analysis'!AK$30+'Publication Bias Analysis'!AK$31*Inverse_standard_error),"")</f>
        <v/>
      </c>
      <c r="FQ74" s="164"/>
      <c r="FR74" s="98" t="str">
        <f>IF(Z_score&lt;&gt;"",RANK('Publication Bias Analysis'!AT:AT,'Publication Bias Analysis'!AT:AT,1)+COUNTIF('Publication Bias Analysis'!AT$2:AT73,'Publication Bias Analysis'!AR74),"")</f>
        <v/>
      </c>
      <c r="FS74" s="58" t="str">
        <f t="shared" si="168"/>
        <v/>
      </c>
      <c r="FT74" s="58" t="e">
        <f>IF(Include_in_Pub_Bias=TRUE,'Publication Bias Analysis'!AS74,NA())</f>
        <v>#N/A</v>
      </c>
      <c r="FU74" s="58" t="e">
        <f>IF('Publication Bias Analysis'!AS74&lt;&gt;"",'Publication Bias Analysis'!AT74,NA())</f>
        <v>#N/A</v>
      </c>
      <c r="FV74" s="58" t="str">
        <f>IF(Include_in_Pub_Bias=TRUE,'Publication Bias Analysis'!AS:AS-AVERAGE('Publication Bias Analysis'!AS:AS),"")</f>
        <v/>
      </c>
      <c r="FW74" s="47" t="str">
        <f>IF(Include_in_Pub_Bias=TRUE,FU:FU-('Publication Bias Analysis'!AW$30+'Publication Bias Analysis'!AW$31*FT:FT),"")</f>
        <v/>
      </c>
      <c r="GC74" s="164"/>
      <c r="GD74" s="58" t="str">
        <f t="shared" si="112"/>
        <v/>
      </c>
      <c r="GE74" s="58" t="str">
        <f t="shared" si="123"/>
        <v/>
      </c>
      <c r="GF74" s="47" t="str">
        <f t="shared" si="167"/>
        <v/>
      </c>
    </row>
    <row r="75" spans="1:188" x14ac:dyDescent="0.2">
      <c r="A75" s="166"/>
      <c r="B75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75" s="78" t="str">
        <f>IF(B75&lt;&gt;"",IF(B75=0,COUNTIF(B$2:B74,0)+1,COUNTIF(B$2:B74,B75)+B75+COUNTIF(B:B,0)),"")</f>
        <v/>
      </c>
      <c r="D75" s="78" t="str">
        <f>IF(AND(Variance&lt;&gt;"",Entry_Number&lt;&gt;""),Entry_Number,"")</f>
        <v/>
      </c>
      <c r="E75" s="120" t="str">
        <f>IF(Input!Study_name&lt;&gt;"",Input!Study_name,"")</f>
        <v/>
      </c>
      <c r="F75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75" s="58" t="str">
        <f t="shared" si="124"/>
        <v/>
      </c>
      <c r="H75" s="58" t="str">
        <f t="shared" si="125"/>
        <v/>
      </c>
      <c r="I75" s="58" t="str">
        <f t="shared" si="126"/>
        <v/>
      </c>
      <c r="J75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75" s="58" t="str">
        <f>IF(AND(Include_study="Yes",Sufficient_data="Yes",Variance&lt;&gt;""),IF(Input!Standard_error_of_Partial_correlation&lt;&gt;"",Input!Standard_error_of_Partial_correlation,SQRT(J75)),"")</f>
        <v/>
      </c>
      <c r="L75" s="58" t="str">
        <f>IF(AND(Sufficient_data="Yes",Include_study="Yes",Variance&lt;&gt;""),1/Variance,"")</f>
        <v/>
      </c>
      <c r="M75" s="58" t="str">
        <f>IF(AND(Sufficient_data="Yes",Include_study="Yes",Variance&lt;&gt;""),1/(Variance+T2_),"")</f>
        <v/>
      </c>
      <c r="N75" s="58" t="str">
        <f t="shared" si="127"/>
        <v/>
      </c>
      <c r="O75" s="58" t="str">
        <f t="shared" si="128"/>
        <v/>
      </c>
      <c r="P75" s="143" t="str">
        <f t="shared" si="129"/>
        <v/>
      </c>
      <c r="Q75" s="146" t="str">
        <f>IF(AND(Include_study="Yes",Sufficient_data="Yes",Variance&lt;&gt;""),IF(Fisher_transformation="Off",Partial_correlation,Partial_correlation_z)-Combined_Effect_Size,"")</f>
        <v/>
      </c>
      <c r="S75" s="75" t="e">
        <f>IF(AND(Sufficient_data="Yes",Include_study="Yes",Variance&lt;&gt;""),Partial_correlation,NA())</f>
        <v>#N/A</v>
      </c>
      <c r="T75" s="58" t="e">
        <f t="shared" si="130"/>
        <v>#N/A</v>
      </c>
      <c r="U75" s="47" t="e">
        <f t="shared" si="131"/>
        <v>#N/A</v>
      </c>
      <c r="Z75" s="166"/>
      <c r="AA75" s="82" t="str">
        <f t="shared" si="132"/>
        <v/>
      </c>
      <c r="AB75" s="88" t="b">
        <f t="shared" si="159"/>
        <v>0</v>
      </c>
      <c r="AC75" s="105" t="str">
        <f>IF(Include_in_subgroup=TRUE,Input!Study_name,"")</f>
        <v/>
      </c>
      <c r="AD75" s="58" t="str">
        <f t="shared" si="133"/>
        <v/>
      </c>
      <c r="AE75" s="58" t="str">
        <f t="shared" si="134"/>
        <v/>
      </c>
      <c r="AF75" s="58" t="str">
        <f t="shared" si="135"/>
        <v/>
      </c>
      <c r="AG75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75" s="58" t="str">
        <f t="shared" si="136"/>
        <v/>
      </c>
      <c r="AI75" s="58" t="str">
        <f t="shared" si="137"/>
        <v/>
      </c>
      <c r="AJ75" s="83" t="str">
        <f t="shared" si="138"/>
        <v/>
      </c>
      <c r="AK75" s="58" t="str">
        <f t="shared" si="139"/>
        <v/>
      </c>
      <c r="AL75" s="58" t="str">
        <f t="shared" si="140"/>
        <v/>
      </c>
      <c r="AM75" s="47" t="str">
        <f t="shared" si="141"/>
        <v/>
      </c>
      <c r="AN75" s="27"/>
      <c r="AO75" s="75" t="e">
        <f t="shared" si="142"/>
        <v>#N/A</v>
      </c>
      <c r="AP75" s="58" t="e">
        <f t="shared" si="143"/>
        <v>#N/A</v>
      </c>
      <c r="AQ75" s="47" t="e">
        <f t="shared" si="144"/>
        <v>#N/A</v>
      </c>
      <c r="AR75" s="27"/>
      <c r="AS75" s="82" t="str">
        <f t="shared" si="115"/>
        <v/>
      </c>
      <c r="AT75" s="58" t="str">
        <f>IF(AND(Sufficient_data="Yes",Include_study="Yes",Subgroup&lt;&gt;""),IF(COUNTIFS(Input!K$2:K74,"="&amp;"Yes",Input!C$2:C74,"="&amp;"Yes",Input!M$2:M74,"="&amp;Subgroup)&gt;0,"",Subgroup),"")</f>
        <v/>
      </c>
      <c r="AU75" s="88" t="str">
        <f t="shared" si="116"/>
        <v/>
      </c>
      <c r="AV75" s="78" t="str">
        <f t="shared" si="145"/>
        <v/>
      </c>
      <c r="AW75" s="58" t="str">
        <f t="shared" si="117"/>
        <v/>
      </c>
      <c r="AX75" s="89" t="str">
        <f t="shared" si="118"/>
        <v/>
      </c>
      <c r="AY75" s="83" t="str">
        <f t="shared" si="160"/>
        <v/>
      </c>
      <c r="AZ75" s="58" t="str">
        <f t="shared" si="119"/>
        <v/>
      </c>
      <c r="BA75" s="58" t="str">
        <f t="shared" si="146"/>
        <v/>
      </c>
      <c r="BB75" s="58" t="str">
        <f t="shared" si="120"/>
        <v/>
      </c>
      <c r="BC75" s="58" t="str">
        <f t="shared" si="121"/>
        <v/>
      </c>
      <c r="BD75" s="58" t="str">
        <f t="shared" si="147"/>
        <v/>
      </c>
      <c r="BE75" s="88" t="str">
        <f t="shared" si="148"/>
        <v/>
      </c>
      <c r="BF75" s="58" t="str">
        <f t="shared" si="149"/>
        <v/>
      </c>
      <c r="BG75" s="58" t="str">
        <f t="shared" si="150"/>
        <v/>
      </c>
      <c r="BH75" s="58" t="str">
        <f t="shared" si="161"/>
        <v/>
      </c>
      <c r="BI75" s="58" t="str">
        <f t="shared" si="162"/>
        <v/>
      </c>
      <c r="BJ75" s="58" t="str">
        <f t="shared" si="151"/>
        <v/>
      </c>
      <c r="BK75" s="58" t="str">
        <f t="shared" si="152"/>
        <v/>
      </c>
      <c r="BL75" s="58" t="str">
        <f t="shared" si="163"/>
        <v/>
      </c>
      <c r="BM75" s="58" t="str">
        <f t="shared" si="164"/>
        <v/>
      </c>
      <c r="BN75" s="58" t="str">
        <f t="shared" si="153"/>
        <v/>
      </c>
      <c r="BO75" s="58" t="e">
        <f t="shared" si="154"/>
        <v>#N/A</v>
      </c>
      <c r="BP75" s="83" t="str">
        <f t="shared" si="165"/>
        <v/>
      </c>
      <c r="BQ75" s="58" t="str">
        <f t="shared" si="155"/>
        <v/>
      </c>
      <c r="BR75" s="58" t="str">
        <f t="shared" si="156"/>
        <v/>
      </c>
      <c r="BS75" s="58" t="str">
        <f t="shared" si="157"/>
        <v/>
      </c>
      <c r="BT75" s="47" t="str">
        <f t="shared" si="158"/>
        <v/>
      </c>
      <c r="BY75" s="167"/>
      <c r="BZ75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75" s="58" t="e">
        <f>IF(Include_in_Moderator=TRUE,'Moderator Analysis'!E:E,NA())</f>
        <v>#N/A</v>
      </c>
      <c r="CB75" s="58" t="e">
        <f>IF(Include_in_Moderator=TRUE,'Moderator Analysis'!F:F,NA())</f>
        <v>#N/A</v>
      </c>
      <c r="CC75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75" s="58" t="str">
        <f>IF(Include_in_Moderator=TRUE,1/CC:CC^2,"")</f>
        <v/>
      </c>
      <c r="CE75" s="58" t="str">
        <f>IF(Include_in_Moderator=TRUE,'Moderator Analysis'!F:F-CO$2,"")</f>
        <v/>
      </c>
      <c r="CF75" s="58" t="str">
        <f>IF(Include_in_Moderator=TRUE,'Moderator Analysis'!E:E-CO$3,"")</f>
        <v/>
      </c>
      <c r="CG75" s="47" t="str">
        <f>IF(Include_in_Moderator=TRUE,CD:CD*('Moderator Analysis'!F:F-CO$5-CO$4*'Moderator Analysis'!E:E)^2,"")</f>
        <v/>
      </c>
      <c r="CH75" s="27"/>
      <c r="CI75" s="75" t="str">
        <f>IF(AND(Sufficient_data="Yes",Include_study="Yes",Include_in_Moderator=TRUE,Moderator&lt;&gt;""),1/(CC:CC^2+CO$7),"")</f>
        <v/>
      </c>
      <c r="CJ75" s="58" t="str">
        <f>IF(AND(Sufficient_data="Yes",Include_study="Yes",CI75&lt;&gt;""),'Moderator Analysis'!F:F-'Moderator Analysis'!K$37,"")</f>
        <v/>
      </c>
      <c r="CK75" s="58" t="str">
        <f>IF(AND(Sufficient_data="Yes",Include_study="Yes",CI75&lt;&gt;""),'Moderator Analysis'!E:E-SUMPRODUCT('Moderator Analysis'!E:E,CI:CI)/SUM(CI:CI),"")</f>
        <v/>
      </c>
      <c r="CL75" s="47" t="str">
        <f>IF(AND(Sufficient_data="Yes",Include_study="Yes",CI75&lt;&gt;""),CI:CI*(CB75-'Moderator Analysis'!K$29-'Moderator Analysis'!K$30*'Moderator Analysis'!E:E)^2,"")</f>
        <v/>
      </c>
      <c r="CQ75" s="167"/>
      <c r="CR75" s="150" t="b">
        <f>IF(Additional_Fisher_transformation="On",AND(Include_study="Yes",Number_of_observations&lt;&gt;"",Number_of_predictors&lt;&gt;""),AND(Include_study="Yes",Sufficient_data="Yes"))</f>
        <v>0</v>
      </c>
      <c r="CS75" s="169"/>
      <c r="CT75" s="58" t="str">
        <f>IF(Include_in_Pub_Bias=TRUE,Partial_correlation,"")</f>
        <v/>
      </c>
      <c r="CU75" s="58" t="str">
        <f>IF(AND(Include_in_Pub_Bias=TRUE,Additional_Fisher_transformation="On"),FISHER(Partial_correlation),"")</f>
        <v/>
      </c>
      <c r="CV75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75" s="58" t="str">
        <f>IF(Include_in_Pub_Bias=TRUE,1/CV:CV^2,"")</f>
        <v/>
      </c>
      <c r="CX75" s="58" t="str">
        <f>IF(Include_in_Pub_Bias=TRUE,1/(CV:CV^2+IF(Additional_model="Fixed effect",0,Calculations!DK$11)),"")</f>
        <v/>
      </c>
      <c r="CY75" s="58" t="str">
        <f>IF(Include_in_Pub_Bias=TRUE,1/(CV:CV^2+IF(Additional_model="Fixed effect",0,'Publication Bias Analysis'!L$32)),"")</f>
        <v/>
      </c>
      <c r="CZ75" s="58" t="str">
        <f>IF(Include_in_Pub_Bias=TRUE,'Publication Bias Analysis'!E:E-'Publication Bias Analysis'!I$37,"")</f>
        <v/>
      </c>
      <c r="DA75" s="58" t="str">
        <f>IF(Include_in_Pub_Bias=TRUE,IF(Additional_model="Fixed effect",1/CV:CV,1/SQRT(CV:CV^2+DK$11)),"")</f>
        <v/>
      </c>
      <c r="DB75" s="58" t="str">
        <f>IF(Include_in_Pub_Bias=TRUE,IF(Additional_model="Fixed effect",'Publication Bias Analysis'!E:E/CV:CV,'Publication Bias Analysis'!E:E/SQRT(CV:CV^2+DK$11)),"")</f>
        <v/>
      </c>
      <c r="DC75" s="78" t="str">
        <f>IF(Include_in_Pub_Bias=TRUE,RANK(DP:DP,DP:DP,1)*IF(DO:DO&gt;0,1,-1),"")</f>
        <v/>
      </c>
      <c r="DD75" s="78" t="str">
        <f>IF(Include_in_Pub_Bias=TRUE,DC:DC,"")</f>
        <v/>
      </c>
      <c r="DE75" s="78" t="str">
        <f>IF(Include_in_Pub_Bias=TRUE,RANK(DS:DS,DS:DS,1)*IF(DR:DR&lt;0,-1,1),"")</f>
        <v/>
      </c>
      <c r="DF75" s="78" t="str">
        <f>IF(Include_in_Pub_Bias=TRUE,RANK(DV:DV,DV:DV,1)*IF(DU:DU&lt;0,-1,1),"")</f>
        <v/>
      </c>
      <c r="DG75" s="58" t="e">
        <f>IF(Include_in_Pub_Bias=TRUE,'Publication Bias Analysis'!E:E,NA())</f>
        <v>#N/A</v>
      </c>
      <c r="DH75" s="47" t="e">
        <f>IF(Include_in_Pub_Bias=TRUE,CV:CV,NA())</f>
        <v>#N/A</v>
      </c>
      <c r="DN75" s="164"/>
      <c r="DO75" s="10" t="str">
        <f>IF(Include_in_Pub_Bias=TRUE,IF('Publication Bias Analysis'!L$37="Left",'Publication Bias Analysis'!E:E-'Publication Bias Analysis'!I$29,'Publication Bias Analysis'!I$29-'Publication Bias Analysis'!E:E),"")</f>
        <v/>
      </c>
      <c r="DP75" s="10" t="str">
        <f>IF(Include_in_Pub_Bias=TRUE,ABS(DO75),"")</f>
        <v/>
      </c>
      <c r="DQ75" s="47" t="str">
        <f>IF(Include_in_Pub_Bias=TRUE,1/(CV:CV^2+IF(Additional_model="Fixed effect",0,$DZ$6)),"")</f>
        <v/>
      </c>
      <c r="DR75" s="10" t="str">
        <f>IF(Include_in_Pub_Bias=TRUE,IF('Publication Bias Analysis'!L$37="Left",'Publication Bias Analysis'!E:E-DZ$3,DZ$3-'Publication Bias Analysis'!E:E),"")</f>
        <v/>
      </c>
      <c r="DS75" s="10" t="str">
        <f t="shared" si="166"/>
        <v/>
      </c>
      <c r="DT75" s="47" t="str">
        <f>IF(AND(DR75&lt;&gt;"",DD75&lt;=MAX(DD:DD)-DZ$7),1/(CV:CV^2+IF(Additional_model="Fixed effect",0,$DZ$13)),"")</f>
        <v/>
      </c>
      <c r="DU75" s="10" t="str">
        <f>IF(Include_in_Pub_Bias=TRUE,IF('Publication Bias Analysis'!L$37="Left",'Publication Bias Analysis'!E:E-DZ$10,DZ$10-'Publication Bias Analysis'!E:E),"")</f>
        <v/>
      </c>
      <c r="DV75" s="10" t="str">
        <f t="shared" si="122"/>
        <v/>
      </c>
      <c r="DW75" s="47" t="str">
        <f>IF(AND(DU75&lt;&gt;"",DE75&lt;=MAX(DE:DE)-DZ$14),1/(CV:CV^2+IF(Additional_model="Fixed effect",0,$DZ$20)),"")</f>
        <v/>
      </c>
      <c r="EO75" s="164"/>
      <c r="EP75" s="58" t="str">
        <f>IF(Include_in_Pub_Bias=TRUE,Inverse_standard_error-AVERAGE(Inverse_standard_error),"")</f>
        <v/>
      </c>
      <c r="EQ75" s="47" t="str">
        <f>IF(Include_in_Pub_Bias=TRUE,Z_score-('Publication Bias Analysis'!P$3+'Publication Bias Analysis'!P$4*Inverse_standard_error),"")</f>
        <v/>
      </c>
      <c r="ES75" s="164"/>
      <c r="ET75" s="58" t="str">
        <f>IF(Include_in_Pub_Bias=TRUE,('Publication Bias Analysis'!E:E-SUMPRODUCT('Publication Bias Analysis'!E:E,Calculations!CW:CW)/SUM(Calculations!CW:CW))/(SQRT(EU:EU)),"")</f>
        <v/>
      </c>
      <c r="EU75" s="58" t="str">
        <f>IF(Include_in_Pub_Bias=TRUE,'Publication Bias Analysis'!F:F^2-1/(SUM(Calculations!CW:CW)),"")</f>
        <v/>
      </c>
      <c r="EV75" s="78" t="str">
        <f>IF(Include_in_Pub_Bias=TRUE,RANK(ET:ET,ET:ET,1),"")</f>
        <v/>
      </c>
      <c r="EW75" s="78" t="str">
        <f>IF(Include_in_Pub_Bias=TRUE,RANK(EU:EU,EU:EU,1),"")</f>
        <v/>
      </c>
      <c r="EX75" s="78" t="str">
        <f>IF(Include_in_Pub_Bias=TRUE,COUNTIFS(EV76:EV274,"&lt;"&amp;EV75,EW76:EW274,"&lt;"&amp;EW75)+COUNTIFS(EV76:EV274,"&gt;"&amp;EV75,EW76:EW274,"&gt;"&amp;EW75),"")</f>
        <v/>
      </c>
      <c r="EY75" s="94" t="str">
        <f>IF(Include_in_Pub_Bias=TRUE,COUNTIFS(EV76:EV274,"&lt;"&amp;EV75,EW76:EW274,"&gt;"&amp;EW75)+COUNTIFS(EV76:EV274,"&gt;"&amp;EV75,EW76:EW274,"&lt;"&amp;EW75),"")</f>
        <v/>
      </c>
      <c r="FA75" s="164"/>
      <c r="FG75" s="164"/>
      <c r="FH75" s="58" t="e">
        <f>IF(Include_in_Pub_Bias=TRUE,Inverse_standard_error,NA())</f>
        <v>#N/A</v>
      </c>
      <c r="FI75" s="58" t="e">
        <f>IF(Include_in_Pub_Bias=TRUE,Z_score,NA())</f>
        <v>#N/A</v>
      </c>
      <c r="FJ75" s="58" t="str">
        <f>IF(Include_in_Pub_Bias=TRUE,Inverse_standard_error-AVERAGE(Inverse_standard_error),"")</f>
        <v/>
      </c>
      <c r="FK75" s="47" t="str">
        <f>IF(Include_in_Pub_Bias=TRUE,Z_score-('Publication Bias Analysis'!AK$30+'Publication Bias Analysis'!AK$31*Inverse_standard_error),"")</f>
        <v/>
      </c>
      <c r="FQ75" s="164"/>
      <c r="FR75" s="98" t="str">
        <f>IF(Z_score&lt;&gt;"",RANK('Publication Bias Analysis'!AT:AT,'Publication Bias Analysis'!AT:AT,1)+COUNTIF('Publication Bias Analysis'!AT$2:AT74,'Publication Bias Analysis'!AR75),"")</f>
        <v/>
      </c>
      <c r="FS75" s="58" t="str">
        <f t="shared" si="168"/>
        <v/>
      </c>
      <c r="FT75" s="58" t="e">
        <f>IF(Include_in_Pub_Bias=TRUE,'Publication Bias Analysis'!AS75,NA())</f>
        <v>#N/A</v>
      </c>
      <c r="FU75" s="58" t="e">
        <f>IF('Publication Bias Analysis'!AS75&lt;&gt;"",'Publication Bias Analysis'!AT75,NA())</f>
        <v>#N/A</v>
      </c>
      <c r="FV75" s="58" t="str">
        <f>IF(Include_in_Pub_Bias=TRUE,'Publication Bias Analysis'!AS:AS-AVERAGE('Publication Bias Analysis'!AS:AS),"")</f>
        <v/>
      </c>
      <c r="FW75" s="47" t="str">
        <f>IF(Include_in_Pub_Bias=TRUE,FU:FU-('Publication Bias Analysis'!AW$30+'Publication Bias Analysis'!AW$31*FT:FT),"")</f>
        <v/>
      </c>
      <c r="GC75" s="164"/>
      <c r="GD75" s="58" t="str">
        <f t="shared" si="112"/>
        <v/>
      </c>
      <c r="GE75" s="58" t="str">
        <f t="shared" si="123"/>
        <v/>
      </c>
      <c r="GF75" s="47" t="str">
        <f t="shared" si="167"/>
        <v/>
      </c>
    </row>
    <row r="76" spans="1:188" x14ac:dyDescent="0.2">
      <c r="A76" s="166"/>
      <c r="B76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76" s="78" t="str">
        <f>IF(B76&lt;&gt;"",IF(B76=0,COUNTIF(B$2:B75,0)+1,COUNTIF(B$2:B75,B76)+B76+COUNTIF(B:B,0)),"")</f>
        <v/>
      </c>
      <c r="D76" s="78" t="str">
        <f>IF(AND(Variance&lt;&gt;"",Entry_Number&lt;&gt;""),Entry_Number,"")</f>
        <v/>
      </c>
      <c r="E76" s="120" t="str">
        <f>IF(Input!Study_name&lt;&gt;"",Input!Study_name,"")</f>
        <v/>
      </c>
      <c r="F76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76" s="58" t="str">
        <f t="shared" si="124"/>
        <v/>
      </c>
      <c r="H76" s="58" t="str">
        <f t="shared" si="125"/>
        <v/>
      </c>
      <c r="I76" s="58" t="str">
        <f t="shared" si="126"/>
        <v/>
      </c>
      <c r="J76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76" s="58" t="str">
        <f>IF(AND(Include_study="Yes",Sufficient_data="Yes",Variance&lt;&gt;""),IF(Input!Standard_error_of_Partial_correlation&lt;&gt;"",Input!Standard_error_of_Partial_correlation,SQRT(J76)),"")</f>
        <v/>
      </c>
      <c r="L76" s="58" t="str">
        <f>IF(AND(Sufficient_data="Yes",Include_study="Yes",Variance&lt;&gt;""),1/Variance,"")</f>
        <v/>
      </c>
      <c r="M76" s="58" t="str">
        <f>IF(AND(Sufficient_data="Yes",Include_study="Yes",Variance&lt;&gt;""),1/(Variance+T2_),"")</f>
        <v/>
      </c>
      <c r="N76" s="58" t="str">
        <f t="shared" si="127"/>
        <v/>
      </c>
      <c r="O76" s="58" t="str">
        <f t="shared" si="128"/>
        <v/>
      </c>
      <c r="P76" s="143" t="str">
        <f t="shared" si="129"/>
        <v/>
      </c>
      <c r="Q76" s="146" t="str">
        <f>IF(AND(Include_study="Yes",Sufficient_data="Yes",Variance&lt;&gt;""),IF(Fisher_transformation="Off",Partial_correlation,Partial_correlation_z)-Combined_Effect_Size,"")</f>
        <v/>
      </c>
      <c r="S76" s="75" t="e">
        <f>IF(AND(Sufficient_data="Yes",Include_study="Yes",Variance&lt;&gt;""),Partial_correlation,NA())</f>
        <v>#N/A</v>
      </c>
      <c r="T76" s="58" t="e">
        <f t="shared" si="130"/>
        <v>#N/A</v>
      </c>
      <c r="U76" s="47" t="e">
        <f t="shared" si="131"/>
        <v>#N/A</v>
      </c>
      <c r="Z76" s="166"/>
      <c r="AA76" s="82" t="str">
        <f t="shared" si="132"/>
        <v/>
      </c>
      <c r="AB76" s="88" t="b">
        <f t="shared" si="159"/>
        <v>0</v>
      </c>
      <c r="AC76" s="105" t="str">
        <f>IF(Include_in_subgroup=TRUE,Input!Study_name,"")</f>
        <v/>
      </c>
      <c r="AD76" s="58" t="str">
        <f t="shared" si="133"/>
        <v/>
      </c>
      <c r="AE76" s="58" t="str">
        <f t="shared" si="134"/>
        <v/>
      </c>
      <c r="AF76" s="58" t="str">
        <f t="shared" si="135"/>
        <v/>
      </c>
      <c r="AG76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76" s="58" t="str">
        <f t="shared" si="136"/>
        <v/>
      </c>
      <c r="AI76" s="58" t="str">
        <f t="shared" si="137"/>
        <v/>
      </c>
      <c r="AJ76" s="83" t="str">
        <f t="shared" si="138"/>
        <v/>
      </c>
      <c r="AK76" s="58" t="str">
        <f t="shared" si="139"/>
        <v/>
      </c>
      <c r="AL76" s="58" t="str">
        <f t="shared" si="140"/>
        <v/>
      </c>
      <c r="AM76" s="47" t="str">
        <f t="shared" si="141"/>
        <v/>
      </c>
      <c r="AN76" s="27"/>
      <c r="AO76" s="75" t="e">
        <f t="shared" si="142"/>
        <v>#N/A</v>
      </c>
      <c r="AP76" s="58" t="e">
        <f t="shared" si="143"/>
        <v>#N/A</v>
      </c>
      <c r="AQ76" s="47" t="e">
        <f t="shared" si="144"/>
        <v>#N/A</v>
      </c>
      <c r="AR76" s="27"/>
      <c r="AS76" s="82" t="str">
        <f t="shared" si="115"/>
        <v/>
      </c>
      <c r="AT76" s="58" t="str">
        <f>IF(AND(Sufficient_data="Yes",Include_study="Yes",Subgroup&lt;&gt;""),IF(COUNTIFS(Input!K$2:K75,"="&amp;"Yes",Input!C$2:C75,"="&amp;"Yes",Input!M$2:M75,"="&amp;Subgroup)&gt;0,"",Subgroup),"")</f>
        <v/>
      </c>
      <c r="AU76" s="88" t="str">
        <f t="shared" si="116"/>
        <v/>
      </c>
      <c r="AV76" s="78" t="str">
        <f t="shared" si="145"/>
        <v/>
      </c>
      <c r="AW76" s="58" t="str">
        <f t="shared" si="117"/>
        <v/>
      </c>
      <c r="AX76" s="89" t="str">
        <f t="shared" si="118"/>
        <v/>
      </c>
      <c r="AY76" s="83" t="str">
        <f t="shared" si="160"/>
        <v/>
      </c>
      <c r="AZ76" s="58" t="str">
        <f t="shared" si="119"/>
        <v/>
      </c>
      <c r="BA76" s="58" t="str">
        <f t="shared" si="146"/>
        <v/>
      </c>
      <c r="BB76" s="58" t="str">
        <f t="shared" si="120"/>
        <v/>
      </c>
      <c r="BC76" s="58" t="str">
        <f t="shared" si="121"/>
        <v/>
      </c>
      <c r="BD76" s="58" t="str">
        <f t="shared" si="147"/>
        <v/>
      </c>
      <c r="BE76" s="88" t="str">
        <f t="shared" si="148"/>
        <v/>
      </c>
      <c r="BF76" s="58" t="str">
        <f t="shared" si="149"/>
        <v/>
      </c>
      <c r="BG76" s="58" t="str">
        <f t="shared" si="150"/>
        <v/>
      </c>
      <c r="BH76" s="58" t="str">
        <f t="shared" si="161"/>
        <v/>
      </c>
      <c r="BI76" s="58" t="str">
        <f t="shared" si="162"/>
        <v/>
      </c>
      <c r="BJ76" s="58" t="str">
        <f t="shared" si="151"/>
        <v/>
      </c>
      <c r="BK76" s="58" t="str">
        <f t="shared" si="152"/>
        <v/>
      </c>
      <c r="BL76" s="58" t="str">
        <f t="shared" si="163"/>
        <v/>
      </c>
      <c r="BM76" s="58" t="str">
        <f t="shared" si="164"/>
        <v/>
      </c>
      <c r="BN76" s="58" t="str">
        <f t="shared" si="153"/>
        <v/>
      </c>
      <c r="BO76" s="58" t="e">
        <f t="shared" si="154"/>
        <v>#N/A</v>
      </c>
      <c r="BP76" s="83" t="str">
        <f t="shared" si="165"/>
        <v/>
      </c>
      <c r="BQ76" s="58" t="str">
        <f t="shared" si="155"/>
        <v/>
      </c>
      <c r="BR76" s="58" t="str">
        <f t="shared" si="156"/>
        <v/>
      </c>
      <c r="BS76" s="58" t="str">
        <f t="shared" si="157"/>
        <v/>
      </c>
      <c r="BT76" s="47" t="str">
        <f t="shared" si="158"/>
        <v/>
      </c>
      <c r="BY76" s="167"/>
      <c r="BZ76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76" s="58" t="e">
        <f>IF(Include_in_Moderator=TRUE,'Moderator Analysis'!E:E,NA())</f>
        <v>#N/A</v>
      </c>
      <c r="CB76" s="58" t="e">
        <f>IF(Include_in_Moderator=TRUE,'Moderator Analysis'!F:F,NA())</f>
        <v>#N/A</v>
      </c>
      <c r="CC76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76" s="58" t="str">
        <f>IF(Include_in_Moderator=TRUE,1/CC:CC^2,"")</f>
        <v/>
      </c>
      <c r="CE76" s="58" t="str">
        <f>IF(Include_in_Moderator=TRUE,'Moderator Analysis'!F:F-CO$2,"")</f>
        <v/>
      </c>
      <c r="CF76" s="58" t="str">
        <f>IF(Include_in_Moderator=TRUE,'Moderator Analysis'!E:E-CO$3,"")</f>
        <v/>
      </c>
      <c r="CG76" s="47" t="str">
        <f>IF(Include_in_Moderator=TRUE,CD:CD*('Moderator Analysis'!F:F-CO$5-CO$4*'Moderator Analysis'!E:E)^2,"")</f>
        <v/>
      </c>
      <c r="CH76" s="27"/>
      <c r="CI76" s="75" t="str">
        <f>IF(AND(Sufficient_data="Yes",Include_study="Yes",Include_in_Moderator=TRUE,Moderator&lt;&gt;""),1/(CC:CC^2+CO$7),"")</f>
        <v/>
      </c>
      <c r="CJ76" s="58" t="str">
        <f>IF(AND(Sufficient_data="Yes",Include_study="Yes",CI76&lt;&gt;""),'Moderator Analysis'!F:F-'Moderator Analysis'!K$37,"")</f>
        <v/>
      </c>
      <c r="CK76" s="58" t="str">
        <f>IF(AND(Sufficient_data="Yes",Include_study="Yes",CI76&lt;&gt;""),'Moderator Analysis'!E:E-SUMPRODUCT('Moderator Analysis'!E:E,CI:CI)/SUM(CI:CI),"")</f>
        <v/>
      </c>
      <c r="CL76" s="47" t="str">
        <f>IF(AND(Sufficient_data="Yes",Include_study="Yes",CI76&lt;&gt;""),CI:CI*(CB76-'Moderator Analysis'!K$29-'Moderator Analysis'!K$30*'Moderator Analysis'!E:E)^2,"")</f>
        <v/>
      </c>
      <c r="CQ76" s="167"/>
      <c r="CR76" s="150" t="b">
        <f>IF(Additional_Fisher_transformation="On",AND(Include_study="Yes",Number_of_observations&lt;&gt;"",Number_of_predictors&lt;&gt;""),AND(Include_study="Yes",Sufficient_data="Yes"))</f>
        <v>0</v>
      </c>
      <c r="CS76" s="169"/>
      <c r="CT76" s="58" t="str">
        <f>IF(Include_in_Pub_Bias=TRUE,Partial_correlation,"")</f>
        <v/>
      </c>
      <c r="CU76" s="58" t="str">
        <f>IF(AND(Include_in_Pub_Bias=TRUE,Additional_Fisher_transformation="On"),FISHER(Partial_correlation),"")</f>
        <v/>
      </c>
      <c r="CV76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76" s="58" t="str">
        <f>IF(Include_in_Pub_Bias=TRUE,1/CV:CV^2,"")</f>
        <v/>
      </c>
      <c r="CX76" s="58" t="str">
        <f>IF(Include_in_Pub_Bias=TRUE,1/(CV:CV^2+IF(Additional_model="Fixed effect",0,Calculations!DK$11)),"")</f>
        <v/>
      </c>
      <c r="CY76" s="58" t="str">
        <f>IF(Include_in_Pub_Bias=TRUE,1/(CV:CV^2+IF(Additional_model="Fixed effect",0,'Publication Bias Analysis'!L$32)),"")</f>
        <v/>
      </c>
      <c r="CZ76" s="58" t="str">
        <f>IF(Include_in_Pub_Bias=TRUE,'Publication Bias Analysis'!E:E-'Publication Bias Analysis'!I$37,"")</f>
        <v/>
      </c>
      <c r="DA76" s="58" t="str">
        <f>IF(Include_in_Pub_Bias=TRUE,IF(Additional_model="Fixed effect",1/CV:CV,1/SQRT(CV:CV^2+DK$11)),"")</f>
        <v/>
      </c>
      <c r="DB76" s="58" t="str">
        <f>IF(Include_in_Pub_Bias=TRUE,IF(Additional_model="Fixed effect",'Publication Bias Analysis'!E:E/CV:CV,'Publication Bias Analysis'!E:E/SQRT(CV:CV^2+DK$11)),"")</f>
        <v/>
      </c>
      <c r="DC76" s="78" t="str">
        <f>IF(Include_in_Pub_Bias=TRUE,RANK(DP:DP,DP:DP,1)*IF(DO:DO&gt;0,1,-1),"")</f>
        <v/>
      </c>
      <c r="DD76" s="78" t="str">
        <f>IF(Include_in_Pub_Bias=TRUE,DC:DC,"")</f>
        <v/>
      </c>
      <c r="DE76" s="78" t="str">
        <f>IF(Include_in_Pub_Bias=TRUE,RANK(DS:DS,DS:DS,1)*IF(DR:DR&lt;0,-1,1),"")</f>
        <v/>
      </c>
      <c r="DF76" s="78" t="str">
        <f>IF(Include_in_Pub_Bias=TRUE,RANK(DV:DV,DV:DV,1)*IF(DU:DU&lt;0,-1,1),"")</f>
        <v/>
      </c>
      <c r="DG76" s="58" t="e">
        <f>IF(Include_in_Pub_Bias=TRUE,'Publication Bias Analysis'!E:E,NA())</f>
        <v>#N/A</v>
      </c>
      <c r="DH76" s="47" t="e">
        <f>IF(Include_in_Pub_Bias=TRUE,CV:CV,NA())</f>
        <v>#N/A</v>
      </c>
      <c r="DN76" s="164"/>
      <c r="DO76" s="10" t="str">
        <f>IF(Include_in_Pub_Bias=TRUE,IF('Publication Bias Analysis'!L$37="Left",'Publication Bias Analysis'!E:E-'Publication Bias Analysis'!I$29,'Publication Bias Analysis'!I$29-'Publication Bias Analysis'!E:E),"")</f>
        <v/>
      </c>
      <c r="DP76" s="10" t="str">
        <f>IF(Include_in_Pub_Bias=TRUE,ABS(DO76),"")</f>
        <v/>
      </c>
      <c r="DQ76" s="47" t="str">
        <f>IF(Include_in_Pub_Bias=TRUE,1/(CV:CV^2+IF(Additional_model="Fixed effect",0,$DZ$6)),"")</f>
        <v/>
      </c>
      <c r="DR76" s="10" t="str">
        <f>IF(Include_in_Pub_Bias=TRUE,IF('Publication Bias Analysis'!L$37="Left",'Publication Bias Analysis'!E:E-DZ$3,DZ$3-'Publication Bias Analysis'!E:E),"")</f>
        <v/>
      </c>
      <c r="DS76" s="10" t="str">
        <f t="shared" si="166"/>
        <v/>
      </c>
      <c r="DT76" s="47" t="str">
        <f>IF(AND(DR76&lt;&gt;"",DD76&lt;=MAX(DD:DD)-DZ$7),1/(CV:CV^2+IF(Additional_model="Fixed effect",0,$DZ$13)),"")</f>
        <v/>
      </c>
      <c r="DU76" s="10" t="str">
        <f>IF(Include_in_Pub_Bias=TRUE,IF('Publication Bias Analysis'!L$37="Left",'Publication Bias Analysis'!E:E-DZ$10,DZ$10-'Publication Bias Analysis'!E:E),"")</f>
        <v/>
      </c>
      <c r="DV76" s="10" t="str">
        <f t="shared" si="122"/>
        <v/>
      </c>
      <c r="DW76" s="47" t="str">
        <f>IF(AND(DU76&lt;&gt;"",DE76&lt;=MAX(DE:DE)-DZ$14),1/(CV:CV^2+IF(Additional_model="Fixed effect",0,$DZ$20)),"")</f>
        <v/>
      </c>
      <c r="EO76" s="164"/>
      <c r="EP76" s="58" t="str">
        <f>IF(Include_in_Pub_Bias=TRUE,Inverse_standard_error-AVERAGE(Inverse_standard_error),"")</f>
        <v/>
      </c>
      <c r="EQ76" s="47" t="str">
        <f>IF(Include_in_Pub_Bias=TRUE,Z_score-('Publication Bias Analysis'!P$3+'Publication Bias Analysis'!P$4*Inverse_standard_error),"")</f>
        <v/>
      </c>
      <c r="ES76" s="164"/>
      <c r="ET76" s="58" t="str">
        <f>IF(Include_in_Pub_Bias=TRUE,('Publication Bias Analysis'!E:E-SUMPRODUCT('Publication Bias Analysis'!E:E,Calculations!CW:CW)/SUM(Calculations!CW:CW))/(SQRT(EU:EU)),"")</f>
        <v/>
      </c>
      <c r="EU76" s="58" t="str">
        <f>IF(Include_in_Pub_Bias=TRUE,'Publication Bias Analysis'!F:F^2-1/(SUM(Calculations!CW:CW)),"")</f>
        <v/>
      </c>
      <c r="EV76" s="78" t="str">
        <f>IF(Include_in_Pub_Bias=TRUE,RANK(ET:ET,ET:ET,1),"")</f>
        <v/>
      </c>
      <c r="EW76" s="78" t="str">
        <f>IF(Include_in_Pub_Bias=TRUE,RANK(EU:EU,EU:EU,1),"")</f>
        <v/>
      </c>
      <c r="EX76" s="78" t="str">
        <f>IF(Include_in_Pub_Bias=TRUE,COUNTIFS(EV77:EV275,"&lt;"&amp;EV76,EW77:EW275,"&lt;"&amp;EW76)+COUNTIFS(EV77:EV275,"&gt;"&amp;EV76,EW77:EW275,"&gt;"&amp;EW76),"")</f>
        <v/>
      </c>
      <c r="EY76" s="94" t="str">
        <f>IF(Include_in_Pub_Bias=TRUE,COUNTIFS(EV77:EV275,"&lt;"&amp;EV76,EW77:EW275,"&gt;"&amp;EW76)+COUNTIFS(EV77:EV275,"&gt;"&amp;EV76,EW77:EW275,"&lt;"&amp;EW76),"")</f>
        <v/>
      </c>
      <c r="FA76" s="164"/>
      <c r="FG76" s="164"/>
      <c r="FH76" s="58" t="e">
        <f>IF(Include_in_Pub_Bias=TRUE,Inverse_standard_error,NA())</f>
        <v>#N/A</v>
      </c>
      <c r="FI76" s="58" t="e">
        <f>IF(Include_in_Pub_Bias=TRUE,Z_score,NA())</f>
        <v>#N/A</v>
      </c>
      <c r="FJ76" s="58" t="str">
        <f>IF(Include_in_Pub_Bias=TRUE,Inverse_standard_error-AVERAGE(Inverse_standard_error),"")</f>
        <v/>
      </c>
      <c r="FK76" s="47" t="str">
        <f>IF(Include_in_Pub_Bias=TRUE,Z_score-('Publication Bias Analysis'!AK$30+'Publication Bias Analysis'!AK$31*Inverse_standard_error),"")</f>
        <v/>
      </c>
      <c r="FQ76" s="164"/>
      <c r="FR76" s="98" t="str">
        <f>IF(Z_score&lt;&gt;"",RANK('Publication Bias Analysis'!AT:AT,'Publication Bias Analysis'!AT:AT,1)+COUNTIF('Publication Bias Analysis'!AT$2:AT75,'Publication Bias Analysis'!AR76),"")</f>
        <v/>
      </c>
      <c r="FS76" s="58" t="str">
        <f t="shared" si="168"/>
        <v/>
      </c>
      <c r="FT76" s="58" t="e">
        <f>IF(Include_in_Pub_Bias=TRUE,'Publication Bias Analysis'!AS76,NA())</f>
        <v>#N/A</v>
      </c>
      <c r="FU76" s="58" t="e">
        <f>IF('Publication Bias Analysis'!AS76&lt;&gt;"",'Publication Bias Analysis'!AT76,NA())</f>
        <v>#N/A</v>
      </c>
      <c r="FV76" s="58" t="str">
        <f>IF(Include_in_Pub_Bias=TRUE,'Publication Bias Analysis'!AS:AS-AVERAGE('Publication Bias Analysis'!AS:AS),"")</f>
        <v/>
      </c>
      <c r="FW76" s="47" t="str">
        <f>IF(Include_in_Pub_Bias=TRUE,FU:FU-('Publication Bias Analysis'!AW$30+'Publication Bias Analysis'!AW$31*FT:FT),"")</f>
        <v/>
      </c>
      <c r="GC76" s="164"/>
      <c r="GD76" s="58" t="str">
        <f t="shared" si="112"/>
        <v/>
      </c>
      <c r="GE76" s="58" t="str">
        <f t="shared" si="123"/>
        <v/>
      </c>
      <c r="GF76" s="47" t="str">
        <f t="shared" si="167"/>
        <v/>
      </c>
    </row>
    <row r="77" spans="1:188" x14ac:dyDescent="0.2">
      <c r="A77" s="166"/>
      <c r="B77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77" s="78" t="str">
        <f>IF(B77&lt;&gt;"",IF(B77=0,COUNTIF(B$2:B76,0)+1,COUNTIF(B$2:B76,B77)+B77+COUNTIF(B:B,0)),"")</f>
        <v/>
      </c>
      <c r="D77" s="78" t="str">
        <f>IF(AND(Variance&lt;&gt;"",Entry_Number&lt;&gt;""),Entry_Number,"")</f>
        <v/>
      </c>
      <c r="E77" s="120" t="str">
        <f>IF(Input!Study_name&lt;&gt;"",Input!Study_name,"")</f>
        <v/>
      </c>
      <c r="F77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77" s="58" t="str">
        <f t="shared" si="124"/>
        <v/>
      </c>
      <c r="H77" s="58" t="str">
        <f t="shared" si="125"/>
        <v/>
      </c>
      <c r="I77" s="58" t="str">
        <f t="shared" si="126"/>
        <v/>
      </c>
      <c r="J77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77" s="58" t="str">
        <f>IF(AND(Include_study="Yes",Sufficient_data="Yes",Variance&lt;&gt;""),IF(Input!Standard_error_of_Partial_correlation&lt;&gt;"",Input!Standard_error_of_Partial_correlation,SQRT(J77)),"")</f>
        <v/>
      </c>
      <c r="L77" s="58" t="str">
        <f>IF(AND(Sufficient_data="Yes",Include_study="Yes",Variance&lt;&gt;""),1/Variance,"")</f>
        <v/>
      </c>
      <c r="M77" s="58" t="str">
        <f>IF(AND(Sufficient_data="Yes",Include_study="Yes",Variance&lt;&gt;""),1/(Variance+T2_),"")</f>
        <v/>
      </c>
      <c r="N77" s="58" t="str">
        <f t="shared" si="127"/>
        <v/>
      </c>
      <c r="O77" s="58" t="str">
        <f t="shared" si="128"/>
        <v/>
      </c>
      <c r="P77" s="143" t="str">
        <f t="shared" si="129"/>
        <v/>
      </c>
      <c r="Q77" s="146" t="str">
        <f>IF(AND(Include_study="Yes",Sufficient_data="Yes",Variance&lt;&gt;""),IF(Fisher_transformation="Off",Partial_correlation,Partial_correlation_z)-Combined_Effect_Size,"")</f>
        <v/>
      </c>
      <c r="S77" s="75" t="e">
        <f>IF(AND(Sufficient_data="Yes",Include_study="Yes",Variance&lt;&gt;""),Partial_correlation,NA())</f>
        <v>#N/A</v>
      </c>
      <c r="T77" s="58" t="e">
        <f t="shared" si="130"/>
        <v>#N/A</v>
      </c>
      <c r="U77" s="47" t="e">
        <f t="shared" si="131"/>
        <v>#N/A</v>
      </c>
      <c r="Z77" s="166"/>
      <c r="AA77" s="82" t="str">
        <f t="shared" si="132"/>
        <v/>
      </c>
      <c r="AB77" s="88" t="b">
        <f t="shared" si="159"/>
        <v>0</v>
      </c>
      <c r="AC77" s="105" t="str">
        <f>IF(Include_in_subgroup=TRUE,Input!Study_name,"")</f>
        <v/>
      </c>
      <c r="AD77" s="58" t="str">
        <f t="shared" si="133"/>
        <v/>
      </c>
      <c r="AE77" s="58" t="str">
        <f t="shared" si="134"/>
        <v/>
      </c>
      <c r="AF77" s="58" t="str">
        <f t="shared" si="135"/>
        <v/>
      </c>
      <c r="AG77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77" s="58" t="str">
        <f t="shared" si="136"/>
        <v/>
      </c>
      <c r="AI77" s="58" t="str">
        <f t="shared" si="137"/>
        <v/>
      </c>
      <c r="AJ77" s="83" t="str">
        <f t="shared" si="138"/>
        <v/>
      </c>
      <c r="AK77" s="58" t="str">
        <f t="shared" si="139"/>
        <v/>
      </c>
      <c r="AL77" s="58" t="str">
        <f t="shared" si="140"/>
        <v/>
      </c>
      <c r="AM77" s="47" t="str">
        <f t="shared" si="141"/>
        <v/>
      </c>
      <c r="AN77" s="27"/>
      <c r="AO77" s="75" t="e">
        <f t="shared" si="142"/>
        <v>#N/A</v>
      </c>
      <c r="AP77" s="58" t="e">
        <f t="shared" si="143"/>
        <v>#N/A</v>
      </c>
      <c r="AQ77" s="47" t="e">
        <f t="shared" si="144"/>
        <v>#N/A</v>
      </c>
      <c r="AR77" s="27"/>
      <c r="AS77" s="82" t="str">
        <f t="shared" si="115"/>
        <v/>
      </c>
      <c r="AT77" s="58" t="str">
        <f>IF(AND(Sufficient_data="Yes",Include_study="Yes",Subgroup&lt;&gt;""),IF(COUNTIFS(Input!K$2:K76,"="&amp;"Yes",Input!C$2:C76,"="&amp;"Yes",Input!M$2:M76,"="&amp;Subgroup)&gt;0,"",Subgroup),"")</f>
        <v/>
      </c>
      <c r="AU77" s="88" t="str">
        <f t="shared" si="116"/>
        <v/>
      </c>
      <c r="AV77" s="78" t="str">
        <f t="shared" si="145"/>
        <v/>
      </c>
      <c r="AW77" s="58" t="str">
        <f t="shared" si="117"/>
        <v/>
      </c>
      <c r="AX77" s="89" t="str">
        <f t="shared" si="118"/>
        <v/>
      </c>
      <c r="AY77" s="83" t="str">
        <f t="shared" si="160"/>
        <v/>
      </c>
      <c r="AZ77" s="58" t="str">
        <f t="shared" si="119"/>
        <v/>
      </c>
      <c r="BA77" s="58" t="str">
        <f t="shared" si="146"/>
        <v/>
      </c>
      <c r="BB77" s="58" t="str">
        <f t="shared" si="120"/>
        <v/>
      </c>
      <c r="BC77" s="58" t="str">
        <f t="shared" si="121"/>
        <v/>
      </c>
      <c r="BD77" s="58" t="str">
        <f t="shared" si="147"/>
        <v/>
      </c>
      <c r="BE77" s="88" t="str">
        <f t="shared" si="148"/>
        <v/>
      </c>
      <c r="BF77" s="58" t="str">
        <f t="shared" si="149"/>
        <v/>
      </c>
      <c r="BG77" s="58" t="str">
        <f t="shared" si="150"/>
        <v/>
      </c>
      <c r="BH77" s="58" t="str">
        <f t="shared" si="161"/>
        <v/>
      </c>
      <c r="BI77" s="58" t="str">
        <f t="shared" si="162"/>
        <v/>
      </c>
      <c r="BJ77" s="58" t="str">
        <f t="shared" si="151"/>
        <v/>
      </c>
      <c r="BK77" s="58" t="str">
        <f t="shared" si="152"/>
        <v/>
      </c>
      <c r="BL77" s="58" t="str">
        <f t="shared" si="163"/>
        <v/>
      </c>
      <c r="BM77" s="58" t="str">
        <f t="shared" si="164"/>
        <v/>
      </c>
      <c r="BN77" s="58" t="str">
        <f t="shared" si="153"/>
        <v/>
      </c>
      <c r="BO77" s="58" t="e">
        <f t="shared" si="154"/>
        <v>#N/A</v>
      </c>
      <c r="BP77" s="83" t="str">
        <f t="shared" si="165"/>
        <v/>
      </c>
      <c r="BQ77" s="58" t="str">
        <f t="shared" si="155"/>
        <v/>
      </c>
      <c r="BR77" s="58" t="str">
        <f t="shared" si="156"/>
        <v/>
      </c>
      <c r="BS77" s="58" t="str">
        <f t="shared" si="157"/>
        <v/>
      </c>
      <c r="BT77" s="47" t="str">
        <f t="shared" si="158"/>
        <v/>
      </c>
      <c r="BY77" s="167"/>
      <c r="BZ77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77" s="58" t="e">
        <f>IF(Include_in_Moderator=TRUE,'Moderator Analysis'!E:E,NA())</f>
        <v>#N/A</v>
      </c>
      <c r="CB77" s="58" t="e">
        <f>IF(Include_in_Moderator=TRUE,'Moderator Analysis'!F:F,NA())</f>
        <v>#N/A</v>
      </c>
      <c r="CC77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77" s="58" t="str">
        <f>IF(Include_in_Moderator=TRUE,1/CC:CC^2,"")</f>
        <v/>
      </c>
      <c r="CE77" s="58" t="str">
        <f>IF(Include_in_Moderator=TRUE,'Moderator Analysis'!F:F-CO$2,"")</f>
        <v/>
      </c>
      <c r="CF77" s="58" t="str">
        <f>IF(Include_in_Moderator=TRUE,'Moderator Analysis'!E:E-CO$3,"")</f>
        <v/>
      </c>
      <c r="CG77" s="47" t="str">
        <f>IF(Include_in_Moderator=TRUE,CD:CD*('Moderator Analysis'!F:F-CO$5-CO$4*'Moderator Analysis'!E:E)^2,"")</f>
        <v/>
      </c>
      <c r="CH77" s="27"/>
      <c r="CI77" s="75" t="str">
        <f>IF(AND(Sufficient_data="Yes",Include_study="Yes",Include_in_Moderator=TRUE,Moderator&lt;&gt;""),1/(CC:CC^2+CO$7),"")</f>
        <v/>
      </c>
      <c r="CJ77" s="58" t="str">
        <f>IF(AND(Sufficient_data="Yes",Include_study="Yes",CI77&lt;&gt;""),'Moderator Analysis'!F:F-'Moderator Analysis'!K$37,"")</f>
        <v/>
      </c>
      <c r="CK77" s="58" t="str">
        <f>IF(AND(Sufficient_data="Yes",Include_study="Yes",CI77&lt;&gt;""),'Moderator Analysis'!E:E-SUMPRODUCT('Moderator Analysis'!E:E,CI:CI)/SUM(CI:CI),"")</f>
        <v/>
      </c>
      <c r="CL77" s="47" t="str">
        <f>IF(AND(Sufficient_data="Yes",Include_study="Yes",CI77&lt;&gt;""),CI:CI*(CB77-'Moderator Analysis'!K$29-'Moderator Analysis'!K$30*'Moderator Analysis'!E:E)^2,"")</f>
        <v/>
      </c>
      <c r="CQ77" s="167"/>
      <c r="CR77" s="150" t="b">
        <f>IF(Additional_Fisher_transformation="On",AND(Include_study="Yes",Number_of_observations&lt;&gt;"",Number_of_predictors&lt;&gt;""),AND(Include_study="Yes",Sufficient_data="Yes"))</f>
        <v>0</v>
      </c>
      <c r="CS77" s="169"/>
      <c r="CT77" s="58" t="str">
        <f>IF(Include_in_Pub_Bias=TRUE,Partial_correlation,"")</f>
        <v/>
      </c>
      <c r="CU77" s="58" t="str">
        <f>IF(AND(Include_in_Pub_Bias=TRUE,Additional_Fisher_transformation="On"),FISHER(Partial_correlation),"")</f>
        <v/>
      </c>
      <c r="CV77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77" s="58" t="str">
        <f>IF(Include_in_Pub_Bias=TRUE,1/CV:CV^2,"")</f>
        <v/>
      </c>
      <c r="CX77" s="58" t="str">
        <f>IF(Include_in_Pub_Bias=TRUE,1/(CV:CV^2+IF(Additional_model="Fixed effect",0,Calculations!DK$11)),"")</f>
        <v/>
      </c>
      <c r="CY77" s="58" t="str">
        <f>IF(Include_in_Pub_Bias=TRUE,1/(CV:CV^2+IF(Additional_model="Fixed effect",0,'Publication Bias Analysis'!L$32)),"")</f>
        <v/>
      </c>
      <c r="CZ77" s="58" t="str">
        <f>IF(Include_in_Pub_Bias=TRUE,'Publication Bias Analysis'!E:E-'Publication Bias Analysis'!I$37,"")</f>
        <v/>
      </c>
      <c r="DA77" s="58" t="str">
        <f>IF(Include_in_Pub_Bias=TRUE,IF(Additional_model="Fixed effect",1/CV:CV,1/SQRT(CV:CV^2+DK$11)),"")</f>
        <v/>
      </c>
      <c r="DB77" s="58" t="str">
        <f>IF(Include_in_Pub_Bias=TRUE,IF(Additional_model="Fixed effect",'Publication Bias Analysis'!E:E/CV:CV,'Publication Bias Analysis'!E:E/SQRT(CV:CV^2+DK$11)),"")</f>
        <v/>
      </c>
      <c r="DC77" s="78" t="str">
        <f>IF(Include_in_Pub_Bias=TRUE,RANK(DP:DP,DP:DP,1)*IF(DO:DO&gt;0,1,-1),"")</f>
        <v/>
      </c>
      <c r="DD77" s="78" t="str">
        <f>IF(Include_in_Pub_Bias=TRUE,DC:DC,"")</f>
        <v/>
      </c>
      <c r="DE77" s="78" t="str">
        <f>IF(Include_in_Pub_Bias=TRUE,RANK(DS:DS,DS:DS,1)*IF(DR:DR&lt;0,-1,1),"")</f>
        <v/>
      </c>
      <c r="DF77" s="78" t="str">
        <f>IF(Include_in_Pub_Bias=TRUE,RANK(DV:DV,DV:DV,1)*IF(DU:DU&lt;0,-1,1),"")</f>
        <v/>
      </c>
      <c r="DG77" s="58" t="e">
        <f>IF(Include_in_Pub_Bias=TRUE,'Publication Bias Analysis'!E:E,NA())</f>
        <v>#N/A</v>
      </c>
      <c r="DH77" s="47" t="e">
        <f>IF(Include_in_Pub_Bias=TRUE,CV:CV,NA())</f>
        <v>#N/A</v>
      </c>
      <c r="DN77" s="164"/>
      <c r="DO77" s="10" t="str">
        <f>IF(Include_in_Pub_Bias=TRUE,IF('Publication Bias Analysis'!L$37="Left",'Publication Bias Analysis'!E:E-'Publication Bias Analysis'!I$29,'Publication Bias Analysis'!I$29-'Publication Bias Analysis'!E:E),"")</f>
        <v/>
      </c>
      <c r="DP77" s="10" t="str">
        <f>IF(Include_in_Pub_Bias=TRUE,ABS(DO77),"")</f>
        <v/>
      </c>
      <c r="DQ77" s="47" t="str">
        <f>IF(Include_in_Pub_Bias=TRUE,1/(CV:CV^2+IF(Additional_model="Fixed effect",0,$DZ$6)),"")</f>
        <v/>
      </c>
      <c r="DR77" s="10" t="str">
        <f>IF(Include_in_Pub_Bias=TRUE,IF('Publication Bias Analysis'!L$37="Left",'Publication Bias Analysis'!E:E-DZ$3,DZ$3-'Publication Bias Analysis'!E:E),"")</f>
        <v/>
      </c>
      <c r="DS77" s="10" t="str">
        <f t="shared" si="166"/>
        <v/>
      </c>
      <c r="DT77" s="47" t="str">
        <f>IF(AND(DR77&lt;&gt;"",DD77&lt;=MAX(DD:DD)-DZ$7),1/(CV:CV^2+IF(Additional_model="Fixed effect",0,$DZ$13)),"")</f>
        <v/>
      </c>
      <c r="DU77" s="10" t="str">
        <f>IF(Include_in_Pub_Bias=TRUE,IF('Publication Bias Analysis'!L$37="Left",'Publication Bias Analysis'!E:E-DZ$10,DZ$10-'Publication Bias Analysis'!E:E),"")</f>
        <v/>
      </c>
      <c r="DV77" s="10" t="str">
        <f t="shared" si="122"/>
        <v/>
      </c>
      <c r="DW77" s="47" t="str">
        <f>IF(AND(DU77&lt;&gt;"",DE77&lt;=MAX(DE:DE)-DZ$14),1/(CV:CV^2+IF(Additional_model="Fixed effect",0,$DZ$20)),"")</f>
        <v/>
      </c>
      <c r="EO77" s="164"/>
      <c r="EP77" s="58" t="str">
        <f>IF(Include_in_Pub_Bias=TRUE,Inverse_standard_error-AVERAGE(Inverse_standard_error),"")</f>
        <v/>
      </c>
      <c r="EQ77" s="47" t="str">
        <f>IF(Include_in_Pub_Bias=TRUE,Z_score-('Publication Bias Analysis'!P$3+'Publication Bias Analysis'!P$4*Inverse_standard_error),"")</f>
        <v/>
      </c>
      <c r="ES77" s="164"/>
      <c r="ET77" s="58" t="str">
        <f>IF(Include_in_Pub_Bias=TRUE,('Publication Bias Analysis'!E:E-SUMPRODUCT('Publication Bias Analysis'!E:E,Calculations!CW:CW)/SUM(Calculations!CW:CW))/(SQRT(EU:EU)),"")</f>
        <v/>
      </c>
      <c r="EU77" s="58" t="str">
        <f>IF(Include_in_Pub_Bias=TRUE,'Publication Bias Analysis'!F:F^2-1/(SUM(Calculations!CW:CW)),"")</f>
        <v/>
      </c>
      <c r="EV77" s="78" t="str">
        <f>IF(Include_in_Pub_Bias=TRUE,RANK(ET:ET,ET:ET,1),"")</f>
        <v/>
      </c>
      <c r="EW77" s="78" t="str">
        <f>IF(Include_in_Pub_Bias=TRUE,RANK(EU:EU,EU:EU,1),"")</f>
        <v/>
      </c>
      <c r="EX77" s="78" t="str">
        <f>IF(Include_in_Pub_Bias=TRUE,COUNTIFS(EV78:EV276,"&lt;"&amp;EV77,EW78:EW276,"&lt;"&amp;EW77)+COUNTIFS(EV78:EV276,"&gt;"&amp;EV77,EW78:EW276,"&gt;"&amp;EW77),"")</f>
        <v/>
      </c>
      <c r="EY77" s="94" t="str">
        <f>IF(Include_in_Pub_Bias=TRUE,COUNTIFS(EV78:EV276,"&lt;"&amp;EV77,EW78:EW276,"&gt;"&amp;EW77)+COUNTIFS(EV78:EV276,"&gt;"&amp;EV77,EW78:EW276,"&lt;"&amp;EW77),"")</f>
        <v/>
      </c>
      <c r="FA77" s="164"/>
      <c r="FG77" s="164"/>
      <c r="FH77" s="58" t="e">
        <f>IF(Include_in_Pub_Bias=TRUE,Inverse_standard_error,NA())</f>
        <v>#N/A</v>
      </c>
      <c r="FI77" s="58" t="e">
        <f>IF(Include_in_Pub_Bias=TRUE,Z_score,NA())</f>
        <v>#N/A</v>
      </c>
      <c r="FJ77" s="58" t="str">
        <f>IF(Include_in_Pub_Bias=TRUE,Inverse_standard_error-AVERAGE(Inverse_standard_error),"")</f>
        <v/>
      </c>
      <c r="FK77" s="47" t="str">
        <f>IF(Include_in_Pub_Bias=TRUE,Z_score-('Publication Bias Analysis'!AK$30+'Publication Bias Analysis'!AK$31*Inverse_standard_error),"")</f>
        <v/>
      </c>
      <c r="FQ77" s="164"/>
      <c r="FR77" s="98" t="str">
        <f>IF(Z_score&lt;&gt;"",RANK('Publication Bias Analysis'!AT:AT,'Publication Bias Analysis'!AT:AT,1)+COUNTIF('Publication Bias Analysis'!AT$2:AT76,'Publication Bias Analysis'!AR77),"")</f>
        <v/>
      </c>
      <c r="FS77" s="58" t="str">
        <f t="shared" si="168"/>
        <v/>
      </c>
      <c r="FT77" s="58" t="e">
        <f>IF(Include_in_Pub_Bias=TRUE,'Publication Bias Analysis'!AS77,NA())</f>
        <v>#N/A</v>
      </c>
      <c r="FU77" s="58" t="e">
        <f>IF('Publication Bias Analysis'!AS77&lt;&gt;"",'Publication Bias Analysis'!AT77,NA())</f>
        <v>#N/A</v>
      </c>
      <c r="FV77" s="58" t="str">
        <f>IF(Include_in_Pub_Bias=TRUE,'Publication Bias Analysis'!AS:AS-AVERAGE('Publication Bias Analysis'!AS:AS),"")</f>
        <v/>
      </c>
      <c r="FW77" s="47" t="str">
        <f>IF(Include_in_Pub_Bias=TRUE,FU:FU-('Publication Bias Analysis'!AW$30+'Publication Bias Analysis'!AW$31*FT:FT),"")</f>
        <v/>
      </c>
      <c r="GC77" s="164"/>
      <c r="GD77" s="58" t="str">
        <f t="shared" si="112"/>
        <v/>
      </c>
      <c r="GE77" s="58" t="str">
        <f t="shared" si="123"/>
        <v/>
      </c>
      <c r="GF77" s="47" t="str">
        <f t="shared" si="167"/>
        <v/>
      </c>
    </row>
    <row r="78" spans="1:188" x14ac:dyDescent="0.2">
      <c r="A78" s="166"/>
      <c r="B78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78" s="78" t="str">
        <f>IF(B78&lt;&gt;"",IF(B78=0,COUNTIF(B$2:B77,0)+1,COUNTIF(B$2:B77,B78)+B78+COUNTIF(B:B,0)),"")</f>
        <v/>
      </c>
      <c r="D78" s="78" t="str">
        <f>IF(AND(Variance&lt;&gt;"",Entry_Number&lt;&gt;""),Entry_Number,"")</f>
        <v/>
      </c>
      <c r="E78" s="120" t="str">
        <f>IF(Input!Study_name&lt;&gt;"",Input!Study_name,"")</f>
        <v/>
      </c>
      <c r="F78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78" s="58" t="str">
        <f t="shared" si="124"/>
        <v/>
      </c>
      <c r="H78" s="58" t="str">
        <f t="shared" si="125"/>
        <v/>
      </c>
      <c r="I78" s="58" t="str">
        <f t="shared" si="126"/>
        <v/>
      </c>
      <c r="J78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78" s="58" t="str">
        <f>IF(AND(Include_study="Yes",Sufficient_data="Yes",Variance&lt;&gt;""),IF(Input!Standard_error_of_Partial_correlation&lt;&gt;"",Input!Standard_error_of_Partial_correlation,SQRT(J78)),"")</f>
        <v/>
      </c>
      <c r="L78" s="58" t="str">
        <f>IF(AND(Sufficient_data="Yes",Include_study="Yes",Variance&lt;&gt;""),1/Variance,"")</f>
        <v/>
      </c>
      <c r="M78" s="58" t="str">
        <f>IF(AND(Sufficient_data="Yes",Include_study="Yes",Variance&lt;&gt;""),1/(Variance+T2_),"")</f>
        <v/>
      </c>
      <c r="N78" s="58" t="str">
        <f t="shared" si="127"/>
        <v/>
      </c>
      <c r="O78" s="58" t="str">
        <f t="shared" si="128"/>
        <v/>
      </c>
      <c r="P78" s="143" t="str">
        <f t="shared" si="129"/>
        <v/>
      </c>
      <c r="Q78" s="146" t="str">
        <f>IF(AND(Include_study="Yes",Sufficient_data="Yes",Variance&lt;&gt;""),IF(Fisher_transformation="Off",Partial_correlation,Partial_correlation_z)-Combined_Effect_Size,"")</f>
        <v/>
      </c>
      <c r="S78" s="75" t="e">
        <f>IF(AND(Sufficient_data="Yes",Include_study="Yes",Variance&lt;&gt;""),Partial_correlation,NA())</f>
        <v>#N/A</v>
      </c>
      <c r="T78" s="58" t="e">
        <f t="shared" si="130"/>
        <v>#N/A</v>
      </c>
      <c r="U78" s="47" t="e">
        <f t="shared" si="131"/>
        <v>#N/A</v>
      </c>
      <c r="Z78" s="166"/>
      <c r="AA78" s="82" t="str">
        <f t="shared" si="132"/>
        <v/>
      </c>
      <c r="AB78" s="88" t="b">
        <f t="shared" si="159"/>
        <v>0</v>
      </c>
      <c r="AC78" s="105" t="str">
        <f>IF(Include_in_subgroup=TRUE,Input!Study_name,"")</f>
        <v/>
      </c>
      <c r="AD78" s="58" t="str">
        <f t="shared" si="133"/>
        <v/>
      </c>
      <c r="AE78" s="58" t="str">
        <f t="shared" si="134"/>
        <v/>
      </c>
      <c r="AF78" s="58" t="str">
        <f t="shared" si="135"/>
        <v/>
      </c>
      <c r="AG78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78" s="58" t="str">
        <f t="shared" si="136"/>
        <v/>
      </c>
      <c r="AI78" s="58" t="str">
        <f t="shared" si="137"/>
        <v/>
      </c>
      <c r="AJ78" s="83" t="str">
        <f t="shared" si="138"/>
        <v/>
      </c>
      <c r="AK78" s="58" t="str">
        <f t="shared" si="139"/>
        <v/>
      </c>
      <c r="AL78" s="58" t="str">
        <f t="shared" si="140"/>
        <v/>
      </c>
      <c r="AM78" s="47" t="str">
        <f t="shared" si="141"/>
        <v/>
      </c>
      <c r="AN78" s="27"/>
      <c r="AO78" s="75" t="e">
        <f t="shared" si="142"/>
        <v>#N/A</v>
      </c>
      <c r="AP78" s="58" t="e">
        <f t="shared" si="143"/>
        <v>#N/A</v>
      </c>
      <c r="AQ78" s="47" t="e">
        <f t="shared" si="144"/>
        <v>#N/A</v>
      </c>
      <c r="AR78" s="27"/>
      <c r="AS78" s="82" t="str">
        <f t="shared" si="115"/>
        <v/>
      </c>
      <c r="AT78" s="58" t="str">
        <f>IF(AND(Sufficient_data="Yes",Include_study="Yes",Subgroup&lt;&gt;""),IF(COUNTIFS(Input!K$2:K77,"="&amp;"Yes",Input!C$2:C77,"="&amp;"Yes",Input!M$2:M77,"="&amp;Subgroup)&gt;0,"",Subgroup),"")</f>
        <v/>
      </c>
      <c r="AU78" s="88" t="str">
        <f t="shared" si="116"/>
        <v/>
      </c>
      <c r="AV78" s="78" t="str">
        <f t="shared" si="145"/>
        <v/>
      </c>
      <c r="AW78" s="58" t="str">
        <f t="shared" si="117"/>
        <v/>
      </c>
      <c r="AX78" s="89" t="str">
        <f t="shared" si="118"/>
        <v/>
      </c>
      <c r="AY78" s="83" t="str">
        <f t="shared" si="160"/>
        <v/>
      </c>
      <c r="AZ78" s="58" t="str">
        <f t="shared" si="119"/>
        <v/>
      </c>
      <c r="BA78" s="58" t="str">
        <f t="shared" si="146"/>
        <v/>
      </c>
      <c r="BB78" s="58" t="str">
        <f t="shared" si="120"/>
        <v/>
      </c>
      <c r="BC78" s="58" t="str">
        <f t="shared" si="121"/>
        <v/>
      </c>
      <c r="BD78" s="58" t="str">
        <f t="shared" si="147"/>
        <v/>
      </c>
      <c r="BE78" s="88" t="str">
        <f t="shared" si="148"/>
        <v/>
      </c>
      <c r="BF78" s="58" t="str">
        <f t="shared" si="149"/>
        <v/>
      </c>
      <c r="BG78" s="58" t="str">
        <f t="shared" si="150"/>
        <v/>
      </c>
      <c r="BH78" s="58" t="str">
        <f t="shared" si="161"/>
        <v/>
      </c>
      <c r="BI78" s="58" t="str">
        <f t="shared" si="162"/>
        <v/>
      </c>
      <c r="BJ78" s="58" t="str">
        <f t="shared" si="151"/>
        <v/>
      </c>
      <c r="BK78" s="58" t="str">
        <f t="shared" si="152"/>
        <v/>
      </c>
      <c r="BL78" s="58" t="str">
        <f t="shared" si="163"/>
        <v/>
      </c>
      <c r="BM78" s="58" t="str">
        <f t="shared" si="164"/>
        <v/>
      </c>
      <c r="BN78" s="58" t="str">
        <f t="shared" si="153"/>
        <v/>
      </c>
      <c r="BO78" s="58" t="e">
        <f t="shared" si="154"/>
        <v>#N/A</v>
      </c>
      <c r="BP78" s="83" t="str">
        <f t="shared" si="165"/>
        <v/>
      </c>
      <c r="BQ78" s="58" t="str">
        <f t="shared" si="155"/>
        <v/>
      </c>
      <c r="BR78" s="58" t="str">
        <f t="shared" si="156"/>
        <v/>
      </c>
      <c r="BS78" s="58" t="str">
        <f t="shared" si="157"/>
        <v/>
      </c>
      <c r="BT78" s="47" t="str">
        <f t="shared" si="158"/>
        <v/>
      </c>
      <c r="BY78" s="167"/>
      <c r="BZ78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78" s="58" t="e">
        <f>IF(Include_in_Moderator=TRUE,'Moderator Analysis'!E:E,NA())</f>
        <v>#N/A</v>
      </c>
      <c r="CB78" s="58" t="e">
        <f>IF(Include_in_Moderator=TRUE,'Moderator Analysis'!F:F,NA())</f>
        <v>#N/A</v>
      </c>
      <c r="CC78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78" s="58" t="str">
        <f>IF(Include_in_Moderator=TRUE,1/CC:CC^2,"")</f>
        <v/>
      </c>
      <c r="CE78" s="58" t="str">
        <f>IF(Include_in_Moderator=TRUE,'Moderator Analysis'!F:F-CO$2,"")</f>
        <v/>
      </c>
      <c r="CF78" s="58" t="str">
        <f>IF(Include_in_Moderator=TRUE,'Moderator Analysis'!E:E-CO$3,"")</f>
        <v/>
      </c>
      <c r="CG78" s="47" t="str">
        <f>IF(Include_in_Moderator=TRUE,CD:CD*('Moderator Analysis'!F:F-CO$5-CO$4*'Moderator Analysis'!E:E)^2,"")</f>
        <v/>
      </c>
      <c r="CH78" s="27"/>
      <c r="CI78" s="75" t="str">
        <f>IF(AND(Sufficient_data="Yes",Include_study="Yes",Include_in_Moderator=TRUE,Moderator&lt;&gt;""),1/(CC:CC^2+CO$7),"")</f>
        <v/>
      </c>
      <c r="CJ78" s="58" t="str">
        <f>IF(AND(Sufficient_data="Yes",Include_study="Yes",CI78&lt;&gt;""),'Moderator Analysis'!F:F-'Moderator Analysis'!K$37,"")</f>
        <v/>
      </c>
      <c r="CK78" s="58" t="str">
        <f>IF(AND(Sufficient_data="Yes",Include_study="Yes",CI78&lt;&gt;""),'Moderator Analysis'!E:E-SUMPRODUCT('Moderator Analysis'!E:E,CI:CI)/SUM(CI:CI),"")</f>
        <v/>
      </c>
      <c r="CL78" s="47" t="str">
        <f>IF(AND(Sufficient_data="Yes",Include_study="Yes",CI78&lt;&gt;""),CI:CI*(CB78-'Moderator Analysis'!K$29-'Moderator Analysis'!K$30*'Moderator Analysis'!E:E)^2,"")</f>
        <v/>
      </c>
      <c r="CQ78" s="167"/>
      <c r="CR78" s="150" t="b">
        <f>IF(Additional_Fisher_transformation="On",AND(Include_study="Yes",Number_of_observations&lt;&gt;"",Number_of_predictors&lt;&gt;""),AND(Include_study="Yes",Sufficient_data="Yes"))</f>
        <v>0</v>
      </c>
      <c r="CS78" s="169"/>
      <c r="CT78" s="58" t="str">
        <f>IF(Include_in_Pub_Bias=TRUE,Partial_correlation,"")</f>
        <v/>
      </c>
      <c r="CU78" s="58" t="str">
        <f>IF(AND(Include_in_Pub_Bias=TRUE,Additional_Fisher_transformation="On"),FISHER(Partial_correlation),"")</f>
        <v/>
      </c>
      <c r="CV78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78" s="58" t="str">
        <f>IF(Include_in_Pub_Bias=TRUE,1/CV:CV^2,"")</f>
        <v/>
      </c>
      <c r="CX78" s="58" t="str">
        <f>IF(Include_in_Pub_Bias=TRUE,1/(CV:CV^2+IF(Additional_model="Fixed effect",0,Calculations!DK$11)),"")</f>
        <v/>
      </c>
      <c r="CY78" s="58" t="str">
        <f>IF(Include_in_Pub_Bias=TRUE,1/(CV:CV^2+IF(Additional_model="Fixed effect",0,'Publication Bias Analysis'!L$32)),"")</f>
        <v/>
      </c>
      <c r="CZ78" s="58" t="str">
        <f>IF(Include_in_Pub_Bias=TRUE,'Publication Bias Analysis'!E:E-'Publication Bias Analysis'!I$37,"")</f>
        <v/>
      </c>
      <c r="DA78" s="58" t="str">
        <f>IF(Include_in_Pub_Bias=TRUE,IF(Additional_model="Fixed effect",1/CV:CV,1/SQRT(CV:CV^2+DK$11)),"")</f>
        <v/>
      </c>
      <c r="DB78" s="58" t="str">
        <f>IF(Include_in_Pub_Bias=TRUE,IF(Additional_model="Fixed effect",'Publication Bias Analysis'!E:E/CV:CV,'Publication Bias Analysis'!E:E/SQRT(CV:CV^2+DK$11)),"")</f>
        <v/>
      </c>
      <c r="DC78" s="78" t="str">
        <f>IF(Include_in_Pub_Bias=TRUE,RANK(DP:DP,DP:DP,1)*IF(DO:DO&gt;0,1,-1),"")</f>
        <v/>
      </c>
      <c r="DD78" s="78" t="str">
        <f>IF(Include_in_Pub_Bias=TRUE,DC:DC,"")</f>
        <v/>
      </c>
      <c r="DE78" s="78" t="str">
        <f>IF(Include_in_Pub_Bias=TRUE,RANK(DS:DS,DS:DS,1)*IF(DR:DR&lt;0,-1,1),"")</f>
        <v/>
      </c>
      <c r="DF78" s="78" t="str">
        <f>IF(Include_in_Pub_Bias=TRUE,RANK(DV:DV,DV:DV,1)*IF(DU:DU&lt;0,-1,1),"")</f>
        <v/>
      </c>
      <c r="DG78" s="58" t="e">
        <f>IF(Include_in_Pub_Bias=TRUE,'Publication Bias Analysis'!E:E,NA())</f>
        <v>#N/A</v>
      </c>
      <c r="DH78" s="47" t="e">
        <f>IF(Include_in_Pub_Bias=TRUE,CV:CV,NA())</f>
        <v>#N/A</v>
      </c>
      <c r="DN78" s="164"/>
      <c r="DO78" s="10" t="str">
        <f>IF(Include_in_Pub_Bias=TRUE,IF('Publication Bias Analysis'!L$37="Left",'Publication Bias Analysis'!E:E-'Publication Bias Analysis'!I$29,'Publication Bias Analysis'!I$29-'Publication Bias Analysis'!E:E),"")</f>
        <v/>
      </c>
      <c r="DP78" s="10" t="str">
        <f>IF(Include_in_Pub_Bias=TRUE,ABS(DO78),"")</f>
        <v/>
      </c>
      <c r="DQ78" s="47" t="str">
        <f>IF(Include_in_Pub_Bias=TRUE,1/(CV:CV^2+IF(Additional_model="Fixed effect",0,$DZ$6)),"")</f>
        <v/>
      </c>
      <c r="DR78" s="10" t="str">
        <f>IF(Include_in_Pub_Bias=TRUE,IF('Publication Bias Analysis'!L$37="Left",'Publication Bias Analysis'!E:E-DZ$3,DZ$3-'Publication Bias Analysis'!E:E),"")</f>
        <v/>
      </c>
      <c r="DS78" s="10" t="str">
        <f t="shared" si="166"/>
        <v/>
      </c>
      <c r="DT78" s="47" t="str">
        <f>IF(AND(DR78&lt;&gt;"",DD78&lt;=MAX(DD:DD)-DZ$7),1/(CV:CV^2+IF(Additional_model="Fixed effect",0,$DZ$13)),"")</f>
        <v/>
      </c>
      <c r="DU78" s="10" t="str">
        <f>IF(Include_in_Pub_Bias=TRUE,IF('Publication Bias Analysis'!L$37="Left",'Publication Bias Analysis'!E:E-DZ$10,DZ$10-'Publication Bias Analysis'!E:E),"")</f>
        <v/>
      </c>
      <c r="DV78" s="10" t="str">
        <f t="shared" si="122"/>
        <v/>
      </c>
      <c r="DW78" s="47" t="str">
        <f>IF(AND(DU78&lt;&gt;"",DE78&lt;=MAX(DE:DE)-DZ$14),1/(CV:CV^2+IF(Additional_model="Fixed effect",0,$DZ$20)),"")</f>
        <v/>
      </c>
      <c r="EO78" s="164"/>
      <c r="EP78" s="58" t="str">
        <f>IF(Include_in_Pub_Bias=TRUE,Inverse_standard_error-AVERAGE(Inverse_standard_error),"")</f>
        <v/>
      </c>
      <c r="EQ78" s="47" t="str">
        <f>IF(Include_in_Pub_Bias=TRUE,Z_score-('Publication Bias Analysis'!P$3+'Publication Bias Analysis'!P$4*Inverse_standard_error),"")</f>
        <v/>
      </c>
      <c r="ES78" s="164"/>
      <c r="ET78" s="58" t="str">
        <f>IF(Include_in_Pub_Bias=TRUE,('Publication Bias Analysis'!E:E-SUMPRODUCT('Publication Bias Analysis'!E:E,Calculations!CW:CW)/SUM(Calculations!CW:CW))/(SQRT(EU:EU)),"")</f>
        <v/>
      </c>
      <c r="EU78" s="58" t="str">
        <f>IF(Include_in_Pub_Bias=TRUE,'Publication Bias Analysis'!F:F^2-1/(SUM(Calculations!CW:CW)),"")</f>
        <v/>
      </c>
      <c r="EV78" s="78" t="str">
        <f>IF(Include_in_Pub_Bias=TRUE,RANK(ET:ET,ET:ET,1),"")</f>
        <v/>
      </c>
      <c r="EW78" s="78" t="str">
        <f>IF(Include_in_Pub_Bias=TRUE,RANK(EU:EU,EU:EU,1),"")</f>
        <v/>
      </c>
      <c r="EX78" s="78" t="str">
        <f>IF(Include_in_Pub_Bias=TRUE,COUNTIFS(EV79:EV277,"&lt;"&amp;EV78,EW79:EW277,"&lt;"&amp;EW78)+COUNTIFS(EV79:EV277,"&gt;"&amp;EV78,EW79:EW277,"&gt;"&amp;EW78),"")</f>
        <v/>
      </c>
      <c r="EY78" s="94" t="str">
        <f>IF(Include_in_Pub_Bias=TRUE,COUNTIFS(EV79:EV277,"&lt;"&amp;EV78,EW79:EW277,"&gt;"&amp;EW78)+COUNTIFS(EV79:EV277,"&gt;"&amp;EV78,EW79:EW277,"&lt;"&amp;EW78),"")</f>
        <v/>
      </c>
      <c r="FA78" s="164"/>
      <c r="FG78" s="164"/>
      <c r="FH78" s="58" t="e">
        <f>IF(Include_in_Pub_Bias=TRUE,Inverse_standard_error,NA())</f>
        <v>#N/A</v>
      </c>
      <c r="FI78" s="58" t="e">
        <f>IF(Include_in_Pub_Bias=TRUE,Z_score,NA())</f>
        <v>#N/A</v>
      </c>
      <c r="FJ78" s="58" t="str">
        <f>IF(Include_in_Pub_Bias=TRUE,Inverse_standard_error-AVERAGE(Inverse_standard_error),"")</f>
        <v/>
      </c>
      <c r="FK78" s="47" t="str">
        <f>IF(Include_in_Pub_Bias=TRUE,Z_score-('Publication Bias Analysis'!AK$30+'Publication Bias Analysis'!AK$31*Inverse_standard_error),"")</f>
        <v/>
      </c>
      <c r="FQ78" s="164"/>
      <c r="FR78" s="98" t="str">
        <f>IF(Z_score&lt;&gt;"",RANK('Publication Bias Analysis'!AT:AT,'Publication Bias Analysis'!AT:AT,1)+COUNTIF('Publication Bias Analysis'!AT$2:AT77,'Publication Bias Analysis'!AR78),"")</f>
        <v/>
      </c>
      <c r="FS78" s="58" t="str">
        <f t="shared" si="168"/>
        <v/>
      </c>
      <c r="FT78" s="58" t="e">
        <f>IF(Include_in_Pub_Bias=TRUE,'Publication Bias Analysis'!AS78,NA())</f>
        <v>#N/A</v>
      </c>
      <c r="FU78" s="58" t="e">
        <f>IF('Publication Bias Analysis'!AS78&lt;&gt;"",'Publication Bias Analysis'!AT78,NA())</f>
        <v>#N/A</v>
      </c>
      <c r="FV78" s="58" t="str">
        <f>IF(Include_in_Pub_Bias=TRUE,'Publication Bias Analysis'!AS:AS-AVERAGE('Publication Bias Analysis'!AS:AS),"")</f>
        <v/>
      </c>
      <c r="FW78" s="47" t="str">
        <f>IF(Include_in_Pub_Bias=TRUE,FU:FU-('Publication Bias Analysis'!AW$30+'Publication Bias Analysis'!AW$31*FT:FT),"")</f>
        <v/>
      </c>
      <c r="GC78" s="164"/>
      <c r="GD78" s="58" t="str">
        <f t="shared" si="112"/>
        <v/>
      </c>
      <c r="GE78" s="58" t="str">
        <f t="shared" si="123"/>
        <v/>
      </c>
      <c r="GF78" s="47" t="str">
        <f t="shared" si="167"/>
        <v/>
      </c>
    </row>
    <row r="79" spans="1:188" x14ac:dyDescent="0.2">
      <c r="A79" s="166"/>
      <c r="B79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79" s="78" t="str">
        <f>IF(B79&lt;&gt;"",IF(B79=0,COUNTIF(B$2:B78,0)+1,COUNTIF(B$2:B78,B79)+B79+COUNTIF(B:B,0)),"")</f>
        <v/>
      </c>
      <c r="D79" s="78" t="str">
        <f>IF(AND(Variance&lt;&gt;"",Entry_Number&lt;&gt;""),Entry_Number,"")</f>
        <v/>
      </c>
      <c r="E79" s="120" t="str">
        <f>IF(Input!Study_name&lt;&gt;"",Input!Study_name,"")</f>
        <v/>
      </c>
      <c r="F79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79" s="58" t="str">
        <f t="shared" si="124"/>
        <v/>
      </c>
      <c r="H79" s="58" t="str">
        <f t="shared" si="125"/>
        <v/>
      </c>
      <c r="I79" s="58" t="str">
        <f t="shared" si="126"/>
        <v/>
      </c>
      <c r="J79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79" s="58" t="str">
        <f>IF(AND(Include_study="Yes",Sufficient_data="Yes",Variance&lt;&gt;""),IF(Input!Standard_error_of_Partial_correlation&lt;&gt;"",Input!Standard_error_of_Partial_correlation,SQRT(J79)),"")</f>
        <v/>
      </c>
      <c r="L79" s="58" t="str">
        <f>IF(AND(Sufficient_data="Yes",Include_study="Yes",Variance&lt;&gt;""),1/Variance,"")</f>
        <v/>
      </c>
      <c r="M79" s="58" t="str">
        <f>IF(AND(Sufficient_data="Yes",Include_study="Yes",Variance&lt;&gt;""),1/(Variance+T2_),"")</f>
        <v/>
      </c>
      <c r="N79" s="58" t="str">
        <f t="shared" si="127"/>
        <v/>
      </c>
      <c r="O79" s="58" t="str">
        <f t="shared" si="128"/>
        <v/>
      </c>
      <c r="P79" s="143" t="str">
        <f t="shared" si="129"/>
        <v/>
      </c>
      <c r="Q79" s="146" t="str">
        <f>IF(AND(Include_study="Yes",Sufficient_data="Yes",Variance&lt;&gt;""),IF(Fisher_transformation="Off",Partial_correlation,Partial_correlation_z)-Combined_Effect_Size,"")</f>
        <v/>
      </c>
      <c r="S79" s="75" t="e">
        <f>IF(AND(Sufficient_data="Yes",Include_study="Yes",Variance&lt;&gt;""),Partial_correlation,NA())</f>
        <v>#N/A</v>
      </c>
      <c r="T79" s="58" t="e">
        <f t="shared" si="130"/>
        <v>#N/A</v>
      </c>
      <c r="U79" s="47" t="e">
        <f t="shared" si="131"/>
        <v>#N/A</v>
      </c>
      <c r="Z79" s="166"/>
      <c r="AA79" s="82" t="str">
        <f t="shared" si="132"/>
        <v/>
      </c>
      <c r="AB79" s="88" t="b">
        <f t="shared" si="159"/>
        <v>0</v>
      </c>
      <c r="AC79" s="105" t="str">
        <f>IF(Include_in_subgroup=TRUE,Input!Study_name,"")</f>
        <v/>
      </c>
      <c r="AD79" s="58" t="str">
        <f t="shared" si="133"/>
        <v/>
      </c>
      <c r="AE79" s="58" t="str">
        <f t="shared" si="134"/>
        <v/>
      </c>
      <c r="AF79" s="58" t="str">
        <f t="shared" si="135"/>
        <v/>
      </c>
      <c r="AG79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79" s="58" t="str">
        <f t="shared" si="136"/>
        <v/>
      </c>
      <c r="AI79" s="58" t="str">
        <f t="shared" si="137"/>
        <v/>
      </c>
      <c r="AJ79" s="83" t="str">
        <f t="shared" si="138"/>
        <v/>
      </c>
      <c r="AK79" s="58" t="str">
        <f t="shared" si="139"/>
        <v/>
      </c>
      <c r="AL79" s="58" t="str">
        <f t="shared" si="140"/>
        <v/>
      </c>
      <c r="AM79" s="47" t="str">
        <f t="shared" si="141"/>
        <v/>
      </c>
      <c r="AN79" s="27"/>
      <c r="AO79" s="75" t="e">
        <f t="shared" si="142"/>
        <v>#N/A</v>
      </c>
      <c r="AP79" s="58" t="e">
        <f t="shared" si="143"/>
        <v>#N/A</v>
      </c>
      <c r="AQ79" s="47" t="e">
        <f t="shared" si="144"/>
        <v>#N/A</v>
      </c>
      <c r="AR79" s="27"/>
      <c r="AS79" s="82" t="str">
        <f t="shared" si="115"/>
        <v/>
      </c>
      <c r="AT79" s="58" t="str">
        <f>IF(AND(Sufficient_data="Yes",Include_study="Yes",Subgroup&lt;&gt;""),IF(COUNTIFS(Input!K$2:K78,"="&amp;"Yes",Input!C$2:C78,"="&amp;"Yes",Input!M$2:M78,"="&amp;Subgroup)&gt;0,"",Subgroup),"")</f>
        <v/>
      </c>
      <c r="AU79" s="88" t="str">
        <f t="shared" si="116"/>
        <v/>
      </c>
      <c r="AV79" s="78" t="str">
        <f t="shared" si="145"/>
        <v/>
      </c>
      <c r="AW79" s="58" t="str">
        <f t="shared" si="117"/>
        <v/>
      </c>
      <c r="AX79" s="89" t="str">
        <f t="shared" si="118"/>
        <v/>
      </c>
      <c r="AY79" s="83" t="str">
        <f t="shared" si="160"/>
        <v/>
      </c>
      <c r="AZ79" s="58" t="str">
        <f t="shared" si="119"/>
        <v/>
      </c>
      <c r="BA79" s="58" t="str">
        <f t="shared" si="146"/>
        <v/>
      </c>
      <c r="BB79" s="58" t="str">
        <f t="shared" si="120"/>
        <v/>
      </c>
      <c r="BC79" s="58" t="str">
        <f t="shared" si="121"/>
        <v/>
      </c>
      <c r="BD79" s="58" t="str">
        <f t="shared" si="147"/>
        <v/>
      </c>
      <c r="BE79" s="88" t="str">
        <f t="shared" si="148"/>
        <v/>
      </c>
      <c r="BF79" s="58" t="str">
        <f t="shared" si="149"/>
        <v/>
      </c>
      <c r="BG79" s="58" t="str">
        <f t="shared" si="150"/>
        <v/>
      </c>
      <c r="BH79" s="58" t="str">
        <f t="shared" si="161"/>
        <v/>
      </c>
      <c r="BI79" s="58" t="str">
        <f t="shared" si="162"/>
        <v/>
      </c>
      <c r="BJ79" s="58" t="str">
        <f t="shared" si="151"/>
        <v/>
      </c>
      <c r="BK79" s="58" t="str">
        <f t="shared" si="152"/>
        <v/>
      </c>
      <c r="BL79" s="58" t="str">
        <f t="shared" si="163"/>
        <v/>
      </c>
      <c r="BM79" s="58" t="str">
        <f t="shared" si="164"/>
        <v/>
      </c>
      <c r="BN79" s="58" t="str">
        <f t="shared" si="153"/>
        <v/>
      </c>
      <c r="BO79" s="58" t="e">
        <f t="shared" si="154"/>
        <v>#N/A</v>
      </c>
      <c r="BP79" s="83" t="str">
        <f t="shared" si="165"/>
        <v/>
      </c>
      <c r="BQ79" s="58" t="str">
        <f t="shared" si="155"/>
        <v/>
      </c>
      <c r="BR79" s="58" t="str">
        <f t="shared" si="156"/>
        <v/>
      </c>
      <c r="BS79" s="58" t="str">
        <f t="shared" si="157"/>
        <v/>
      </c>
      <c r="BT79" s="47" t="str">
        <f t="shared" si="158"/>
        <v/>
      </c>
      <c r="BY79" s="167"/>
      <c r="BZ79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79" s="58" t="e">
        <f>IF(Include_in_Moderator=TRUE,'Moderator Analysis'!E:E,NA())</f>
        <v>#N/A</v>
      </c>
      <c r="CB79" s="58" t="e">
        <f>IF(Include_in_Moderator=TRUE,'Moderator Analysis'!F:F,NA())</f>
        <v>#N/A</v>
      </c>
      <c r="CC79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79" s="58" t="str">
        <f>IF(Include_in_Moderator=TRUE,1/CC:CC^2,"")</f>
        <v/>
      </c>
      <c r="CE79" s="58" t="str">
        <f>IF(Include_in_Moderator=TRUE,'Moderator Analysis'!F:F-CO$2,"")</f>
        <v/>
      </c>
      <c r="CF79" s="58" t="str">
        <f>IF(Include_in_Moderator=TRUE,'Moderator Analysis'!E:E-CO$3,"")</f>
        <v/>
      </c>
      <c r="CG79" s="47" t="str">
        <f>IF(Include_in_Moderator=TRUE,CD:CD*('Moderator Analysis'!F:F-CO$5-CO$4*'Moderator Analysis'!E:E)^2,"")</f>
        <v/>
      </c>
      <c r="CH79" s="27"/>
      <c r="CI79" s="75" t="str">
        <f>IF(AND(Sufficient_data="Yes",Include_study="Yes",Include_in_Moderator=TRUE,Moderator&lt;&gt;""),1/(CC:CC^2+CO$7),"")</f>
        <v/>
      </c>
      <c r="CJ79" s="58" t="str">
        <f>IF(AND(Sufficient_data="Yes",Include_study="Yes",CI79&lt;&gt;""),'Moderator Analysis'!F:F-'Moderator Analysis'!K$37,"")</f>
        <v/>
      </c>
      <c r="CK79" s="58" t="str">
        <f>IF(AND(Sufficient_data="Yes",Include_study="Yes",CI79&lt;&gt;""),'Moderator Analysis'!E:E-SUMPRODUCT('Moderator Analysis'!E:E,CI:CI)/SUM(CI:CI),"")</f>
        <v/>
      </c>
      <c r="CL79" s="47" t="str">
        <f>IF(AND(Sufficient_data="Yes",Include_study="Yes",CI79&lt;&gt;""),CI:CI*(CB79-'Moderator Analysis'!K$29-'Moderator Analysis'!K$30*'Moderator Analysis'!E:E)^2,"")</f>
        <v/>
      </c>
      <c r="CQ79" s="167"/>
      <c r="CR79" s="150" t="b">
        <f>IF(Additional_Fisher_transformation="On",AND(Include_study="Yes",Number_of_observations&lt;&gt;"",Number_of_predictors&lt;&gt;""),AND(Include_study="Yes",Sufficient_data="Yes"))</f>
        <v>0</v>
      </c>
      <c r="CS79" s="169"/>
      <c r="CT79" s="58" t="str">
        <f>IF(Include_in_Pub_Bias=TRUE,Partial_correlation,"")</f>
        <v/>
      </c>
      <c r="CU79" s="58" t="str">
        <f>IF(AND(Include_in_Pub_Bias=TRUE,Additional_Fisher_transformation="On"),FISHER(Partial_correlation),"")</f>
        <v/>
      </c>
      <c r="CV79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79" s="58" t="str">
        <f>IF(Include_in_Pub_Bias=TRUE,1/CV:CV^2,"")</f>
        <v/>
      </c>
      <c r="CX79" s="58" t="str">
        <f>IF(Include_in_Pub_Bias=TRUE,1/(CV:CV^2+IF(Additional_model="Fixed effect",0,Calculations!DK$11)),"")</f>
        <v/>
      </c>
      <c r="CY79" s="58" t="str">
        <f>IF(Include_in_Pub_Bias=TRUE,1/(CV:CV^2+IF(Additional_model="Fixed effect",0,'Publication Bias Analysis'!L$32)),"")</f>
        <v/>
      </c>
      <c r="CZ79" s="58" t="str">
        <f>IF(Include_in_Pub_Bias=TRUE,'Publication Bias Analysis'!E:E-'Publication Bias Analysis'!I$37,"")</f>
        <v/>
      </c>
      <c r="DA79" s="58" t="str">
        <f>IF(Include_in_Pub_Bias=TRUE,IF(Additional_model="Fixed effect",1/CV:CV,1/SQRT(CV:CV^2+DK$11)),"")</f>
        <v/>
      </c>
      <c r="DB79" s="58" t="str">
        <f>IF(Include_in_Pub_Bias=TRUE,IF(Additional_model="Fixed effect",'Publication Bias Analysis'!E:E/CV:CV,'Publication Bias Analysis'!E:E/SQRT(CV:CV^2+DK$11)),"")</f>
        <v/>
      </c>
      <c r="DC79" s="78" t="str">
        <f>IF(Include_in_Pub_Bias=TRUE,RANK(DP:DP,DP:DP,1)*IF(DO:DO&gt;0,1,-1),"")</f>
        <v/>
      </c>
      <c r="DD79" s="78" t="str">
        <f>IF(Include_in_Pub_Bias=TRUE,DC:DC,"")</f>
        <v/>
      </c>
      <c r="DE79" s="78" t="str">
        <f>IF(Include_in_Pub_Bias=TRUE,RANK(DS:DS,DS:DS,1)*IF(DR:DR&lt;0,-1,1),"")</f>
        <v/>
      </c>
      <c r="DF79" s="78" t="str">
        <f>IF(Include_in_Pub_Bias=TRUE,RANK(DV:DV,DV:DV,1)*IF(DU:DU&lt;0,-1,1),"")</f>
        <v/>
      </c>
      <c r="DG79" s="58" t="e">
        <f>IF(Include_in_Pub_Bias=TRUE,'Publication Bias Analysis'!E:E,NA())</f>
        <v>#N/A</v>
      </c>
      <c r="DH79" s="47" t="e">
        <f>IF(Include_in_Pub_Bias=TRUE,CV:CV,NA())</f>
        <v>#N/A</v>
      </c>
      <c r="DN79" s="164"/>
      <c r="DO79" s="10" t="str">
        <f>IF(Include_in_Pub_Bias=TRUE,IF('Publication Bias Analysis'!L$37="Left",'Publication Bias Analysis'!E:E-'Publication Bias Analysis'!I$29,'Publication Bias Analysis'!I$29-'Publication Bias Analysis'!E:E),"")</f>
        <v/>
      </c>
      <c r="DP79" s="10" t="str">
        <f>IF(Include_in_Pub_Bias=TRUE,ABS(DO79),"")</f>
        <v/>
      </c>
      <c r="DQ79" s="47" t="str">
        <f>IF(Include_in_Pub_Bias=TRUE,1/(CV:CV^2+IF(Additional_model="Fixed effect",0,$DZ$6)),"")</f>
        <v/>
      </c>
      <c r="DR79" s="10" t="str">
        <f>IF(Include_in_Pub_Bias=TRUE,IF('Publication Bias Analysis'!L$37="Left",'Publication Bias Analysis'!E:E-DZ$3,DZ$3-'Publication Bias Analysis'!E:E),"")</f>
        <v/>
      </c>
      <c r="DS79" s="10" t="str">
        <f t="shared" si="166"/>
        <v/>
      </c>
      <c r="DT79" s="47" t="str">
        <f>IF(AND(DR79&lt;&gt;"",DD79&lt;=MAX(DD:DD)-DZ$7),1/(CV:CV^2+IF(Additional_model="Fixed effect",0,$DZ$13)),"")</f>
        <v/>
      </c>
      <c r="DU79" s="10" t="str">
        <f>IF(Include_in_Pub_Bias=TRUE,IF('Publication Bias Analysis'!L$37="Left",'Publication Bias Analysis'!E:E-DZ$10,DZ$10-'Publication Bias Analysis'!E:E),"")</f>
        <v/>
      </c>
      <c r="DV79" s="10" t="str">
        <f t="shared" si="122"/>
        <v/>
      </c>
      <c r="DW79" s="47" t="str">
        <f>IF(AND(DU79&lt;&gt;"",DE79&lt;=MAX(DE:DE)-DZ$14),1/(CV:CV^2+IF(Additional_model="Fixed effect",0,$DZ$20)),"")</f>
        <v/>
      </c>
      <c r="EO79" s="164"/>
      <c r="EP79" s="58" t="str">
        <f>IF(Include_in_Pub_Bias=TRUE,Inverse_standard_error-AVERAGE(Inverse_standard_error),"")</f>
        <v/>
      </c>
      <c r="EQ79" s="47" t="str">
        <f>IF(Include_in_Pub_Bias=TRUE,Z_score-('Publication Bias Analysis'!P$3+'Publication Bias Analysis'!P$4*Inverse_standard_error),"")</f>
        <v/>
      </c>
      <c r="ES79" s="164"/>
      <c r="ET79" s="58" t="str">
        <f>IF(Include_in_Pub_Bias=TRUE,('Publication Bias Analysis'!E:E-SUMPRODUCT('Publication Bias Analysis'!E:E,Calculations!CW:CW)/SUM(Calculations!CW:CW))/(SQRT(EU:EU)),"")</f>
        <v/>
      </c>
      <c r="EU79" s="58" t="str">
        <f>IF(Include_in_Pub_Bias=TRUE,'Publication Bias Analysis'!F:F^2-1/(SUM(Calculations!CW:CW)),"")</f>
        <v/>
      </c>
      <c r="EV79" s="78" t="str">
        <f>IF(Include_in_Pub_Bias=TRUE,RANK(ET:ET,ET:ET,1),"")</f>
        <v/>
      </c>
      <c r="EW79" s="78" t="str">
        <f>IF(Include_in_Pub_Bias=TRUE,RANK(EU:EU,EU:EU,1),"")</f>
        <v/>
      </c>
      <c r="EX79" s="78" t="str">
        <f>IF(Include_in_Pub_Bias=TRUE,COUNTIFS(EV80:EV278,"&lt;"&amp;EV79,EW80:EW278,"&lt;"&amp;EW79)+COUNTIFS(EV80:EV278,"&gt;"&amp;EV79,EW80:EW278,"&gt;"&amp;EW79),"")</f>
        <v/>
      </c>
      <c r="EY79" s="94" t="str">
        <f>IF(Include_in_Pub_Bias=TRUE,COUNTIFS(EV80:EV278,"&lt;"&amp;EV79,EW80:EW278,"&gt;"&amp;EW79)+COUNTIFS(EV80:EV278,"&gt;"&amp;EV79,EW80:EW278,"&lt;"&amp;EW79),"")</f>
        <v/>
      </c>
      <c r="FA79" s="164"/>
      <c r="FG79" s="164"/>
      <c r="FH79" s="58" t="e">
        <f>IF(Include_in_Pub_Bias=TRUE,Inverse_standard_error,NA())</f>
        <v>#N/A</v>
      </c>
      <c r="FI79" s="58" t="e">
        <f>IF(Include_in_Pub_Bias=TRUE,Z_score,NA())</f>
        <v>#N/A</v>
      </c>
      <c r="FJ79" s="58" t="str">
        <f>IF(Include_in_Pub_Bias=TRUE,Inverse_standard_error-AVERAGE(Inverse_standard_error),"")</f>
        <v/>
      </c>
      <c r="FK79" s="47" t="str">
        <f>IF(Include_in_Pub_Bias=TRUE,Z_score-('Publication Bias Analysis'!AK$30+'Publication Bias Analysis'!AK$31*Inverse_standard_error),"")</f>
        <v/>
      </c>
      <c r="FQ79" s="164"/>
      <c r="FR79" s="98" t="str">
        <f>IF(Z_score&lt;&gt;"",RANK('Publication Bias Analysis'!AT:AT,'Publication Bias Analysis'!AT:AT,1)+COUNTIF('Publication Bias Analysis'!AT$2:AT78,'Publication Bias Analysis'!AR79),"")</f>
        <v/>
      </c>
      <c r="FS79" s="58" t="str">
        <f t="shared" si="168"/>
        <v/>
      </c>
      <c r="FT79" s="58" t="e">
        <f>IF(Include_in_Pub_Bias=TRUE,'Publication Bias Analysis'!AS79,NA())</f>
        <v>#N/A</v>
      </c>
      <c r="FU79" s="58" t="e">
        <f>IF('Publication Bias Analysis'!AS79&lt;&gt;"",'Publication Bias Analysis'!AT79,NA())</f>
        <v>#N/A</v>
      </c>
      <c r="FV79" s="58" t="str">
        <f>IF(Include_in_Pub_Bias=TRUE,'Publication Bias Analysis'!AS:AS-AVERAGE('Publication Bias Analysis'!AS:AS),"")</f>
        <v/>
      </c>
      <c r="FW79" s="47" t="str">
        <f>IF(Include_in_Pub_Bias=TRUE,FU:FU-('Publication Bias Analysis'!AW$30+'Publication Bias Analysis'!AW$31*FT:FT),"")</f>
        <v/>
      </c>
      <c r="GC79" s="164"/>
      <c r="GD79" s="58" t="str">
        <f t="shared" si="112"/>
        <v/>
      </c>
      <c r="GE79" s="58" t="str">
        <f t="shared" si="123"/>
        <v/>
      </c>
      <c r="GF79" s="47" t="str">
        <f t="shared" si="167"/>
        <v/>
      </c>
    </row>
    <row r="80" spans="1:188" x14ac:dyDescent="0.2">
      <c r="A80" s="166"/>
      <c r="B80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80" s="78" t="str">
        <f>IF(B80&lt;&gt;"",IF(B80=0,COUNTIF(B$2:B79,0)+1,COUNTIF(B$2:B79,B80)+B80+COUNTIF(B:B,0)),"")</f>
        <v/>
      </c>
      <c r="D80" s="78" t="str">
        <f>IF(AND(Variance&lt;&gt;"",Entry_Number&lt;&gt;""),Entry_Number,"")</f>
        <v/>
      </c>
      <c r="E80" s="120" t="str">
        <f>IF(Input!Study_name&lt;&gt;"",Input!Study_name,"")</f>
        <v/>
      </c>
      <c r="F80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80" s="58" t="str">
        <f t="shared" si="124"/>
        <v/>
      </c>
      <c r="H80" s="58" t="str">
        <f t="shared" si="125"/>
        <v/>
      </c>
      <c r="I80" s="58" t="str">
        <f t="shared" si="126"/>
        <v/>
      </c>
      <c r="J80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80" s="58" t="str">
        <f>IF(AND(Include_study="Yes",Sufficient_data="Yes",Variance&lt;&gt;""),IF(Input!Standard_error_of_Partial_correlation&lt;&gt;"",Input!Standard_error_of_Partial_correlation,SQRT(J80)),"")</f>
        <v/>
      </c>
      <c r="L80" s="58" t="str">
        <f>IF(AND(Sufficient_data="Yes",Include_study="Yes",Variance&lt;&gt;""),1/Variance,"")</f>
        <v/>
      </c>
      <c r="M80" s="58" t="str">
        <f>IF(AND(Sufficient_data="Yes",Include_study="Yes",Variance&lt;&gt;""),1/(Variance+T2_),"")</f>
        <v/>
      </c>
      <c r="N80" s="58" t="str">
        <f t="shared" si="127"/>
        <v/>
      </c>
      <c r="O80" s="58" t="str">
        <f t="shared" si="128"/>
        <v/>
      </c>
      <c r="P80" s="143" t="str">
        <f t="shared" si="129"/>
        <v/>
      </c>
      <c r="Q80" s="146" t="str">
        <f>IF(AND(Include_study="Yes",Sufficient_data="Yes",Variance&lt;&gt;""),IF(Fisher_transformation="Off",Partial_correlation,Partial_correlation_z)-Combined_Effect_Size,"")</f>
        <v/>
      </c>
      <c r="S80" s="75" t="e">
        <f>IF(AND(Sufficient_data="Yes",Include_study="Yes",Variance&lt;&gt;""),Partial_correlation,NA())</f>
        <v>#N/A</v>
      </c>
      <c r="T80" s="58" t="e">
        <f t="shared" si="130"/>
        <v>#N/A</v>
      </c>
      <c r="U80" s="47" t="e">
        <f t="shared" si="131"/>
        <v>#N/A</v>
      </c>
      <c r="Z80" s="166"/>
      <c r="AA80" s="82" t="str">
        <f t="shared" si="132"/>
        <v/>
      </c>
      <c r="AB80" s="88" t="b">
        <f t="shared" si="159"/>
        <v>0</v>
      </c>
      <c r="AC80" s="105" t="str">
        <f>IF(Include_in_subgroup=TRUE,Input!Study_name,"")</f>
        <v/>
      </c>
      <c r="AD80" s="58" t="str">
        <f t="shared" si="133"/>
        <v/>
      </c>
      <c r="AE80" s="58" t="str">
        <f t="shared" si="134"/>
        <v/>
      </c>
      <c r="AF80" s="58" t="str">
        <f t="shared" si="135"/>
        <v/>
      </c>
      <c r="AG80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80" s="58" t="str">
        <f t="shared" si="136"/>
        <v/>
      </c>
      <c r="AI80" s="58" t="str">
        <f t="shared" si="137"/>
        <v/>
      </c>
      <c r="AJ80" s="83" t="str">
        <f t="shared" si="138"/>
        <v/>
      </c>
      <c r="AK80" s="58" t="str">
        <f t="shared" si="139"/>
        <v/>
      </c>
      <c r="AL80" s="58" t="str">
        <f t="shared" si="140"/>
        <v/>
      </c>
      <c r="AM80" s="47" t="str">
        <f t="shared" si="141"/>
        <v/>
      </c>
      <c r="AN80" s="27"/>
      <c r="AO80" s="75" t="e">
        <f t="shared" si="142"/>
        <v>#N/A</v>
      </c>
      <c r="AP80" s="58" t="e">
        <f t="shared" si="143"/>
        <v>#N/A</v>
      </c>
      <c r="AQ80" s="47" t="e">
        <f t="shared" si="144"/>
        <v>#N/A</v>
      </c>
      <c r="AR80" s="27"/>
      <c r="AS80" s="82" t="str">
        <f t="shared" si="115"/>
        <v/>
      </c>
      <c r="AT80" s="58" t="str">
        <f>IF(AND(Sufficient_data="Yes",Include_study="Yes",Subgroup&lt;&gt;""),IF(COUNTIFS(Input!K$2:K79,"="&amp;"Yes",Input!C$2:C79,"="&amp;"Yes",Input!M$2:M79,"="&amp;Subgroup)&gt;0,"",Subgroup),"")</f>
        <v/>
      </c>
      <c r="AU80" s="88" t="str">
        <f t="shared" si="116"/>
        <v/>
      </c>
      <c r="AV80" s="78" t="str">
        <f t="shared" si="145"/>
        <v/>
      </c>
      <c r="AW80" s="58" t="str">
        <f t="shared" si="117"/>
        <v/>
      </c>
      <c r="AX80" s="89" t="str">
        <f t="shared" si="118"/>
        <v/>
      </c>
      <c r="AY80" s="83" t="str">
        <f t="shared" si="160"/>
        <v/>
      </c>
      <c r="AZ80" s="58" t="str">
        <f t="shared" si="119"/>
        <v/>
      </c>
      <c r="BA80" s="58" t="str">
        <f t="shared" si="146"/>
        <v/>
      </c>
      <c r="BB80" s="58" t="str">
        <f t="shared" si="120"/>
        <v/>
      </c>
      <c r="BC80" s="58" t="str">
        <f t="shared" si="121"/>
        <v/>
      </c>
      <c r="BD80" s="58" t="str">
        <f t="shared" si="147"/>
        <v/>
      </c>
      <c r="BE80" s="88" t="str">
        <f t="shared" si="148"/>
        <v/>
      </c>
      <c r="BF80" s="58" t="str">
        <f t="shared" si="149"/>
        <v/>
      </c>
      <c r="BG80" s="58" t="str">
        <f t="shared" si="150"/>
        <v/>
      </c>
      <c r="BH80" s="58" t="str">
        <f t="shared" si="161"/>
        <v/>
      </c>
      <c r="BI80" s="58" t="str">
        <f t="shared" si="162"/>
        <v/>
      </c>
      <c r="BJ80" s="58" t="str">
        <f t="shared" si="151"/>
        <v/>
      </c>
      <c r="BK80" s="58" t="str">
        <f t="shared" si="152"/>
        <v/>
      </c>
      <c r="BL80" s="58" t="str">
        <f t="shared" si="163"/>
        <v/>
      </c>
      <c r="BM80" s="58" t="str">
        <f t="shared" si="164"/>
        <v/>
      </c>
      <c r="BN80" s="58" t="str">
        <f t="shared" si="153"/>
        <v/>
      </c>
      <c r="BO80" s="58" t="e">
        <f t="shared" si="154"/>
        <v>#N/A</v>
      </c>
      <c r="BP80" s="83" t="str">
        <f t="shared" si="165"/>
        <v/>
      </c>
      <c r="BQ80" s="58" t="str">
        <f t="shared" si="155"/>
        <v/>
      </c>
      <c r="BR80" s="58" t="str">
        <f t="shared" si="156"/>
        <v/>
      </c>
      <c r="BS80" s="58" t="str">
        <f t="shared" si="157"/>
        <v/>
      </c>
      <c r="BT80" s="47" t="str">
        <f t="shared" si="158"/>
        <v/>
      </c>
      <c r="BY80" s="167"/>
      <c r="BZ80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80" s="58" t="e">
        <f>IF(Include_in_Moderator=TRUE,'Moderator Analysis'!E:E,NA())</f>
        <v>#N/A</v>
      </c>
      <c r="CB80" s="58" t="e">
        <f>IF(Include_in_Moderator=TRUE,'Moderator Analysis'!F:F,NA())</f>
        <v>#N/A</v>
      </c>
      <c r="CC80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80" s="58" t="str">
        <f>IF(Include_in_Moderator=TRUE,1/CC:CC^2,"")</f>
        <v/>
      </c>
      <c r="CE80" s="58" t="str">
        <f>IF(Include_in_Moderator=TRUE,'Moderator Analysis'!F:F-CO$2,"")</f>
        <v/>
      </c>
      <c r="CF80" s="58" t="str">
        <f>IF(Include_in_Moderator=TRUE,'Moderator Analysis'!E:E-CO$3,"")</f>
        <v/>
      </c>
      <c r="CG80" s="47" t="str">
        <f>IF(Include_in_Moderator=TRUE,CD:CD*('Moderator Analysis'!F:F-CO$5-CO$4*'Moderator Analysis'!E:E)^2,"")</f>
        <v/>
      </c>
      <c r="CH80" s="27"/>
      <c r="CI80" s="75" t="str">
        <f>IF(AND(Sufficient_data="Yes",Include_study="Yes",Include_in_Moderator=TRUE,Moderator&lt;&gt;""),1/(CC:CC^2+CO$7),"")</f>
        <v/>
      </c>
      <c r="CJ80" s="58" t="str">
        <f>IF(AND(Sufficient_data="Yes",Include_study="Yes",CI80&lt;&gt;""),'Moderator Analysis'!F:F-'Moderator Analysis'!K$37,"")</f>
        <v/>
      </c>
      <c r="CK80" s="58" t="str">
        <f>IF(AND(Sufficient_data="Yes",Include_study="Yes",CI80&lt;&gt;""),'Moderator Analysis'!E:E-SUMPRODUCT('Moderator Analysis'!E:E,CI:CI)/SUM(CI:CI),"")</f>
        <v/>
      </c>
      <c r="CL80" s="47" t="str">
        <f>IF(AND(Sufficient_data="Yes",Include_study="Yes",CI80&lt;&gt;""),CI:CI*(CB80-'Moderator Analysis'!K$29-'Moderator Analysis'!K$30*'Moderator Analysis'!E:E)^2,"")</f>
        <v/>
      </c>
      <c r="CQ80" s="167"/>
      <c r="CR80" s="150" t="b">
        <f>IF(Additional_Fisher_transformation="On",AND(Include_study="Yes",Number_of_observations&lt;&gt;"",Number_of_predictors&lt;&gt;""),AND(Include_study="Yes",Sufficient_data="Yes"))</f>
        <v>0</v>
      </c>
      <c r="CS80" s="169"/>
      <c r="CT80" s="58" t="str">
        <f>IF(Include_in_Pub_Bias=TRUE,Partial_correlation,"")</f>
        <v/>
      </c>
      <c r="CU80" s="58" t="str">
        <f>IF(AND(Include_in_Pub_Bias=TRUE,Additional_Fisher_transformation="On"),FISHER(Partial_correlation),"")</f>
        <v/>
      </c>
      <c r="CV80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80" s="58" t="str">
        <f>IF(Include_in_Pub_Bias=TRUE,1/CV:CV^2,"")</f>
        <v/>
      </c>
      <c r="CX80" s="58" t="str">
        <f>IF(Include_in_Pub_Bias=TRUE,1/(CV:CV^2+IF(Additional_model="Fixed effect",0,Calculations!DK$11)),"")</f>
        <v/>
      </c>
      <c r="CY80" s="58" t="str">
        <f>IF(Include_in_Pub_Bias=TRUE,1/(CV:CV^2+IF(Additional_model="Fixed effect",0,'Publication Bias Analysis'!L$32)),"")</f>
        <v/>
      </c>
      <c r="CZ80" s="58" t="str">
        <f>IF(Include_in_Pub_Bias=TRUE,'Publication Bias Analysis'!E:E-'Publication Bias Analysis'!I$37,"")</f>
        <v/>
      </c>
      <c r="DA80" s="58" t="str">
        <f>IF(Include_in_Pub_Bias=TRUE,IF(Additional_model="Fixed effect",1/CV:CV,1/SQRT(CV:CV^2+DK$11)),"")</f>
        <v/>
      </c>
      <c r="DB80" s="58" t="str">
        <f>IF(Include_in_Pub_Bias=TRUE,IF(Additional_model="Fixed effect",'Publication Bias Analysis'!E:E/CV:CV,'Publication Bias Analysis'!E:E/SQRT(CV:CV^2+DK$11)),"")</f>
        <v/>
      </c>
      <c r="DC80" s="78" t="str">
        <f>IF(Include_in_Pub_Bias=TRUE,RANK(DP:DP,DP:DP,1)*IF(DO:DO&gt;0,1,-1),"")</f>
        <v/>
      </c>
      <c r="DD80" s="78" t="str">
        <f>IF(Include_in_Pub_Bias=TRUE,DC:DC,"")</f>
        <v/>
      </c>
      <c r="DE80" s="78" t="str">
        <f>IF(Include_in_Pub_Bias=TRUE,RANK(DS:DS,DS:DS,1)*IF(DR:DR&lt;0,-1,1),"")</f>
        <v/>
      </c>
      <c r="DF80" s="78" t="str">
        <f>IF(Include_in_Pub_Bias=TRUE,RANK(DV:DV,DV:DV,1)*IF(DU:DU&lt;0,-1,1),"")</f>
        <v/>
      </c>
      <c r="DG80" s="58" t="e">
        <f>IF(Include_in_Pub_Bias=TRUE,'Publication Bias Analysis'!E:E,NA())</f>
        <v>#N/A</v>
      </c>
      <c r="DH80" s="47" t="e">
        <f>IF(Include_in_Pub_Bias=TRUE,CV:CV,NA())</f>
        <v>#N/A</v>
      </c>
      <c r="DN80" s="164"/>
      <c r="DO80" s="10" t="str">
        <f>IF(Include_in_Pub_Bias=TRUE,IF('Publication Bias Analysis'!L$37="Left",'Publication Bias Analysis'!E:E-'Publication Bias Analysis'!I$29,'Publication Bias Analysis'!I$29-'Publication Bias Analysis'!E:E),"")</f>
        <v/>
      </c>
      <c r="DP80" s="10" t="str">
        <f>IF(Include_in_Pub_Bias=TRUE,ABS(DO80),"")</f>
        <v/>
      </c>
      <c r="DQ80" s="47" t="str">
        <f>IF(Include_in_Pub_Bias=TRUE,1/(CV:CV^2+IF(Additional_model="Fixed effect",0,$DZ$6)),"")</f>
        <v/>
      </c>
      <c r="DR80" s="10" t="str">
        <f>IF(Include_in_Pub_Bias=TRUE,IF('Publication Bias Analysis'!L$37="Left",'Publication Bias Analysis'!E:E-DZ$3,DZ$3-'Publication Bias Analysis'!E:E),"")</f>
        <v/>
      </c>
      <c r="DS80" s="10" t="str">
        <f t="shared" si="166"/>
        <v/>
      </c>
      <c r="DT80" s="47" t="str">
        <f>IF(AND(DR80&lt;&gt;"",DD80&lt;=MAX(DD:DD)-DZ$7),1/(CV:CV^2+IF(Additional_model="Fixed effect",0,$DZ$13)),"")</f>
        <v/>
      </c>
      <c r="DU80" s="10" t="str">
        <f>IF(Include_in_Pub_Bias=TRUE,IF('Publication Bias Analysis'!L$37="Left",'Publication Bias Analysis'!E:E-DZ$10,DZ$10-'Publication Bias Analysis'!E:E),"")</f>
        <v/>
      </c>
      <c r="DV80" s="10" t="str">
        <f t="shared" si="122"/>
        <v/>
      </c>
      <c r="DW80" s="47" t="str">
        <f>IF(AND(DU80&lt;&gt;"",DE80&lt;=MAX(DE:DE)-DZ$14),1/(CV:CV^2+IF(Additional_model="Fixed effect",0,$DZ$20)),"")</f>
        <v/>
      </c>
      <c r="EO80" s="164"/>
      <c r="EP80" s="58" t="str">
        <f>IF(Include_in_Pub_Bias=TRUE,Inverse_standard_error-AVERAGE(Inverse_standard_error),"")</f>
        <v/>
      </c>
      <c r="EQ80" s="47" t="str">
        <f>IF(Include_in_Pub_Bias=TRUE,Z_score-('Publication Bias Analysis'!P$3+'Publication Bias Analysis'!P$4*Inverse_standard_error),"")</f>
        <v/>
      </c>
      <c r="ES80" s="164"/>
      <c r="ET80" s="58" t="str">
        <f>IF(Include_in_Pub_Bias=TRUE,('Publication Bias Analysis'!E:E-SUMPRODUCT('Publication Bias Analysis'!E:E,Calculations!CW:CW)/SUM(Calculations!CW:CW))/(SQRT(EU:EU)),"")</f>
        <v/>
      </c>
      <c r="EU80" s="58" t="str">
        <f>IF(Include_in_Pub_Bias=TRUE,'Publication Bias Analysis'!F:F^2-1/(SUM(Calculations!CW:CW)),"")</f>
        <v/>
      </c>
      <c r="EV80" s="78" t="str">
        <f>IF(Include_in_Pub_Bias=TRUE,RANK(ET:ET,ET:ET,1),"")</f>
        <v/>
      </c>
      <c r="EW80" s="78" t="str">
        <f>IF(Include_in_Pub_Bias=TRUE,RANK(EU:EU,EU:EU,1),"")</f>
        <v/>
      </c>
      <c r="EX80" s="78" t="str">
        <f>IF(Include_in_Pub_Bias=TRUE,COUNTIFS(EV81:EV279,"&lt;"&amp;EV80,EW81:EW279,"&lt;"&amp;EW80)+COUNTIFS(EV81:EV279,"&gt;"&amp;EV80,EW81:EW279,"&gt;"&amp;EW80),"")</f>
        <v/>
      </c>
      <c r="EY80" s="94" t="str">
        <f>IF(Include_in_Pub_Bias=TRUE,COUNTIFS(EV81:EV279,"&lt;"&amp;EV80,EW81:EW279,"&gt;"&amp;EW80)+COUNTIFS(EV81:EV279,"&gt;"&amp;EV80,EW81:EW279,"&lt;"&amp;EW80),"")</f>
        <v/>
      </c>
      <c r="FA80" s="164"/>
      <c r="FG80" s="164"/>
      <c r="FH80" s="58" t="e">
        <f>IF(Include_in_Pub_Bias=TRUE,Inverse_standard_error,NA())</f>
        <v>#N/A</v>
      </c>
      <c r="FI80" s="58" t="e">
        <f>IF(Include_in_Pub_Bias=TRUE,Z_score,NA())</f>
        <v>#N/A</v>
      </c>
      <c r="FJ80" s="58" t="str">
        <f>IF(Include_in_Pub_Bias=TRUE,Inverse_standard_error-AVERAGE(Inverse_standard_error),"")</f>
        <v/>
      </c>
      <c r="FK80" s="47" t="str">
        <f>IF(Include_in_Pub_Bias=TRUE,Z_score-('Publication Bias Analysis'!AK$30+'Publication Bias Analysis'!AK$31*Inverse_standard_error),"")</f>
        <v/>
      </c>
      <c r="FQ80" s="164"/>
      <c r="FR80" s="98" t="str">
        <f>IF(Z_score&lt;&gt;"",RANK('Publication Bias Analysis'!AT:AT,'Publication Bias Analysis'!AT:AT,1)+COUNTIF('Publication Bias Analysis'!AT$2:AT79,'Publication Bias Analysis'!AR80),"")</f>
        <v/>
      </c>
      <c r="FS80" s="58" t="str">
        <f t="shared" si="168"/>
        <v/>
      </c>
      <c r="FT80" s="58" t="e">
        <f>IF(Include_in_Pub_Bias=TRUE,'Publication Bias Analysis'!AS80,NA())</f>
        <v>#N/A</v>
      </c>
      <c r="FU80" s="58" t="e">
        <f>IF('Publication Bias Analysis'!AS80&lt;&gt;"",'Publication Bias Analysis'!AT80,NA())</f>
        <v>#N/A</v>
      </c>
      <c r="FV80" s="58" t="str">
        <f>IF(Include_in_Pub_Bias=TRUE,'Publication Bias Analysis'!AS:AS-AVERAGE('Publication Bias Analysis'!AS:AS),"")</f>
        <v/>
      </c>
      <c r="FW80" s="47" t="str">
        <f>IF(Include_in_Pub_Bias=TRUE,FU:FU-('Publication Bias Analysis'!AW$30+'Publication Bias Analysis'!AW$31*FT:FT),"")</f>
        <v/>
      </c>
      <c r="GC80" s="164"/>
      <c r="GD80" s="58" t="str">
        <f t="shared" si="112"/>
        <v/>
      </c>
      <c r="GE80" s="58" t="str">
        <f t="shared" si="123"/>
        <v/>
      </c>
      <c r="GF80" s="47" t="str">
        <f t="shared" si="167"/>
        <v/>
      </c>
    </row>
    <row r="81" spans="1:188" x14ac:dyDescent="0.2">
      <c r="A81" s="166"/>
      <c r="B81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81" s="78" t="str">
        <f>IF(B81&lt;&gt;"",IF(B81=0,COUNTIF(B$2:B80,0)+1,COUNTIF(B$2:B80,B81)+B81+COUNTIF(B:B,0)),"")</f>
        <v/>
      </c>
      <c r="D81" s="78" t="str">
        <f>IF(AND(Variance&lt;&gt;"",Entry_Number&lt;&gt;""),Entry_Number,"")</f>
        <v/>
      </c>
      <c r="E81" s="120" t="str">
        <f>IF(Input!Study_name&lt;&gt;"",Input!Study_name,"")</f>
        <v/>
      </c>
      <c r="F81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81" s="58" t="str">
        <f t="shared" si="124"/>
        <v/>
      </c>
      <c r="H81" s="58" t="str">
        <f t="shared" si="125"/>
        <v/>
      </c>
      <c r="I81" s="58" t="str">
        <f t="shared" si="126"/>
        <v/>
      </c>
      <c r="J81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81" s="58" t="str">
        <f>IF(AND(Include_study="Yes",Sufficient_data="Yes",Variance&lt;&gt;""),IF(Input!Standard_error_of_Partial_correlation&lt;&gt;"",Input!Standard_error_of_Partial_correlation,SQRT(J81)),"")</f>
        <v/>
      </c>
      <c r="L81" s="58" t="str">
        <f>IF(AND(Sufficient_data="Yes",Include_study="Yes",Variance&lt;&gt;""),1/Variance,"")</f>
        <v/>
      </c>
      <c r="M81" s="58" t="str">
        <f>IF(AND(Sufficient_data="Yes",Include_study="Yes",Variance&lt;&gt;""),1/(Variance+T2_),"")</f>
        <v/>
      </c>
      <c r="N81" s="58" t="str">
        <f t="shared" si="127"/>
        <v/>
      </c>
      <c r="O81" s="58" t="str">
        <f t="shared" si="128"/>
        <v/>
      </c>
      <c r="P81" s="143" t="str">
        <f t="shared" si="129"/>
        <v/>
      </c>
      <c r="Q81" s="146" t="str">
        <f>IF(AND(Include_study="Yes",Sufficient_data="Yes",Variance&lt;&gt;""),IF(Fisher_transformation="Off",Partial_correlation,Partial_correlation_z)-Combined_Effect_Size,"")</f>
        <v/>
      </c>
      <c r="S81" s="75" t="e">
        <f>IF(AND(Sufficient_data="Yes",Include_study="Yes",Variance&lt;&gt;""),Partial_correlation,NA())</f>
        <v>#N/A</v>
      </c>
      <c r="T81" s="58" t="e">
        <f t="shared" si="130"/>
        <v>#N/A</v>
      </c>
      <c r="U81" s="47" t="e">
        <f t="shared" si="131"/>
        <v>#N/A</v>
      </c>
      <c r="Z81" s="166"/>
      <c r="AA81" s="82" t="str">
        <f t="shared" si="132"/>
        <v/>
      </c>
      <c r="AB81" s="88" t="b">
        <f t="shared" si="159"/>
        <v>0</v>
      </c>
      <c r="AC81" s="105" t="str">
        <f>IF(Include_in_subgroup=TRUE,Input!Study_name,"")</f>
        <v/>
      </c>
      <c r="AD81" s="58" t="str">
        <f t="shared" si="133"/>
        <v/>
      </c>
      <c r="AE81" s="58" t="str">
        <f t="shared" si="134"/>
        <v/>
      </c>
      <c r="AF81" s="58" t="str">
        <f t="shared" si="135"/>
        <v/>
      </c>
      <c r="AG81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81" s="58" t="str">
        <f t="shared" si="136"/>
        <v/>
      </c>
      <c r="AI81" s="58" t="str">
        <f t="shared" si="137"/>
        <v/>
      </c>
      <c r="AJ81" s="83" t="str">
        <f t="shared" si="138"/>
        <v/>
      </c>
      <c r="AK81" s="58" t="str">
        <f t="shared" si="139"/>
        <v/>
      </c>
      <c r="AL81" s="58" t="str">
        <f t="shared" si="140"/>
        <v/>
      </c>
      <c r="AM81" s="47" t="str">
        <f t="shared" si="141"/>
        <v/>
      </c>
      <c r="AN81" s="27"/>
      <c r="AO81" s="75" t="e">
        <f t="shared" si="142"/>
        <v>#N/A</v>
      </c>
      <c r="AP81" s="58" t="e">
        <f t="shared" si="143"/>
        <v>#N/A</v>
      </c>
      <c r="AQ81" s="47" t="e">
        <f t="shared" si="144"/>
        <v>#N/A</v>
      </c>
      <c r="AR81" s="27"/>
      <c r="AS81" s="82" t="str">
        <f t="shared" si="115"/>
        <v/>
      </c>
      <c r="AT81" s="58" t="str">
        <f>IF(AND(Sufficient_data="Yes",Include_study="Yes",Subgroup&lt;&gt;""),IF(COUNTIFS(Input!K$2:K80,"="&amp;"Yes",Input!C$2:C80,"="&amp;"Yes",Input!M$2:M80,"="&amp;Subgroup)&gt;0,"",Subgroup),"")</f>
        <v/>
      </c>
      <c r="AU81" s="88" t="str">
        <f t="shared" si="116"/>
        <v/>
      </c>
      <c r="AV81" s="78" t="str">
        <f t="shared" si="145"/>
        <v/>
      </c>
      <c r="AW81" s="58" t="str">
        <f t="shared" si="117"/>
        <v/>
      </c>
      <c r="AX81" s="89" t="str">
        <f t="shared" si="118"/>
        <v/>
      </c>
      <c r="AY81" s="83" t="str">
        <f t="shared" si="160"/>
        <v/>
      </c>
      <c r="AZ81" s="58" t="str">
        <f t="shared" si="119"/>
        <v/>
      </c>
      <c r="BA81" s="58" t="str">
        <f t="shared" si="146"/>
        <v/>
      </c>
      <c r="BB81" s="58" t="str">
        <f t="shared" si="120"/>
        <v/>
      </c>
      <c r="BC81" s="58" t="str">
        <f t="shared" si="121"/>
        <v/>
      </c>
      <c r="BD81" s="58" t="str">
        <f t="shared" si="147"/>
        <v/>
      </c>
      <c r="BE81" s="88" t="str">
        <f t="shared" si="148"/>
        <v/>
      </c>
      <c r="BF81" s="58" t="str">
        <f t="shared" si="149"/>
        <v/>
      </c>
      <c r="BG81" s="58" t="str">
        <f t="shared" si="150"/>
        <v/>
      </c>
      <c r="BH81" s="58" t="str">
        <f t="shared" si="161"/>
        <v/>
      </c>
      <c r="BI81" s="58" t="str">
        <f t="shared" si="162"/>
        <v/>
      </c>
      <c r="BJ81" s="58" t="str">
        <f t="shared" si="151"/>
        <v/>
      </c>
      <c r="BK81" s="58" t="str">
        <f t="shared" si="152"/>
        <v/>
      </c>
      <c r="BL81" s="58" t="str">
        <f t="shared" si="163"/>
        <v/>
      </c>
      <c r="BM81" s="58" t="str">
        <f t="shared" si="164"/>
        <v/>
      </c>
      <c r="BN81" s="58" t="str">
        <f t="shared" si="153"/>
        <v/>
      </c>
      <c r="BO81" s="58" t="e">
        <f t="shared" si="154"/>
        <v>#N/A</v>
      </c>
      <c r="BP81" s="83" t="str">
        <f t="shared" si="165"/>
        <v/>
      </c>
      <c r="BQ81" s="58" t="str">
        <f t="shared" si="155"/>
        <v/>
      </c>
      <c r="BR81" s="58" t="str">
        <f t="shared" si="156"/>
        <v/>
      </c>
      <c r="BS81" s="58" t="str">
        <f t="shared" si="157"/>
        <v/>
      </c>
      <c r="BT81" s="47" t="str">
        <f t="shared" si="158"/>
        <v/>
      </c>
      <c r="BY81" s="167"/>
      <c r="BZ81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81" s="58" t="e">
        <f>IF(Include_in_Moderator=TRUE,'Moderator Analysis'!E:E,NA())</f>
        <v>#N/A</v>
      </c>
      <c r="CB81" s="58" t="e">
        <f>IF(Include_in_Moderator=TRUE,'Moderator Analysis'!F:F,NA())</f>
        <v>#N/A</v>
      </c>
      <c r="CC81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81" s="58" t="str">
        <f>IF(Include_in_Moderator=TRUE,1/CC:CC^2,"")</f>
        <v/>
      </c>
      <c r="CE81" s="58" t="str">
        <f>IF(Include_in_Moderator=TRUE,'Moderator Analysis'!F:F-CO$2,"")</f>
        <v/>
      </c>
      <c r="CF81" s="58" t="str">
        <f>IF(Include_in_Moderator=TRUE,'Moderator Analysis'!E:E-CO$3,"")</f>
        <v/>
      </c>
      <c r="CG81" s="47" t="str">
        <f>IF(Include_in_Moderator=TRUE,CD:CD*('Moderator Analysis'!F:F-CO$5-CO$4*'Moderator Analysis'!E:E)^2,"")</f>
        <v/>
      </c>
      <c r="CH81" s="27"/>
      <c r="CI81" s="75" t="str">
        <f>IF(AND(Sufficient_data="Yes",Include_study="Yes",Include_in_Moderator=TRUE,Moderator&lt;&gt;""),1/(CC:CC^2+CO$7),"")</f>
        <v/>
      </c>
      <c r="CJ81" s="58" t="str">
        <f>IF(AND(Sufficient_data="Yes",Include_study="Yes",CI81&lt;&gt;""),'Moderator Analysis'!F:F-'Moderator Analysis'!K$37,"")</f>
        <v/>
      </c>
      <c r="CK81" s="58" t="str">
        <f>IF(AND(Sufficient_data="Yes",Include_study="Yes",CI81&lt;&gt;""),'Moderator Analysis'!E:E-SUMPRODUCT('Moderator Analysis'!E:E,CI:CI)/SUM(CI:CI),"")</f>
        <v/>
      </c>
      <c r="CL81" s="47" t="str">
        <f>IF(AND(Sufficient_data="Yes",Include_study="Yes",CI81&lt;&gt;""),CI:CI*(CB81-'Moderator Analysis'!K$29-'Moderator Analysis'!K$30*'Moderator Analysis'!E:E)^2,"")</f>
        <v/>
      </c>
      <c r="CQ81" s="167"/>
      <c r="CR81" s="150" t="b">
        <f>IF(Additional_Fisher_transformation="On",AND(Include_study="Yes",Number_of_observations&lt;&gt;"",Number_of_predictors&lt;&gt;""),AND(Include_study="Yes",Sufficient_data="Yes"))</f>
        <v>0</v>
      </c>
      <c r="CS81" s="169"/>
      <c r="CT81" s="58" t="str">
        <f>IF(Include_in_Pub_Bias=TRUE,Partial_correlation,"")</f>
        <v/>
      </c>
      <c r="CU81" s="58" t="str">
        <f>IF(AND(Include_in_Pub_Bias=TRUE,Additional_Fisher_transformation="On"),FISHER(Partial_correlation),"")</f>
        <v/>
      </c>
      <c r="CV81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81" s="58" t="str">
        <f>IF(Include_in_Pub_Bias=TRUE,1/CV:CV^2,"")</f>
        <v/>
      </c>
      <c r="CX81" s="58" t="str">
        <f>IF(Include_in_Pub_Bias=TRUE,1/(CV:CV^2+IF(Additional_model="Fixed effect",0,Calculations!DK$11)),"")</f>
        <v/>
      </c>
      <c r="CY81" s="58" t="str">
        <f>IF(Include_in_Pub_Bias=TRUE,1/(CV:CV^2+IF(Additional_model="Fixed effect",0,'Publication Bias Analysis'!L$32)),"")</f>
        <v/>
      </c>
      <c r="CZ81" s="58" t="str">
        <f>IF(Include_in_Pub_Bias=TRUE,'Publication Bias Analysis'!E:E-'Publication Bias Analysis'!I$37,"")</f>
        <v/>
      </c>
      <c r="DA81" s="58" t="str">
        <f>IF(Include_in_Pub_Bias=TRUE,IF(Additional_model="Fixed effect",1/CV:CV,1/SQRT(CV:CV^2+DK$11)),"")</f>
        <v/>
      </c>
      <c r="DB81" s="58" t="str">
        <f>IF(Include_in_Pub_Bias=TRUE,IF(Additional_model="Fixed effect",'Publication Bias Analysis'!E:E/CV:CV,'Publication Bias Analysis'!E:E/SQRT(CV:CV^2+DK$11)),"")</f>
        <v/>
      </c>
      <c r="DC81" s="78" t="str">
        <f>IF(Include_in_Pub_Bias=TRUE,RANK(DP:DP,DP:DP,1)*IF(DO:DO&gt;0,1,-1),"")</f>
        <v/>
      </c>
      <c r="DD81" s="78" t="str">
        <f>IF(Include_in_Pub_Bias=TRUE,DC:DC,"")</f>
        <v/>
      </c>
      <c r="DE81" s="78" t="str">
        <f>IF(Include_in_Pub_Bias=TRUE,RANK(DS:DS,DS:DS,1)*IF(DR:DR&lt;0,-1,1),"")</f>
        <v/>
      </c>
      <c r="DF81" s="78" t="str">
        <f>IF(Include_in_Pub_Bias=TRUE,RANK(DV:DV,DV:DV,1)*IF(DU:DU&lt;0,-1,1),"")</f>
        <v/>
      </c>
      <c r="DG81" s="58" t="e">
        <f>IF(Include_in_Pub_Bias=TRUE,'Publication Bias Analysis'!E:E,NA())</f>
        <v>#N/A</v>
      </c>
      <c r="DH81" s="47" t="e">
        <f>IF(Include_in_Pub_Bias=TRUE,CV:CV,NA())</f>
        <v>#N/A</v>
      </c>
      <c r="DN81" s="164"/>
      <c r="DO81" s="10" t="str">
        <f>IF(Include_in_Pub_Bias=TRUE,IF('Publication Bias Analysis'!L$37="Left",'Publication Bias Analysis'!E:E-'Publication Bias Analysis'!I$29,'Publication Bias Analysis'!I$29-'Publication Bias Analysis'!E:E),"")</f>
        <v/>
      </c>
      <c r="DP81" s="10" t="str">
        <f>IF(Include_in_Pub_Bias=TRUE,ABS(DO81),"")</f>
        <v/>
      </c>
      <c r="DQ81" s="47" t="str">
        <f>IF(Include_in_Pub_Bias=TRUE,1/(CV:CV^2+IF(Additional_model="Fixed effect",0,$DZ$6)),"")</f>
        <v/>
      </c>
      <c r="DR81" s="10" t="str">
        <f>IF(Include_in_Pub_Bias=TRUE,IF('Publication Bias Analysis'!L$37="Left",'Publication Bias Analysis'!E:E-DZ$3,DZ$3-'Publication Bias Analysis'!E:E),"")</f>
        <v/>
      </c>
      <c r="DS81" s="10" t="str">
        <f t="shared" si="166"/>
        <v/>
      </c>
      <c r="DT81" s="47" t="str">
        <f>IF(AND(DR81&lt;&gt;"",DD81&lt;=MAX(DD:DD)-DZ$7),1/(CV:CV^2+IF(Additional_model="Fixed effect",0,$DZ$13)),"")</f>
        <v/>
      </c>
      <c r="DU81" s="10" t="str">
        <f>IF(Include_in_Pub_Bias=TRUE,IF('Publication Bias Analysis'!L$37="Left",'Publication Bias Analysis'!E:E-DZ$10,DZ$10-'Publication Bias Analysis'!E:E),"")</f>
        <v/>
      </c>
      <c r="DV81" s="10" t="str">
        <f t="shared" si="122"/>
        <v/>
      </c>
      <c r="DW81" s="47" t="str">
        <f>IF(AND(DU81&lt;&gt;"",DE81&lt;=MAX(DE:DE)-DZ$14),1/(CV:CV^2+IF(Additional_model="Fixed effect",0,$DZ$20)),"")</f>
        <v/>
      </c>
      <c r="EO81" s="164"/>
      <c r="EP81" s="58" t="str">
        <f>IF(Include_in_Pub_Bias=TRUE,Inverse_standard_error-AVERAGE(Inverse_standard_error),"")</f>
        <v/>
      </c>
      <c r="EQ81" s="47" t="str">
        <f>IF(Include_in_Pub_Bias=TRUE,Z_score-('Publication Bias Analysis'!P$3+'Publication Bias Analysis'!P$4*Inverse_standard_error),"")</f>
        <v/>
      </c>
      <c r="ES81" s="164"/>
      <c r="ET81" s="58" t="str">
        <f>IF(Include_in_Pub_Bias=TRUE,('Publication Bias Analysis'!E:E-SUMPRODUCT('Publication Bias Analysis'!E:E,Calculations!CW:CW)/SUM(Calculations!CW:CW))/(SQRT(EU:EU)),"")</f>
        <v/>
      </c>
      <c r="EU81" s="58" t="str">
        <f>IF(Include_in_Pub_Bias=TRUE,'Publication Bias Analysis'!F:F^2-1/(SUM(Calculations!CW:CW)),"")</f>
        <v/>
      </c>
      <c r="EV81" s="78" t="str">
        <f>IF(Include_in_Pub_Bias=TRUE,RANK(ET:ET,ET:ET,1),"")</f>
        <v/>
      </c>
      <c r="EW81" s="78" t="str">
        <f>IF(Include_in_Pub_Bias=TRUE,RANK(EU:EU,EU:EU,1),"")</f>
        <v/>
      </c>
      <c r="EX81" s="78" t="str">
        <f>IF(Include_in_Pub_Bias=TRUE,COUNTIFS(EV82:EV280,"&lt;"&amp;EV81,EW82:EW280,"&lt;"&amp;EW81)+COUNTIFS(EV82:EV280,"&gt;"&amp;EV81,EW82:EW280,"&gt;"&amp;EW81),"")</f>
        <v/>
      </c>
      <c r="EY81" s="94" t="str">
        <f>IF(Include_in_Pub_Bias=TRUE,COUNTIFS(EV82:EV280,"&lt;"&amp;EV81,EW82:EW280,"&gt;"&amp;EW81)+COUNTIFS(EV82:EV280,"&gt;"&amp;EV81,EW82:EW280,"&lt;"&amp;EW81),"")</f>
        <v/>
      </c>
      <c r="FA81" s="164"/>
      <c r="FG81" s="164"/>
      <c r="FH81" s="58" t="e">
        <f>IF(Include_in_Pub_Bias=TRUE,Inverse_standard_error,NA())</f>
        <v>#N/A</v>
      </c>
      <c r="FI81" s="58" t="e">
        <f>IF(Include_in_Pub_Bias=TRUE,Z_score,NA())</f>
        <v>#N/A</v>
      </c>
      <c r="FJ81" s="58" t="str">
        <f>IF(Include_in_Pub_Bias=TRUE,Inverse_standard_error-AVERAGE(Inverse_standard_error),"")</f>
        <v/>
      </c>
      <c r="FK81" s="47" t="str">
        <f>IF(Include_in_Pub_Bias=TRUE,Z_score-('Publication Bias Analysis'!AK$30+'Publication Bias Analysis'!AK$31*Inverse_standard_error),"")</f>
        <v/>
      </c>
      <c r="FQ81" s="164"/>
      <c r="FR81" s="98" t="str">
        <f>IF(Z_score&lt;&gt;"",RANK('Publication Bias Analysis'!AT:AT,'Publication Bias Analysis'!AT:AT,1)+COUNTIF('Publication Bias Analysis'!AT$2:AT80,'Publication Bias Analysis'!AR81),"")</f>
        <v/>
      </c>
      <c r="FS81" s="58" t="str">
        <f t="shared" si="168"/>
        <v/>
      </c>
      <c r="FT81" s="58" t="e">
        <f>IF(Include_in_Pub_Bias=TRUE,'Publication Bias Analysis'!AS81,NA())</f>
        <v>#N/A</v>
      </c>
      <c r="FU81" s="58" t="e">
        <f>IF('Publication Bias Analysis'!AS81&lt;&gt;"",'Publication Bias Analysis'!AT81,NA())</f>
        <v>#N/A</v>
      </c>
      <c r="FV81" s="58" t="str">
        <f>IF(Include_in_Pub_Bias=TRUE,'Publication Bias Analysis'!AS:AS-AVERAGE('Publication Bias Analysis'!AS:AS),"")</f>
        <v/>
      </c>
      <c r="FW81" s="47" t="str">
        <f>IF(Include_in_Pub_Bias=TRUE,FU:FU-('Publication Bias Analysis'!AW$30+'Publication Bias Analysis'!AW$31*FT:FT),"")</f>
        <v/>
      </c>
      <c r="GC81" s="164"/>
      <c r="GD81" s="58" t="str">
        <f t="shared" si="112"/>
        <v/>
      </c>
      <c r="GE81" s="58" t="str">
        <f t="shared" si="123"/>
        <v/>
      </c>
      <c r="GF81" s="47" t="str">
        <f t="shared" si="167"/>
        <v/>
      </c>
    </row>
    <row r="82" spans="1:188" x14ac:dyDescent="0.2">
      <c r="A82" s="166"/>
      <c r="B82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82" s="78" t="str">
        <f>IF(B82&lt;&gt;"",IF(B82=0,COUNTIF(B$2:B81,0)+1,COUNTIF(B$2:B81,B82)+B82+COUNTIF(B:B,0)),"")</f>
        <v/>
      </c>
      <c r="D82" s="78" t="str">
        <f>IF(AND(Variance&lt;&gt;"",Entry_Number&lt;&gt;""),Entry_Number,"")</f>
        <v/>
      </c>
      <c r="E82" s="120" t="str">
        <f>IF(Input!Study_name&lt;&gt;"",Input!Study_name,"")</f>
        <v/>
      </c>
      <c r="F82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82" s="58" t="str">
        <f t="shared" si="124"/>
        <v/>
      </c>
      <c r="H82" s="58" t="str">
        <f t="shared" si="125"/>
        <v/>
      </c>
      <c r="I82" s="58" t="str">
        <f t="shared" si="126"/>
        <v/>
      </c>
      <c r="J82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82" s="58" t="str">
        <f>IF(AND(Include_study="Yes",Sufficient_data="Yes",Variance&lt;&gt;""),IF(Input!Standard_error_of_Partial_correlation&lt;&gt;"",Input!Standard_error_of_Partial_correlation,SQRT(J82)),"")</f>
        <v/>
      </c>
      <c r="L82" s="58" t="str">
        <f>IF(AND(Sufficient_data="Yes",Include_study="Yes",Variance&lt;&gt;""),1/Variance,"")</f>
        <v/>
      </c>
      <c r="M82" s="58" t="str">
        <f>IF(AND(Sufficient_data="Yes",Include_study="Yes",Variance&lt;&gt;""),1/(Variance+T2_),"")</f>
        <v/>
      </c>
      <c r="N82" s="58" t="str">
        <f t="shared" si="127"/>
        <v/>
      </c>
      <c r="O82" s="58" t="str">
        <f t="shared" si="128"/>
        <v/>
      </c>
      <c r="P82" s="143" t="str">
        <f t="shared" si="129"/>
        <v/>
      </c>
      <c r="Q82" s="146" t="str">
        <f>IF(AND(Include_study="Yes",Sufficient_data="Yes",Variance&lt;&gt;""),IF(Fisher_transformation="Off",Partial_correlation,Partial_correlation_z)-Combined_Effect_Size,"")</f>
        <v/>
      </c>
      <c r="S82" s="75" t="e">
        <f>IF(AND(Sufficient_data="Yes",Include_study="Yes",Variance&lt;&gt;""),Partial_correlation,NA())</f>
        <v>#N/A</v>
      </c>
      <c r="T82" s="58" t="e">
        <f t="shared" si="130"/>
        <v>#N/A</v>
      </c>
      <c r="U82" s="47" t="e">
        <f t="shared" si="131"/>
        <v>#N/A</v>
      </c>
      <c r="Z82" s="166"/>
      <c r="AA82" s="82" t="str">
        <f t="shared" si="132"/>
        <v/>
      </c>
      <c r="AB82" s="88" t="b">
        <f t="shared" si="159"/>
        <v>0</v>
      </c>
      <c r="AC82" s="105" t="str">
        <f>IF(Include_in_subgroup=TRUE,Input!Study_name,"")</f>
        <v/>
      </c>
      <c r="AD82" s="58" t="str">
        <f t="shared" si="133"/>
        <v/>
      </c>
      <c r="AE82" s="58" t="str">
        <f t="shared" si="134"/>
        <v/>
      </c>
      <c r="AF82" s="58" t="str">
        <f t="shared" si="135"/>
        <v/>
      </c>
      <c r="AG82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82" s="58" t="str">
        <f t="shared" si="136"/>
        <v/>
      </c>
      <c r="AI82" s="58" t="str">
        <f t="shared" si="137"/>
        <v/>
      </c>
      <c r="AJ82" s="83" t="str">
        <f t="shared" si="138"/>
        <v/>
      </c>
      <c r="AK82" s="58" t="str">
        <f t="shared" si="139"/>
        <v/>
      </c>
      <c r="AL82" s="58" t="str">
        <f t="shared" si="140"/>
        <v/>
      </c>
      <c r="AM82" s="47" t="str">
        <f t="shared" si="141"/>
        <v/>
      </c>
      <c r="AN82" s="27"/>
      <c r="AO82" s="75" t="e">
        <f t="shared" si="142"/>
        <v>#N/A</v>
      </c>
      <c r="AP82" s="58" t="e">
        <f t="shared" si="143"/>
        <v>#N/A</v>
      </c>
      <c r="AQ82" s="47" t="e">
        <f t="shared" si="144"/>
        <v>#N/A</v>
      </c>
      <c r="AR82" s="27"/>
      <c r="AS82" s="82" t="str">
        <f t="shared" si="115"/>
        <v/>
      </c>
      <c r="AT82" s="58" t="str">
        <f>IF(AND(Sufficient_data="Yes",Include_study="Yes",Subgroup&lt;&gt;""),IF(COUNTIFS(Input!K$2:K81,"="&amp;"Yes",Input!C$2:C81,"="&amp;"Yes",Input!M$2:M81,"="&amp;Subgroup)&gt;0,"",Subgroup),"")</f>
        <v/>
      </c>
      <c r="AU82" s="88" t="str">
        <f t="shared" si="116"/>
        <v/>
      </c>
      <c r="AV82" s="78" t="str">
        <f t="shared" si="145"/>
        <v/>
      </c>
      <c r="AW82" s="58" t="str">
        <f t="shared" si="117"/>
        <v/>
      </c>
      <c r="AX82" s="89" t="str">
        <f t="shared" si="118"/>
        <v/>
      </c>
      <c r="AY82" s="83" t="str">
        <f t="shared" si="160"/>
        <v/>
      </c>
      <c r="AZ82" s="58" t="str">
        <f t="shared" si="119"/>
        <v/>
      </c>
      <c r="BA82" s="58" t="str">
        <f t="shared" si="146"/>
        <v/>
      </c>
      <c r="BB82" s="58" t="str">
        <f t="shared" si="120"/>
        <v/>
      </c>
      <c r="BC82" s="58" t="str">
        <f t="shared" si="121"/>
        <v/>
      </c>
      <c r="BD82" s="58" t="str">
        <f t="shared" si="147"/>
        <v/>
      </c>
      <c r="BE82" s="88" t="str">
        <f t="shared" si="148"/>
        <v/>
      </c>
      <c r="BF82" s="58" t="str">
        <f t="shared" si="149"/>
        <v/>
      </c>
      <c r="BG82" s="58" t="str">
        <f t="shared" si="150"/>
        <v/>
      </c>
      <c r="BH82" s="58" t="str">
        <f t="shared" si="161"/>
        <v/>
      </c>
      <c r="BI82" s="58" t="str">
        <f t="shared" si="162"/>
        <v/>
      </c>
      <c r="BJ82" s="58" t="str">
        <f t="shared" si="151"/>
        <v/>
      </c>
      <c r="BK82" s="58" t="str">
        <f t="shared" si="152"/>
        <v/>
      </c>
      <c r="BL82" s="58" t="str">
        <f t="shared" si="163"/>
        <v/>
      </c>
      <c r="BM82" s="58" t="str">
        <f t="shared" si="164"/>
        <v/>
      </c>
      <c r="BN82" s="58" t="str">
        <f t="shared" si="153"/>
        <v/>
      </c>
      <c r="BO82" s="58" t="e">
        <f t="shared" si="154"/>
        <v>#N/A</v>
      </c>
      <c r="BP82" s="83" t="str">
        <f t="shared" si="165"/>
        <v/>
      </c>
      <c r="BQ82" s="58" t="str">
        <f t="shared" si="155"/>
        <v/>
      </c>
      <c r="BR82" s="58" t="str">
        <f t="shared" si="156"/>
        <v/>
      </c>
      <c r="BS82" s="58" t="str">
        <f t="shared" si="157"/>
        <v/>
      </c>
      <c r="BT82" s="47" t="str">
        <f t="shared" si="158"/>
        <v/>
      </c>
      <c r="BY82" s="167"/>
      <c r="BZ82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82" s="58" t="e">
        <f>IF(Include_in_Moderator=TRUE,'Moderator Analysis'!E:E,NA())</f>
        <v>#N/A</v>
      </c>
      <c r="CB82" s="58" t="e">
        <f>IF(Include_in_Moderator=TRUE,'Moderator Analysis'!F:F,NA())</f>
        <v>#N/A</v>
      </c>
      <c r="CC82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82" s="58" t="str">
        <f>IF(Include_in_Moderator=TRUE,1/CC:CC^2,"")</f>
        <v/>
      </c>
      <c r="CE82" s="58" t="str">
        <f>IF(Include_in_Moderator=TRUE,'Moderator Analysis'!F:F-CO$2,"")</f>
        <v/>
      </c>
      <c r="CF82" s="58" t="str">
        <f>IF(Include_in_Moderator=TRUE,'Moderator Analysis'!E:E-CO$3,"")</f>
        <v/>
      </c>
      <c r="CG82" s="47" t="str">
        <f>IF(Include_in_Moderator=TRUE,CD:CD*('Moderator Analysis'!F:F-CO$5-CO$4*'Moderator Analysis'!E:E)^2,"")</f>
        <v/>
      </c>
      <c r="CH82" s="27"/>
      <c r="CI82" s="75" t="str">
        <f>IF(AND(Sufficient_data="Yes",Include_study="Yes",Include_in_Moderator=TRUE,Moderator&lt;&gt;""),1/(CC:CC^2+CO$7),"")</f>
        <v/>
      </c>
      <c r="CJ82" s="58" t="str">
        <f>IF(AND(Sufficient_data="Yes",Include_study="Yes",CI82&lt;&gt;""),'Moderator Analysis'!F:F-'Moderator Analysis'!K$37,"")</f>
        <v/>
      </c>
      <c r="CK82" s="58" t="str">
        <f>IF(AND(Sufficient_data="Yes",Include_study="Yes",CI82&lt;&gt;""),'Moderator Analysis'!E:E-SUMPRODUCT('Moderator Analysis'!E:E,CI:CI)/SUM(CI:CI),"")</f>
        <v/>
      </c>
      <c r="CL82" s="47" t="str">
        <f>IF(AND(Sufficient_data="Yes",Include_study="Yes",CI82&lt;&gt;""),CI:CI*(CB82-'Moderator Analysis'!K$29-'Moderator Analysis'!K$30*'Moderator Analysis'!E:E)^2,"")</f>
        <v/>
      </c>
      <c r="CQ82" s="167"/>
      <c r="CR82" s="150" t="b">
        <f>IF(Additional_Fisher_transformation="On",AND(Include_study="Yes",Number_of_observations&lt;&gt;"",Number_of_predictors&lt;&gt;""),AND(Include_study="Yes",Sufficient_data="Yes"))</f>
        <v>0</v>
      </c>
      <c r="CS82" s="169"/>
      <c r="CT82" s="58" t="str">
        <f>IF(Include_in_Pub_Bias=TRUE,Partial_correlation,"")</f>
        <v/>
      </c>
      <c r="CU82" s="58" t="str">
        <f>IF(AND(Include_in_Pub_Bias=TRUE,Additional_Fisher_transformation="On"),FISHER(Partial_correlation),"")</f>
        <v/>
      </c>
      <c r="CV82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82" s="58" t="str">
        <f>IF(Include_in_Pub_Bias=TRUE,1/CV:CV^2,"")</f>
        <v/>
      </c>
      <c r="CX82" s="58" t="str">
        <f>IF(Include_in_Pub_Bias=TRUE,1/(CV:CV^2+IF(Additional_model="Fixed effect",0,Calculations!DK$11)),"")</f>
        <v/>
      </c>
      <c r="CY82" s="58" t="str">
        <f>IF(Include_in_Pub_Bias=TRUE,1/(CV:CV^2+IF(Additional_model="Fixed effect",0,'Publication Bias Analysis'!L$32)),"")</f>
        <v/>
      </c>
      <c r="CZ82" s="58" t="str">
        <f>IF(Include_in_Pub_Bias=TRUE,'Publication Bias Analysis'!E:E-'Publication Bias Analysis'!I$37,"")</f>
        <v/>
      </c>
      <c r="DA82" s="58" t="str">
        <f>IF(Include_in_Pub_Bias=TRUE,IF(Additional_model="Fixed effect",1/CV:CV,1/SQRT(CV:CV^2+DK$11)),"")</f>
        <v/>
      </c>
      <c r="DB82" s="58" t="str">
        <f>IF(Include_in_Pub_Bias=TRUE,IF(Additional_model="Fixed effect",'Publication Bias Analysis'!E:E/CV:CV,'Publication Bias Analysis'!E:E/SQRT(CV:CV^2+DK$11)),"")</f>
        <v/>
      </c>
      <c r="DC82" s="78" t="str">
        <f>IF(Include_in_Pub_Bias=TRUE,RANK(DP:DP,DP:DP,1)*IF(DO:DO&gt;0,1,-1),"")</f>
        <v/>
      </c>
      <c r="DD82" s="78" t="str">
        <f>IF(Include_in_Pub_Bias=TRUE,DC:DC,"")</f>
        <v/>
      </c>
      <c r="DE82" s="78" t="str">
        <f>IF(Include_in_Pub_Bias=TRUE,RANK(DS:DS,DS:DS,1)*IF(DR:DR&lt;0,-1,1),"")</f>
        <v/>
      </c>
      <c r="DF82" s="78" t="str">
        <f>IF(Include_in_Pub_Bias=TRUE,RANK(DV:DV,DV:DV,1)*IF(DU:DU&lt;0,-1,1),"")</f>
        <v/>
      </c>
      <c r="DG82" s="58" t="e">
        <f>IF(Include_in_Pub_Bias=TRUE,'Publication Bias Analysis'!E:E,NA())</f>
        <v>#N/A</v>
      </c>
      <c r="DH82" s="47" t="e">
        <f>IF(Include_in_Pub_Bias=TRUE,CV:CV,NA())</f>
        <v>#N/A</v>
      </c>
      <c r="DN82" s="164"/>
      <c r="DO82" s="10" t="str">
        <f>IF(Include_in_Pub_Bias=TRUE,IF('Publication Bias Analysis'!L$37="Left",'Publication Bias Analysis'!E:E-'Publication Bias Analysis'!I$29,'Publication Bias Analysis'!I$29-'Publication Bias Analysis'!E:E),"")</f>
        <v/>
      </c>
      <c r="DP82" s="10" t="str">
        <f>IF(Include_in_Pub_Bias=TRUE,ABS(DO82),"")</f>
        <v/>
      </c>
      <c r="DQ82" s="47" t="str">
        <f>IF(Include_in_Pub_Bias=TRUE,1/(CV:CV^2+IF(Additional_model="Fixed effect",0,$DZ$6)),"")</f>
        <v/>
      </c>
      <c r="DR82" s="10" t="str">
        <f>IF(Include_in_Pub_Bias=TRUE,IF('Publication Bias Analysis'!L$37="Left",'Publication Bias Analysis'!E:E-DZ$3,DZ$3-'Publication Bias Analysis'!E:E),"")</f>
        <v/>
      </c>
      <c r="DS82" s="10" t="str">
        <f t="shared" si="166"/>
        <v/>
      </c>
      <c r="DT82" s="47" t="str">
        <f>IF(AND(DR82&lt;&gt;"",DD82&lt;=MAX(DD:DD)-DZ$7),1/(CV:CV^2+IF(Additional_model="Fixed effect",0,$DZ$13)),"")</f>
        <v/>
      </c>
      <c r="DU82" s="10" t="str">
        <f>IF(Include_in_Pub_Bias=TRUE,IF('Publication Bias Analysis'!L$37="Left",'Publication Bias Analysis'!E:E-DZ$10,DZ$10-'Publication Bias Analysis'!E:E),"")</f>
        <v/>
      </c>
      <c r="DV82" s="10" t="str">
        <f t="shared" si="122"/>
        <v/>
      </c>
      <c r="DW82" s="47" t="str">
        <f>IF(AND(DU82&lt;&gt;"",DE82&lt;=MAX(DE:DE)-DZ$14),1/(CV:CV^2+IF(Additional_model="Fixed effect",0,$DZ$20)),"")</f>
        <v/>
      </c>
      <c r="EO82" s="164"/>
      <c r="EP82" s="58" t="str">
        <f>IF(Include_in_Pub_Bias=TRUE,Inverse_standard_error-AVERAGE(Inverse_standard_error),"")</f>
        <v/>
      </c>
      <c r="EQ82" s="47" t="str">
        <f>IF(Include_in_Pub_Bias=TRUE,Z_score-('Publication Bias Analysis'!P$3+'Publication Bias Analysis'!P$4*Inverse_standard_error),"")</f>
        <v/>
      </c>
      <c r="ES82" s="164"/>
      <c r="ET82" s="58" t="str">
        <f>IF(Include_in_Pub_Bias=TRUE,('Publication Bias Analysis'!E:E-SUMPRODUCT('Publication Bias Analysis'!E:E,Calculations!CW:CW)/SUM(Calculations!CW:CW))/(SQRT(EU:EU)),"")</f>
        <v/>
      </c>
      <c r="EU82" s="58" t="str">
        <f>IF(Include_in_Pub_Bias=TRUE,'Publication Bias Analysis'!F:F^2-1/(SUM(Calculations!CW:CW)),"")</f>
        <v/>
      </c>
      <c r="EV82" s="78" t="str">
        <f>IF(Include_in_Pub_Bias=TRUE,RANK(ET:ET,ET:ET,1),"")</f>
        <v/>
      </c>
      <c r="EW82" s="78" t="str">
        <f>IF(Include_in_Pub_Bias=TRUE,RANK(EU:EU,EU:EU,1),"")</f>
        <v/>
      </c>
      <c r="EX82" s="78" t="str">
        <f>IF(Include_in_Pub_Bias=TRUE,COUNTIFS(EV83:EV281,"&lt;"&amp;EV82,EW83:EW281,"&lt;"&amp;EW82)+COUNTIFS(EV83:EV281,"&gt;"&amp;EV82,EW83:EW281,"&gt;"&amp;EW82),"")</f>
        <v/>
      </c>
      <c r="EY82" s="94" t="str">
        <f>IF(Include_in_Pub_Bias=TRUE,COUNTIFS(EV83:EV281,"&lt;"&amp;EV82,EW83:EW281,"&gt;"&amp;EW82)+COUNTIFS(EV83:EV281,"&gt;"&amp;EV82,EW83:EW281,"&lt;"&amp;EW82),"")</f>
        <v/>
      </c>
      <c r="FA82" s="164"/>
      <c r="FG82" s="164"/>
      <c r="FH82" s="58" t="e">
        <f>IF(Include_in_Pub_Bias=TRUE,Inverse_standard_error,NA())</f>
        <v>#N/A</v>
      </c>
      <c r="FI82" s="58" t="e">
        <f>IF(Include_in_Pub_Bias=TRUE,Z_score,NA())</f>
        <v>#N/A</v>
      </c>
      <c r="FJ82" s="58" t="str">
        <f>IF(Include_in_Pub_Bias=TRUE,Inverse_standard_error-AVERAGE(Inverse_standard_error),"")</f>
        <v/>
      </c>
      <c r="FK82" s="47" t="str">
        <f>IF(Include_in_Pub_Bias=TRUE,Z_score-('Publication Bias Analysis'!AK$30+'Publication Bias Analysis'!AK$31*Inverse_standard_error),"")</f>
        <v/>
      </c>
      <c r="FQ82" s="164"/>
      <c r="FR82" s="98" t="str">
        <f>IF(Z_score&lt;&gt;"",RANK('Publication Bias Analysis'!AT:AT,'Publication Bias Analysis'!AT:AT,1)+COUNTIF('Publication Bias Analysis'!AT$2:AT81,'Publication Bias Analysis'!AR82),"")</f>
        <v/>
      </c>
      <c r="FS82" s="58" t="str">
        <f t="shared" si="168"/>
        <v/>
      </c>
      <c r="FT82" s="58" t="e">
        <f>IF(Include_in_Pub_Bias=TRUE,'Publication Bias Analysis'!AS82,NA())</f>
        <v>#N/A</v>
      </c>
      <c r="FU82" s="58" t="e">
        <f>IF('Publication Bias Analysis'!AS82&lt;&gt;"",'Publication Bias Analysis'!AT82,NA())</f>
        <v>#N/A</v>
      </c>
      <c r="FV82" s="58" t="str">
        <f>IF(Include_in_Pub_Bias=TRUE,'Publication Bias Analysis'!AS:AS-AVERAGE('Publication Bias Analysis'!AS:AS),"")</f>
        <v/>
      </c>
      <c r="FW82" s="47" t="str">
        <f>IF(Include_in_Pub_Bias=TRUE,FU:FU-('Publication Bias Analysis'!AW$30+'Publication Bias Analysis'!AW$31*FT:FT),"")</f>
        <v/>
      </c>
      <c r="GC82" s="164"/>
      <c r="GD82" s="58" t="str">
        <f t="shared" si="112"/>
        <v/>
      </c>
      <c r="GE82" s="58" t="str">
        <f t="shared" si="123"/>
        <v/>
      </c>
      <c r="GF82" s="47" t="str">
        <f t="shared" si="167"/>
        <v/>
      </c>
    </row>
    <row r="83" spans="1:188" x14ac:dyDescent="0.2">
      <c r="A83" s="166"/>
      <c r="B83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83" s="78" t="str">
        <f>IF(B83&lt;&gt;"",IF(B83=0,COUNTIF(B$2:B82,0)+1,COUNTIF(B$2:B82,B83)+B83+COUNTIF(B:B,0)),"")</f>
        <v/>
      </c>
      <c r="D83" s="78" t="str">
        <f>IF(AND(Variance&lt;&gt;"",Entry_Number&lt;&gt;""),Entry_Number,"")</f>
        <v/>
      </c>
      <c r="E83" s="120" t="str">
        <f>IF(Input!Study_name&lt;&gt;"",Input!Study_name,"")</f>
        <v/>
      </c>
      <c r="F83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83" s="58" t="str">
        <f t="shared" si="124"/>
        <v/>
      </c>
      <c r="H83" s="58" t="str">
        <f t="shared" si="125"/>
        <v/>
      </c>
      <c r="I83" s="58" t="str">
        <f t="shared" si="126"/>
        <v/>
      </c>
      <c r="J83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83" s="58" t="str">
        <f>IF(AND(Include_study="Yes",Sufficient_data="Yes",Variance&lt;&gt;""),IF(Input!Standard_error_of_Partial_correlation&lt;&gt;"",Input!Standard_error_of_Partial_correlation,SQRT(J83)),"")</f>
        <v/>
      </c>
      <c r="L83" s="58" t="str">
        <f>IF(AND(Sufficient_data="Yes",Include_study="Yes",Variance&lt;&gt;""),1/Variance,"")</f>
        <v/>
      </c>
      <c r="M83" s="58" t="str">
        <f>IF(AND(Sufficient_data="Yes",Include_study="Yes",Variance&lt;&gt;""),1/(Variance+T2_),"")</f>
        <v/>
      </c>
      <c r="N83" s="58" t="str">
        <f t="shared" si="127"/>
        <v/>
      </c>
      <c r="O83" s="58" t="str">
        <f t="shared" si="128"/>
        <v/>
      </c>
      <c r="P83" s="143" t="str">
        <f t="shared" si="129"/>
        <v/>
      </c>
      <c r="Q83" s="146" t="str">
        <f>IF(AND(Include_study="Yes",Sufficient_data="Yes",Variance&lt;&gt;""),IF(Fisher_transformation="Off",Partial_correlation,Partial_correlation_z)-Combined_Effect_Size,"")</f>
        <v/>
      </c>
      <c r="S83" s="75" t="e">
        <f>IF(AND(Sufficient_data="Yes",Include_study="Yes",Variance&lt;&gt;""),Partial_correlation,NA())</f>
        <v>#N/A</v>
      </c>
      <c r="T83" s="58" t="e">
        <f t="shared" si="130"/>
        <v>#N/A</v>
      </c>
      <c r="U83" s="47" t="e">
        <f t="shared" si="131"/>
        <v>#N/A</v>
      </c>
      <c r="Z83" s="166"/>
      <c r="AA83" s="82" t="str">
        <f t="shared" si="132"/>
        <v/>
      </c>
      <c r="AB83" s="88" t="b">
        <f t="shared" si="159"/>
        <v>0</v>
      </c>
      <c r="AC83" s="105" t="str">
        <f>IF(Include_in_subgroup=TRUE,Input!Study_name,"")</f>
        <v/>
      </c>
      <c r="AD83" s="58" t="str">
        <f t="shared" si="133"/>
        <v/>
      </c>
      <c r="AE83" s="58" t="str">
        <f t="shared" si="134"/>
        <v/>
      </c>
      <c r="AF83" s="58" t="str">
        <f t="shared" si="135"/>
        <v/>
      </c>
      <c r="AG83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83" s="58" t="str">
        <f t="shared" si="136"/>
        <v/>
      </c>
      <c r="AI83" s="58" t="str">
        <f t="shared" si="137"/>
        <v/>
      </c>
      <c r="AJ83" s="83" t="str">
        <f t="shared" si="138"/>
        <v/>
      </c>
      <c r="AK83" s="58" t="str">
        <f t="shared" si="139"/>
        <v/>
      </c>
      <c r="AL83" s="58" t="str">
        <f t="shared" si="140"/>
        <v/>
      </c>
      <c r="AM83" s="47" t="str">
        <f t="shared" si="141"/>
        <v/>
      </c>
      <c r="AN83" s="27"/>
      <c r="AO83" s="75" t="e">
        <f t="shared" si="142"/>
        <v>#N/A</v>
      </c>
      <c r="AP83" s="58" t="e">
        <f t="shared" si="143"/>
        <v>#N/A</v>
      </c>
      <c r="AQ83" s="47" t="e">
        <f t="shared" si="144"/>
        <v>#N/A</v>
      </c>
      <c r="AR83" s="27"/>
      <c r="AS83" s="82" t="str">
        <f t="shared" si="115"/>
        <v/>
      </c>
      <c r="AT83" s="58" t="str">
        <f>IF(AND(Sufficient_data="Yes",Include_study="Yes",Subgroup&lt;&gt;""),IF(COUNTIFS(Input!K$2:K82,"="&amp;"Yes",Input!C$2:C82,"="&amp;"Yes",Input!M$2:M82,"="&amp;Subgroup)&gt;0,"",Subgroup),"")</f>
        <v/>
      </c>
      <c r="AU83" s="88" t="str">
        <f t="shared" si="116"/>
        <v/>
      </c>
      <c r="AV83" s="78" t="str">
        <f t="shared" si="145"/>
        <v/>
      </c>
      <c r="AW83" s="58" t="str">
        <f t="shared" si="117"/>
        <v/>
      </c>
      <c r="AX83" s="89" t="str">
        <f t="shared" si="118"/>
        <v/>
      </c>
      <c r="AY83" s="83" t="str">
        <f t="shared" si="160"/>
        <v/>
      </c>
      <c r="AZ83" s="58" t="str">
        <f t="shared" si="119"/>
        <v/>
      </c>
      <c r="BA83" s="58" t="str">
        <f t="shared" si="146"/>
        <v/>
      </c>
      <c r="BB83" s="58" t="str">
        <f t="shared" si="120"/>
        <v/>
      </c>
      <c r="BC83" s="58" t="str">
        <f t="shared" si="121"/>
        <v/>
      </c>
      <c r="BD83" s="58" t="str">
        <f t="shared" si="147"/>
        <v/>
      </c>
      <c r="BE83" s="88" t="str">
        <f t="shared" si="148"/>
        <v/>
      </c>
      <c r="BF83" s="58" t="str">
        <f t="shared" si="149"/>
        <v/>
      </c>
      <c r="BG83" s="58" t="str">
        <f t="shared" si="150"/>
        <v/>
      </c>
      <c r="BH83" s="58" t="str">
        <f t="shared" si="161"/>
        <v/>
      </c>
      <c r="BI83" s="58" t="str">
        <f t="shared" si="162"/>
        <v/>
      </c>
      <c r="BJ83" s="58" t="str">
        <f t="shared" si="151"/>
        <v/>
      </c>
      <c r="BK83" s="58" t="str">
        <f t="shared" si="152"/>
        <v/>
      </c>
      <c r="BL83" s="58" t="str">
        <f t="shared" si="163"/>
        <v/>
      </c>
      <c r="BM83" s="58" t="str">
        <f t="shared" si="164"/>
        <v/>
      </c>
      <c r="BN83" s="58" t="str">
        <f t="shared" si="153"/>
        <v/>
      </c>
      <c r="BO83" s="58" t="e">
        <f t="shared" si="154"/>
        <v>#N/A</v>
      </c>
      <c r="BP83" s="83" t="str">
        <f t="shared" si="165"/>
        <v/>
      </c>
      <c r="BQ83" s="58" t="str">
        <f t="shared" si="155"/>
        <v/>
      </c>
      <c r="BR83" s="58" t="str">
        <f t="shared" si="156"/>
        <v/>
      </c>
      <c r="BS83" s="58" t="str">
        <f t="shared" si="157"/>
        <v/>
      </c>
      <c r="BT83" s="47" t="str">
        <f t="shared" si="158"/>
        <v/>
      </c>
      <c r="BY83" s="167"/>
      <c r="BZ83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83" s="58" t="e">
        <f>IF(Include_in_Moderator=TRUE,'Moderator Analysis'!E:E,NA())</f>
        <v>#N/A</v>
      </c>
      <c r="CB83" s="58" t="e">
        <f>IF(Include_in_Moderator=TRUE,'Moderator Analysis'!F:F,NA())</f>
        <v>#N/A</v>
      </c>
      <c r="CC83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83" s="58" t="str">
        <f>IF(Include_in_Moderator=TRUE,1/CC:CC^2,"")</f>
        <v/>
      </c>
      <c r="CE83" s="58" t="str">
        <f>IF(Include_in_Moderator=TRUE,'Moderator Analysis'!F:F-CO$2,"")</f>
        <v/>
      </c>
      <c r="CF83" s="58" t="str">
        <f>IF(Include_in_Moderator=TRUE,'Moderator Analysis'!E:E-CO$3,"")</f>
        <v/>
      </c>
      <c r="CG83" s="47" t="str">
        <f>IF(Include_in_Moderator=TRUE,CD:CD*('Moderator Analysis'!F:F-CO$5-CO$4*'Moderator Analysis'!E:E)^2,"")</f>
        <v/>
      </c>
      <c r="CH83" s="27"/>
      <c r="CI83" s="75" t="str">
        <f>IF(AND(Sufficient_data="Yes",Include_study="Yes",Include_in_Moderator=TRUE,Moderator&lt;&gt;""),1/(CC:CC^2+CO$7),"")</f>
        <v/>
      </c>
      <c r="CJ83" s="58" t="str">
        <f>IF(AND(Sufficient_data="Yes",Include_study="Yes",CI83&lt;&gt;""),'Moderator Analysis'!F:F-'Moderator Analysis'!K$37,"")</f>
        <v/>
      </c>
      <c r="CK83" s="58" t="str">
        <f>IF(AND(Sufficient_data="Yes",Include_study="Yes",CI83&lt;&gt;""),'Moderator Analysis'!E:E-SUMPRODUCT('Moderator Analysis'!E:E,CI:CI)/SUM(CI:CI),"")</f>
        <v/>
      </c>
      <c r="CL83" s="47" t="str">
        <f>IF(AND(Sufficient_data="Yes",Include_study="Yes",CI83&lt;&gt;""),CI:CI*(CB83-'Moderator Analysis'!K$29-'Moderator Analysis'!K$30*'Moderator Analysis'!E:E)^2,"")</f>
        <v/>
      </c>
      <c r="CQ83" s="167"/>
      <c r="CR83" s="150" t="b">
        <f>IF(Additional_Fisher_transformation="On",AND(Include_study="Yes",Number_of_observations&lt;&gt;"",Number_of_predictors&lt;&gt;""),AND(Include_study="Yes",Sufficient_data="Yes"))</f>
        <v>0</v>
      </c>
      <c r="CS83" s="169"/>
      <c r="CT83" s="58" t="str">
        <f>IF(Include_in_Pub_Bias=TRUE,Partial_correlation,"")</f>
        <v/>
      </c>
      <c r="CU83" s="58" t="str">
        <f>IF(AND(Include_in_Pub_Bias=TRUE,Additional_Fisher_transformation="On"),FISHER(Partial_correlation),"")</f>
        <v/>
      </c>
      <c r="CV83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83" s="58" t="str">
        <f>IF(Include_in_Pub_Bias=TRUE,1/CV:CV^2,"")</f>
        <v/>
      </c>
      <c r="CX83" s="58" t="str">
        <f>IF(Include_in_Pub_Bias=TRUE,1/(CV:CV^2+IF(Additional_model="Fixed effect",0,Calculations!DK$11)),"")</f>
        <v/>
      </c>
      <c r="CY83" s="58" t="str">
        <f>IF(Include_in_Pub_Bias=TRUE,1/(CV:CV^2+IF(Additional_model="Fixed effect",0,'Publication Bias Analysis'!L$32)),"")</f>
        <v/>
      </c>
      <c r="CZ83" s="58" t="str">
        <f>IF(Include_in_Pub_Bias=TRUE,'Publication Bias Analysis'!E:E-'Publication Bias Analysis'!I$37,"")</f>
        <v/>
      </c>
      <c r="DA83" s="58" t="str">
        <f>IF(Include_in_Pub_Bias=TRUE,IF(Additional_model="Fixed effect",1/CV:CV,1/SQRT(CV:CV^2+DK$11)),"")</f>
        <v/>
      </c>
      <c r="DB83" s="58" t="str">
        <f>IF(Include_in_Pub_Bias=TRUE,IF(Additional_model="Fixed effect",'Publication Bias Analysis'!E:E/CV:CV,'Publication Bias Analysis'!E:E/SQRT(CV:CV^2+DK$11)),"")</f>
        <v/>
      </c>
      <c r="DC83" s="78" t="str">
        <f>IF(Include_in_Pub_Bias=TRUE,RANK(DP:DP,DP:DP,1)*IF(DO:DO&gt;0,1,-1),"")</f>
        <v/>
      </c>
      <c r="DD83" s="78" t="str">
        <f>IF(Include_in_Pub_Bias=TRUE,DC:DC,"")</f>
        <v/>
      </c>
      <c r="DE83" s="78" t="str">
        <f>IF(Include_in_Pub_Bias=TRUE,RANK(DS:DS,DS:DS,1)*IF(DR:DR&lt;0,-1,1),"")</f>
        <v/>
      </c>
      <c r="DF83" s="78" t="str">
        <f>IF(Include_in_Pub_Bias=TRUE,RANK(DV:DV,DV:DV,1)*IF(DU:DU&lt;0,-1,1),"")</f>
        <v/>
      </c>
      <c r="DG83" s="58" t="e">
        <f>IF(Include_in_Pub_Bias=TRUE,'Publication Bias Analysis'!E:E,NA())</f>
        <v>#N/A</v>
      </c>
      <c r="DH83" s="47" t="e">
        <f>IF(Include_in_Pub_Bias=TRUE,CV:CV,NA())</f>
        <v>#N/A</v>
      </c>
      <c r="DN83" s="164"/>
      <c r="DO83" s="10" t="str">
        <f>IF(Include_in_Pub_Bias=TRUE,IF('Publication Bias Analysis'!L$37="Left",'Publication Bias Analysis'!E:E-'Publication Bias Analysis'!I$29,'Publication Bias Analysis'!I$29-'Publication Bias Analysis'!E:E),"")</f>
        <v/>
      </c>
      <c r="DP83" s="10" t="str">
        <f>IF(Include_in_Pub_Bias=TRUE,ABS(DO83),"")</f>
        <v/>
      </c>
      <c r="DQ83" s="47" t="str">
        <f>IF(Include_in_Pub_Bias=TRUE,1/(CV:CV^2+IF(Additional_model="Fixed effect",0,$DZ$6)),"")</f>
        <v/>
      </c>
      <c r="DR83" s="10" t="str">
        <f>IF(Include_in_Pub_Bias=TRUE,IF('Publication Bias Analysis'!L$37="Left",'Publication Bias Analysis'!E:E-DZ$3,DZ$3-'Publication Bias Analysis'!E:E),"")</f>
        <v/>
      </c>
      <c r="DS83" s="10" t="str">
        <f t="shared" si="166"/>
        <v/>
      </c>
      <c r="DT83" s="47" t="str">
        <f>IF(AND(DR83&lt;&gt;"",DD83&lt;=MAX(DD:DD)-DZ$7),1/(CV:CV^2+IF(Additional_model="Fixed effect",0,$DZ$13)),"")</f>
        <v/>
      </c>
      <c r="DU83" s="10" t="str">
        <f>IF(Include_in_Pub_Bias=TRUE,IF('Publication Bias Analysis'!L$37="Left",'Publication Bias Analysis'!E:E-DZ$10,DZ$10-'Publication Bias Analysis'!E:E),"")</f>
        <v/>
      </c>
      <c r="DV83" s="10" t="str">
        <f t="shared" si="122"/>
        <v/>
      </c>
      <c r="DW83" s="47" t="str">
        <f>IF(AND(DU83&lt;&gt;"",DE83&lt;=MAX(DE:DE)-DZ$14),1/(CV:CV^2+IF(Additional_model="Fixed effect",0,$DZ$20)),"")</f>
        <v/>
      </c>
      <c r="EO83" s="164"/>
      <c r="EP83" s="58" t="str">
        <f>IF(Include_in_Pub_Bias=TRUE,Inverse_standard_error-AVERAGE(Inverse_standard_error),"")</f>
        <v/>
      </c>
      <c r="EQ83" s="47" t="str">
        <f>IF(Include_in_Pub_Bias=TRUE,Z_score-('Publication Bias Analysis'!P$3+'Publication Bias Analysis'!P$4*Inverse_standard_error),"")</f>
        <v/>
      </c>
      <c r="ES83" s="164"/>
      <c r="ET83" s="58" t="str">
        <f>IF(Include_in_Pub_Bias=TRUE,('Publication Bias Analysis'!E:E-SUMPRODUCT('Publication Bias Analysis'!E:E,Calculations!CW:CW)/SUM(Calculations!CW:CW))/(SQRT(EU:EU)),"")</f>
        <v/>
      </c>
      <c r="EU83" s="58" t="str">
        <f>IF(Include_in_Pub_Bias=TRUE,'Publication Bias Analysis'!F:F^2-1/(SUM(Calculations!CW:CW)),"")</f>
        <v/>
      </c>
      <c r="EV83" s="78" t="str">
        <f>IF(Include_in_Pub_Bias=TRUE,RANK(ET:ET,ET:ET,1),"")</f>
        <v/>
      </c>
      <c r="EW83" s="78" t="str">
        <f>IF(Include_in_Pub_Bias=TRUE,RANK(EU:EU,EU:EU,1),"")</f>
        <v/>
      </c>
      <c r="EX83" s="78" t="str">
        <f>IF(Include_in_Pub_Bias=TRUE,COUNTIFS(EV84:EV282,"&lt;"&amp;EV83,EW84:EW282,"&lt;"&amp;EW83)+COUNTIFS(EV84:EV282,"&gt;"&amp;EV83,EW84:EW282,"&gt;"&amp;EW83),"")</f>
        <v/>
      </c>
      <c r="EY83" s="94" t="str">
        <f>IF(Include_in_Pub_Bias=TRUE,COUNTIFS(EV84:EV282,"&lt;"&amp;EV83,EW84:EW282,"&gt;"&amp;EW83)+COUNTIFS(EV84:EV282,"&gt;"&amp;EV83,EW84:EW282,"&lt;"&amp;EW83),"")</f>
        <v/>
      </c>
      <c r="FA83" s="164"/>
      <c r="FG83" s="164"/>
      <c r="FH83" s="58" t="e">
        <f>IF(Include_in_Pub_Bias=TRUE,Inverse_standard_error,NA())</f>
        <v>#N/A</v>
      </c>
      <c r="FI83" s="58" t="e">
        <f>IF(Include_in_Pub_Bias=TRUE,Z_score,NA())</f>
        <v>#N/A</v>
      </c>
      <c r="FJ83" s="58" t="str">
        <f>IF(Include_in_Pub_Bias=TRUE,Inverse_standard_error-AVERAGE(Inverse_standard_error),"")</f>
        <v/>
      </c>
      <c r="FK83" s="47" t="str">
        <f>IF(Include_in_Pub_Bias=TRUE,Z_score-('Publication Bias Analysis'!AK$30+'Publication Bias Analysis'!AK$31*Inverse_standard_error),"")</f>
        <v/>
      </c>
      <c r="FQ83" s="164"/>
      <c r="FR83" s="98" t="str">
        <f>IF(Z_score&lt;&gt;"",RANK('Publication Bias Analysis'!AT:AT,'Publication Bias Analysis'!AT:AT,1)+COUNTIF('Publication Bias Analysis'!AT$2:AT82,'Publication Bias Analysis'!AR83),"")</f>
        <v/>
      </c>
      <c r="FS83" s="58" t="str">
        <f t="shared" si="168"/>
        <v/>
      </c>
      <c r="FT83" s="58" t="e">
        <f>IF(Include_in_Pub_Bias=TRUE,'Publication Bias Analysis'!AS83,NA())</f>
        <v>#N/A</v>
      </c>
      <c r="FU83" s="58" t="e">
        <f>IF('Publication Bias Analysis'!AS83&lt;&gt;"",'Publication Bias Analysis'!AT83,NA())</f>
        <v>#N/A</v>
      </c>
      <c r="FV83" s="58" t="str">
        <f>IF(Include_in_Pub_Bias=TRUE,'Publication Bias Analysis'!AS:AS-AVERAGE('Publication Bias Analysis'!AS:AS),"")</f>
        <v/>
      </c>
      <c r="FW83" s="47" t="str">
        <f>IF(Include_in_Pub_Bias=TRUE,FU:FU-('Publication Bias Analysis'!AW$30+'Publication Bias Analysis'!AW$31*FT:FT),"")</f>
        <v/>
      </c>
      <c r="GC83" s="164"/>
      <c r="GD83" s="58" t="str">
        <f t="shared" si="112"/>
        <v/>
      </c>
      <c r="GE83" s="58" t="str">
        <f t="shared" si="123"/>
        <v/>
      </c>
      <c r="GF83" s="47" t="str">
        <f t="shared" si="167"/>
        <v/>
      </c>
    </row>
    <row r="84" spans="1:188" x14ac:dyDescent="0.2">
      <c r="A84" s="166"/>
      <c r="B84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84" s="78" t="str">
        <f>IF(B84&lt;&gt;"",IF(B84=0,COUNTIF(B$2:B83,0)+1,COUNTIF(B$2:B83,B84)+B84+COUNTIF(B:B,0)),"")</f>
        <v/>
      </c>
      <c r="D84" s="78" t="str">
        <f>IF(AND(Variance&lt;&gt;"",Entry_Number&lt;&gt;""),Entry_Number,"")</f>
        <v/>
      </c>
      <c r="E84" s="120" t="str">
        <f>IF(Input!Study_name&lt;&gt;"",Input!Study_name,"")</f>
        <v/>
      </c>
      <c r="F84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84" s="58" t="str">
        <f t="shared" si="124"/>
        <v/>
      </c>
      <c r="H84" s="58" t="str">
        <f t="shared" si="125"/>
        <v/>
      </c>
      <c r="I84" s="58" t="str">
        <f t="shared" si="126"/>
        <v/>
      </c>
      <c r="J84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84" s="58" t="str">
        <f>IF(AND(Include_study="Yes",Sufficient_data="Yes",Variance&lt;&gt;""),IF(Input!Standard_error_of_Partial_correlation&lt;&gt;"",Input!Standard_error_of_Partial_correlation,SQRT(J84)),"")</f>
        <v/>
      </c>
      <c r="L84" s="58" t="str">
        <f>IF(AND(Sufficient_data="Yes",Include_study="Yes",Variance&lt;&gt;""),1/Variance,"")</f>
        <v/>
      </c>
      <c r="M84" s="58" t="str">
        <f>IF(AND(Sufficient_data="Yes",Include_study="Yes",Variance&lt;&gt;""),1/(Variance+T2_),"")</f>
        <v/>
      </c>
      <c r="N84" s="58" t="str">
        <f t="shared" si="127"/>
        <v/>
      </c>
      <c r="O84" s="58" t="str">
        <f t="shared" si="128"/>
        <v/>
      </c>
      <c r="P84" s="143" t="str">
        <f t="shared" si="129"/>
        <v/>
      </c>
      <c r="Q84" s="146" t="str">
        <f>IF(AND(Include_study="Yes",Sufficient_data="Yes",Variance&lt;&gt;""),IF(Fisher_transformation="Off",Partial_correlation,Partial_correlation_z)-Combined_Effect_Size,"")</f>
        <v/>
      </c>
      <c r="S84" s="75" t="e">
        <f>IF(AND(Sufficient_data="Yes",Include_study="Yes",Variance&lt;&gt;""),Partial_correlation,NA())</f>
        <v>#N/A</v>
      </c>
      <c r="T84" s="58" t="e">
        <f t="shared" si="130"/>
        <v>#N/A</v>
      </c>
      <c r="U84" s="47" t="e">
        <f t="shared" si="131"/>
        <v>#N/A</v>
      </c>
      <c r="Z84" s="166"/>
      <c r="AA84" s="82" t="str">
        <f t="shared" si="132"/>
        <v/>
      </c>
      <c r="AB84" s="88" t="b">
        <f t="shared" si="159"/>
        <v>0</v>
      </c>
      <c r="AC84" s="105" t="str">
        <f>IF(Include_in_subgroup=TRUE,Input!Study_name,"")</f>
        <v/>
      </c>
      <c r="AD84" s="58" t="str">
        <f t="shared" si="133"/>
        <v/>
      </c>
      <c r="AE84" s="58" t="str">
        <f t="shared" si="134"/>
        <v/>
      </c>
      <c r="AF84" s="58" t="str">
        <f t="shared" si="135"/>
        <v/>
      </c>
      <c r="AG84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84" s="58" t="str">
        <f t="shared" si="136"/>
        <v/>
      </c>
      <c r="AI84" s="58" t="str">
        <f t="shared" si="137"/>
        <v/>
      </c>
      <c r="AJ84" s="83" t="str">
        <f t="shared" si="138"/>
        <v/>
      </c>
      <c r="AK84" s="58" t="str">
        <f t="shared" si="139"/>
        <v/>
      </c>
      <c r="AL84" s="58" t="str">
        <f t="shared" si="140"/>
        <v/>
      </c>
      <c r="AM84" s="47" t="str">
        <f t="shared" si="141"/>
        <v/>
      </c>
      <c r="AN84" s="27"/>
      <c r="AO84" s="75" t="e">
        <f t="shared" si="142"/>
        <v>#N/A</v>
      </c>
      <c r="AP84" s="58" t="e">
        <f t="shared" si="143"/>
        <v>#N/A</v>
      </c>
      <c r="AQ84" s="47" t="e">
        <f t="shared" si="144"/>
        <v>#N/A</v>
      </c>
      <c r="AR84" s="27"/>
      <c r="AS84" s="82" t="str">
        <f t="shared" si="115"/>
        <v/>
      </c>
      <c r="AT84" s="58" t="str">
        <f>IF(AND(Sufficient_data="Yes",Include_study="Yes",Subgroup&lt;&gt;""),IF(COUNTIFS(Input!K$2:K83,"="&amp;"Yes",Input!C$2:C83,"="&amp;"Yes",Input!M$2:M83,"="&amp;Subgroup)&gt;0,"",Subgroup),"")</f>
        <v/>
      </c>
      <c r="AU84" s="88" t="str">
        <f t="shared" si="116"/>
        <v/>
      </c>
      <c r="AV84" s="78" t="str">
        <f t="shared" si="145"/>
        <v/>
      </c>
      <c r="AW84" s="58" t="str">
        <f t="shared" si="117"/>
        <v/>
      </c>
      <c r="AX84" s="89" t="str">
        <f t="shared" si="118"/>
        <v/>
      </c>
      <c r="AY84" s="83" t="str">
        <f t="shared" si="160"/>
        <v/>
      </c>
      <c r="AZ84" s="58" t="str">
        <f t="shared" si="119"/>
        <v/>
      </c>
      <c r="BA84" s="58" t="str">
        <f t="shared" si="146"/>
        <v/>
      </c>
      <c r="BB84" s="58" t="str">
        <f t="shared" si="120"/>
        <v/>
      </c>
      <c r="BC84" s="58" t="str">
        <f t="shared" si="121"/>
        <v/>
      </c>
      <c r="BD84" s="58" t="str">
        <f t="shared" si="147"/>
        <v/>
      </c>
      <c r="BE84" s="88" t="str">
        <f t="shared" si="148"/>
        <v/>
      </c>
      <c r="BF84" s="58" t="str">
        <f t="shared" si="149"/>
        <v/>
      </c>
      <c r="BG84" s="58" t="str">
        <f t="shared" si="150"/>
        <v/>
      </c>
      <c r="BH84" s="58" t="str">
        <f t="shared" si="161"/>
        <v/>
      </c>
      <c r="BI84" s="58" t="str">
        <f t="shared" si="162"/>
        <v/>
      </c>
      <c r="BJ84" s="58" t="str">
        <f t="shared" si="151"/>
        <v/>
      </c>
      <c r="BK84" s="58" t="str">
        <f t="shared" si="152"/>
        <v/>
      </c>
      <c r="BL84" s="58" t="str">
        <f t="shared" si="163"/>
        <v/>
      </c>
      <c r="BM84" s="58" t="str">
        <f t="shared" si="164"/>
        <v/>
      </c>
      <c r="BN84" s="58" t="str">
        <f t="shared" si="153"/>
        <v/>
      </c>
      <c r="BO84" s="58" t="e">
        <f t="shared" si="154"/>
        <v>#N/A</v>
      </c>
      <c r="BP84" s="83" t="str">
        <f t="shared" si="165"/>
        <v/>
      </c>
      <c r="BQ84" s="58" t="str">
        <f t="shared" si="155"/>
        <v/>
      </c>
      <c r="BR84" s="58" t="str">
        <f t="shared" si="156"/>
        <v/>
      </c>
      <c r="BS84" s="58" t="str">
        <f t="shared" si="157"/>
        <v/>
      </c>
      <c r="BT84" s="47" t="str">
        <f t="shared" si="158"/>
        <v/>
      </c>
      <c r="BY84" s="167"/>
      <c r="BZ84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84" s="58" t="e">
        <f>IF(Include_in_Moderator=TRUE,'Moderator Analysis'!E:E,NA())</f>
        <v>#N/A</v>
      </c>
      <c r="CB84" s="58" t="e">
        <f>IF(Include_in_Moderator=TRUE,'Moderator Analysis'!F:F,NA())</f>
        <v>#N/A</v>
      </c>
      <c r="CC84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84" s="58" t="str">
        <f>IF(Include_in_Moderator=TRUE,1/CC:CC^2,"")</f>
        <v/>
      </c>
      <c r="CE84" s="58" t="str">
        <f>IF(Include_in_Moderator=TRUE,'Moderator Analysis'!F:F-CO$2,"")</f>
        <v/>
      </c>
      <c r="CF84" s="58" t="str">
        <f>IF(Include_in_Moderator=TRUE,'Moderator Analysis'!E:E-CO$3,"")</f>
        <v/>
      </c>
      <c r="CG84" s="47" t="str">
        <f>IF(Include_in_Moderator=TRUE,CD:CD*('Moderator Analysis'!F:F-CO$5-CO$4*'Moderator Analysis'!E:E)^2,"")</f>
        <v/>
      </c>
      <c r="CH84" s="27"/>
      <c r="CI84" s="75" t="str">
        <f>IF(AND(Sufficient_data="Yes",Include_study="Yes",Include_in_Moderator=TRUE,Moderator&lt;&gt;""),1/(CC:CC^2+CO$7),"")</f>
        <v/>
      </c>
      <c r="CJ84" s="58" t="str">
        <f>IF(AND(Sufficient_data="Yes",Include_study="Yes",CI84&lt;&gt;""),'Moderator Analysis'!F:F-'Moderator Analysis'!K$37,"")</f>
        <v/>
      </c>
      <c r="CK84" s="58" t="str">
        <f>IF(AND(Sufficient_data="Yes",Include_study="Yes",CI84&lt;&gt;""),'Moderator Analysis'!E:E-SUMPRODUCT('Moderator Analysis'!E:E,CI:CI)/SUM(CI:CI),"")</f>
        <v/>
      </c>
      <c r="CL84" s="47" t="str">
        <f>IF(AND(Sufficient_data="Yes",Include_study="Yes",CI84&lt;&gt;""),CI:CI*(CB84-'Moderator Analysis'!K$29-'Moderator Analysis'!K$30*'Moderator Analysis'!E:E)^2,"")</f>
        <v/>
      </c>
      <c r="CQ84" s="167"/>
      <c r="CR84" s="150" t="b">
        <f>IF(Additional_Fisher_transformation="On",AND(Include_study="Yes",Number_of_observations&lt;&gt;"",Number_of_predictors&lt;&gt;""),AND(Include_study="Yes",Sufficient_data="Yes"))</f>
        <v>0</v>
      </c>
      <c r="CS84" s="169"/>
      <c r="CT84" s="58" t="str">
        <f>IF(Include_in_Pub_Bias=TRUE,Partial_correlation,"")</f>
        <v/>
      </c>
      <c r="CU84" s="58" t="str">
        <f>IF(AND(Include_in_Pub_Bias=TRUE,Additional_Fisher_transformation="On"),FISHER(Partial_correlation),"")</f>
        <v/>
      </c>
      <c r="CV84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84" s="58" t="str">
        <f>IF(Include_in_Pub_Bias=TRUE,1/CV:CV^2,"")</f>
        <v/>
      </c>
      <c r="CX84" s="58" t="str">
        <f>IF(Include_in_Pub_Bias=TRUE,1/(CV:CV^2+IF(Additional_model="Fixed effect",0,Calculations!DK$11)),"")</f>
        <v/>
      </c>
      <c r="CY84" s="58" t="str">
        <f>IF(Include_in_Pub_Bias=TRUE,1/(CV:CV^2+IF(Additional_model="Fixed effect",0,'Publication Bias Analysis'!L$32)),"")</f>
        <v/>
      </c>
      <c r="CZ84" s="58" t="str">
        <f>IF(Include_in_Pub_Bias=TRUE,'Publication Bias Analysis'!E:E-'Publication Bias Analysis'!I$37,"")</f>
        <v/>
      </c>
      <c r="DA84" s="58" t="str">
        <f>IF(Include_in_Pub_Bias=TRUE,IF(Additional_model="Fixed effect",1/CV:CV,1/SQRT(CV:CV^2+DK$11)),"")</f>
        <v/>
      </c>
      <c r="DB84" s="58" t="str">
        <f>IF(Include_in_Pub_Bias=TRUE,IF(Additional_model="Fixed effect",'Publication Bias Analysis'!E:E/CV:CV,'Publication Bias Analysis'!E:E/SQRT(CV:CV^2+DK$11)),"")</f>
        <v/>
      </c>
      <c r="DC84" s="78" t="str">
        <f>IF(Include_in_Pub_Bias=TRUE,RANK(DP:DP,DP:DP,1)*IF(DO:DO&gt;0,1,-1),"")</f>
        <v/>
      </c>
      <c r="DD84" s="78" t="str">
        <f>IF(Include_in_Pub_Bias=TRUE,DC:DC,"")</f>
        <v/>
      </c>
      <c r="DE84" s="78" t="str">
        <f>IF(Include_in_Pub_Bias=TRUE,RANK(DS:DS,DS:DS,1)*IF(DR:DR&lt;0,-1,1),"")</f>
        <v/>
      </c>
      <c r="DF84" s="78" t="str">
        <f>IF(Include_in_Pub_Bias=TRUE,RANK(DV:DV,DV:DV,1)*IF(DU:DU&lt;0,-1,1),"")</f>
        <v/>
      </c>
      <c r="DG84" s="58" t="e">
        <f>IF(Include_in_Pub_Bias=TRUE,'Publication Bias Analysis'!E:E,NA())</f>
        <v>#N/A</v>
      </c>
      <c r="DH84" s="47" t="e">
        <f>IF(Include_in_Pub_Bias=TRUE,CV:CV,NA())</f>
        <v>#N/A</v>
      </c>
      <c r="DN84" s="164"/>
      <c r="DO84" s="10" t="str">
        <f>IF(Include_in_Pub_Bias=TRUE,IF('Publication Bias Analysis'!L$37="Left",'Publication Bias Analysis'!E:E-'Publication Bias Analysis'!I$29,'Publication Bias Analysis'!I$29-'Publication Bias Analysis'!E:E),"")</f>
        <v/>
      </c>
      <c r="DP84" s="10" t="str">
        <f>IF(Include_in_Pub_Bias=TRUE,ABS(DO84),"")</f>
        <v/>
      </c>
      <c r="DQ84" s="47" t="str">
        <f>IF(Include_in_Pub_Bias=TRUE,1/(CV:CV^2+IF(Additional_model="Fixed effect",0,$DZ$6)),"")</f>
        <v/>
      </c>
      <c r="DR84" s="10" t="str">
        <f>IF(Include_in_Pub_Bias=TRUE,IF('Publication Bias Analysis'!L$37="Left",'Publication Bias Analysis'!E:E-DZ$3,DZ$3-'Publication Bias Analysis'!E:E),"")</f>
        <v/>
      </c>
      <c r="DS84" s="10" t="str">
        <f t="shared" si="166"/>
        <v/>
      </c>
      <c r="DT84" s="47" t="str">
        <f>IF(AND(DR84&lt;&gt;"",DD84&lt;=MAX(DD:DD)-DZ$7),1/(CV:CV^2+IF(Additional_model="Fixed effect",0,$DZ$13)),"")</f>
        <v/>
      </c>
      <c r="DU84" s="10" t="str">
        <f>IF(Include_in_Pub_Bias=TRUE,IF('Publication Bias Analysis'!L$37="Left",'Publication Bias Analysis'!E:E-DZ$10,DZ$10-'Publication Bias Analysis'!E:E),"")</f>
        <v/>
      </c>
      <c r="DV84" s="10" t="str">
        <f t="shared" si="122"/>
        <v/>
      </c>
      <c r="DW84" s="47" t="str">
        <f>IF(AND(DU84&lt;&gt;"",DE84&lt;=MAX(DE:DE)-DZ$14),1/(CV:CV^2+IF(Additional_model="Fixed effect",0,$DZ$20)),"")</f>
        <v/>
      </c>
      <c r="EO84" s="164"/>
      <c r="EP84" s="58" t="str">
        <f>IF(Include_in_Pub_Bias=TRUE,Inverse_standard_error-AVERAGE(Inverse_standard_error),"")</f>
        <v/>
      </c>
      <c r="EQ84" s="47" t="str">
        <f>IF(Include_in_Pub_Bias=TRUE,Z_score-('Publication Bias Analysis'!P$3+'Publication Bias Analysis'!P$4*Inverse_standard_error),"")</f>
        <v/>
      </c>
      <c r="ES84" s="164"/>
      <c r="ET84" s="58" t="str">
        <f>IF(Include_in_Pub_Bias=TRUE,('Publication Bias Analysis'!E:E-SUMPRODUCT('Publication Bias Analysis'!E:E,Calculations!CW:CW)/SUM(Calculations!CW:CW))/(SQRT(EU:EU)),"")</f>
        <v/>
      </c>
      <c r="EU84" s="58" t="str">
        <f>IF(Include_in_Pub_Bias=TRUE,'Publication Bias Analysis'!F:F^2-1/(SUM(Calculations!CW:CW)),"")</f>
        <v/>
      </c>
      <c r="EV84" s="78" t="str">
        <f>IF(Include_in_Pub_Bias=TRUE,RANK(ET:ET,ET:ET,1),"")</f>
        <v/>
      </c>
      <c r="EW84" s="78" t="str">
        <f>IF(Include_in_Pub_Bias=TRUE,RANK(EU:EU,EU:EU,1),"")</f>
        <v/>
      </c>
      <c r="EX84" s="78" t="str">
        <f>IF(Include_in_Pub_Bias=TRUE,COUNTIFS(EV85:EV283,"&lt;"&amp;EV84,EW85:EW283,"&lt;"&amp;EW84)+COUNTIFS(EV85:EV283,"&gt;"&amp;EV84,EW85:EW283,"&gt;"&amp;EW84),"")</f>
        <v/>
      </c>
      <c r="EY84" s="94" t="str">
        <f>IF(Include_in_Pub_Bias=TRUE,COUNTIFS(EV85:EV283,"&lt;"&amp;EV84,EW85:EW283,"&gt;"&amp;EW84)+COUNTIFS(EV85:EV283,"&gt;"&amp;EV84,EW85:EW283,"&lt;"&amp;EW84),"")</f>
        <v/>
      </c>
      <c r="FA84" s="164"/>
      <c r="FG84" s="164"/>
      <c r="FH84" s="58" t="e">
        <f>IF(Include_in_Pub_Bias=TRUE,Inverse_standard_error,NA())</f>
        <v>#N/A</v>
      </c>
      <c r="FI84" s="58" t="e">
        <f>IF(Include_in_Pub_Bias=TRUE,Z_score,NA())</f>
        <v>#N/A</v>
      </c>
      <c r="FJ84" s="58" t="str">
        <f>IF(Include_in_Pub_Bias=TRUE,Inverse_standard_error-AVERAGE(Inverse_standard_error),"")</f>
        <v/>
      </c>
      <c r="FK84" s="47" t="str">
        <f>IF(Include_in_Pub_Bias=TRUE,Z_score-('Publication Bias Analysis'!AK$30+'Publication Bias Analysis'!AK$31*Inverse_standard_error),"")</f>
        <v/>
      </c>
      <c r="FQ84" s="164"/>
      <c r="FR84" s="98" t="str">
        <f>IF(Z_score&lt;&gt;"",RANK('Publication Bias Analysis'!AT:AT,'Publication Bias Analysis'!AT:AT,1)+COUNTIF('Publication Bias Analysis'!AT$2:AT83,'Publication Bias Analysis'!AR84),"")</f>
        <v/>
      </c>
      <c r="FS84" s="58" t="str">
        <f t="shared" si="168"/>
        <v/>
      </c>
      <c r="FT84" s="58" t="e">
        <f>IF(Include_in_Pub_Bias=TRUE,'Publication Bias Analysis'!AS84,NA())</f>
        <v>#N/A</v>
      </c>
      <c r="FU84" s="58" t="e">
        <f>IF('Publication Bias Analysis'!AS84&lt;&gt;"",'Publication Bias Analysis'!AT84,NA())</f>
        <v>#N/A</v>
      </c>
      <c r="FV84" s="58" t="str">
        <f>IF(Include_in_Pub_Bias=TRUE,'Publication Bias Analysis'!AS:AS-AVERAGE('Publication Bias Analysis'!AS:AS),"")</f>
        <v/>
      </c>
      <c r="FW84" s="47" t="str">
        <f>IF(Include_in_Pub_Bias=TRUE,FU:FU-('Publication Bias Analysis'!AW$30+'Publication Bias Analysis'!AW$31*FT:FT),"")</f>
        <v/>
      </c>
      <c r="GC84" s="164"/>
      <c r="GD84" s="58" t="str">
        <f t="shared" si="112"/>
        <v/>
      </c>
      <c r="GE84" s="58" t="str">
        <f t="shared" si="123"/>
        <v/>
      </c>
      <c r="GF84" s="47" t="str">
        <f t="shared" si="167"/>
        <v/>
      </c>
    </row>
    <row r="85" spans="1:188" x14ac:dyDescent="0.2">
      <c r="A85" s="166"/>
      <c r="B85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85" s="78" t="str">
        <f>IF(B85&lt;&gt;"",IF(B85=0,COUNTIF(B$2:B84,0)+1,COUNTIF(B$2:B84,B85)+B85+COUNTIF(B:B,0)),"")</f>
        <v/>
      </c>
      <c r="D85" s="78" t="str">
        <f>IF(AND(Variance&lt;&gt;"",Entry_Number&lt;&gt;""),Entry_Number,"")</f>
        <v/>
      </c>
      <c r="E85" s="120" t="str">
        <f>IF(Input!Study_name&lt;&gt;"",Input!Study_name,"")</f>
        <v/>
      </c>
      <c r="F85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85" s="58" t="str">
        <f t="shared" si="124"/>
        <v/>
      </c>
      <c r="H85" s="58" t="str">
        <f t="shared" si="125"/>
        <v/>
      </c>
      <c r="I85" s="58" t="str">
        <f t="shared" si="126"/>
        <v/>
      </c>
      <c r="J85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85" s="58" t="str">
        <f>IF(AND(Include_study="Yes",Sufficient_data="Yes",Variance&lt;&gt;""),IF(Input!Standard_error_of_Partial_correlation&lt;&gt;"",Input!Standard_error_of_Partial_correlation,SQRT(J85)),"")</f>
        <v/>
      </c>
      <c r="L85" s="58" t="str">
        <f>IF(AND(Sufficient_data="Yes",Include_study="Yes",Variance&lt;&gt;""),1/Variance,"")</f>
        <v/>
      </c>
      <c r="M85" s="58" t="str">
        <f>IF(AND(Sufficient_data="Yes",Include_study="Yes",Variance&lt;&gt;""),1/(Variance+T2_),"")</f>
        <v/>
      </c>
      <c r="N85" s="58" t="str">
        <f t="shared" si="127"/>
        <v/>
      </c>
      <c r="O85" s="58" t="str">
        <f t="shared" si="128"/>
        <v/>
      </c>
      <c r="P85" s="143" t="str">
        <f t="shared" si="129"/>
        <v/>
      </c>
      <c r="Q85" s="146" t="str">
        <f>IF(AND(Include_study="Yes",Sufficient_data="Yes",Variance&lt;&gt;""),IF(Fisher_transformation="Off",Partial_correlation,Partial_correlation_z)-Combined_Effect_Size,"")</f>
        <v/>
      </c>
      <c r="S85" s="75" t="e">
        <f>IF(AND(Sufficient_data="Yes",Include_study="Yes",Variance&lt;&gt;""),Partial_correlation,NA())</f>
        <v>#N/A</v>
      </c>
      <c r="T85" s="58" t="e">
        <f t="shared" si="130"/>
        <v>#N/A</v>
      </c>
      <c r="U85" s="47" t="e">
        <f t="shared" si="131"/>
        <v>#N/A</v>
      </c>
      <c r="Z85" s="166"/>
      <c r="AA85" s="82" t="str">
        <f t="shared" si="132"/>
        <v/>
      </c>
      <c r="AB85" s="88" t="b">
        <f t="shared" si="159"/>
        <v>0</v>
      </c>
      <c r="AC85" s="105" t="str">
        <f>IF(Include_in_subgroup=TRUE,Input!Study_name,"")</f>
        <v/>
      </c>
      <c r="AD85" s="58" t="str">
        <f t="shared" si="133"/>
        <v/>
      </c>
      <c r="AE85" s="58" t="str">
        <f t="shared" si="134"/>
        <v/>
      </c>
      <c r="AF85" s="58" t="str">
        <f t="shared" si="135"/>
        <v/>
      </c>
      <c r="AG85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85" s="58" t="str">
        <f t="shared" si="136"/>
        <v/>
      </c>
      <c r="AI85" s="58" t="str">
        <f t="shared" si="137"/>
        <v/>
      </c>
      <c r="AJ85" s="83" t="str">
        <f t="shared" si="138"/>
        <v/>
      </c>
      <c r="AK85" s="58" t="str">
        <f t="shared" si="139"/>
        <v/>
      </c>
      <c r="AL85" s="58" t="str">
        <f t="shared" si="140"/>
        <v/>
      </c>
      <c r="AM85" s="47" t="str">
        <f t="shared" si="141"/>
        <v/>
      </c>
      <c r="AN85" s="27"/>
      <c r="AO85" s="75" t="e">
        <f t="shared" si="142"/>
        <v>#N/A</v>
      </c>
      <c r="AP85" s="58" t="e">
        <f t="shared" si="143"/>
        <v>#N/A</v>
      </c>
      <c r="AQ85" s="47" t="e">
        <f t="shared" si="144"/>
        <v>#N/A</v>
      </c>
      <c r="AR85" s="27"/>
      <c r="AS85" s="82" t="str">
        <f t="shared" si="115"/>
        <v/>
      </c>
      <c r="AT85" s="58" t="str">
        <f>IF(AND(Sufficient_data="Yes",Include_study="Yes",Subgroup&lt;&gt;""),IF(COUNTIFS(Input!K$2:K84,"="&amp;"Yes",Input!C$2:C84,"="&amp;"Yes",Input!M$2:M84,"="&amp;Subgroup)&gt;0,"",Subgroup),"")</f>
        <v/>
      </c>
      <c r="AU85" s="88" t="str">
        <f t="shared" si="116"/>
        <v/>
      </c>
      <c r="AV85" s="78" t="str">
        <f t="shared" si="145"/>
        <v/>
      </c>
      <c r="AW85" s="58" t="str">
        <f t="shared" si="117"/>
        <v/>
      </c>
      <c r="AX85" s="89" t="str">
        <f t="shared" si="118"/>
        <v/>
      </c>
      <c r="AY85" s="83" t="str">
        <f t="shared" si="160"/>
        <v/>
      </c>
      <c r="AZ85" s="58" t="str">
        <f t="shared" si="119"/>
        <v/>
      </c>
      <c r="BA85" s="58" t="str">
        <f t="shared" si="146"/>
        <v/>
      </c>
      <c r="BB85" s="58" t="str">
        <f t="shared" si="120"/>
        <v/>
      </c>
      <c r="BC85" s="58" t="str">
        <f t="shared" si="121"/>
        <v/>
      </c>
      <c r="BD85" s="58" t="str">
        <f t="shared" si="147"/>
        <v/>
      </c>
      <c r="BE85" s="88" t="str">
        <f t="shared" si="148"/>
        <v/>
      </c>
      <c r="BF85" s="58" t="str">
        <f t="shared" si="149"/>
        <v/>
      </c>
      <c r="BG85" s="58" t="str">
        <f t="shared" si="150"/>
        <v/>
      </c>
      <c r="BH85" s="58" t="str">
        <f t="shared" si="161"/>
        <v/>
      </c>
      <c r="BI85" s="58" t="str">
        <f t="shared" si="162"/>
        <v/>
      </c>
      <c r="BJ85" s="58" t="str">
        <f t="shared" si="151"/>
        <v/>
      </c>
      <c r="BK85" s="58" t="str">
        <f t="shared" si="152"/>
        <v/>
      </c>
      <c r="BL85" s="58" t="str">
        <f t="shared" si="163"/>
        <v/>
      </c>
      <c r="BM85" s="58" t="str">
        <f t="shared" si="164"/>
        <v/>
      </c>
      <c r="BN85" s="58" t="str">
        <f t="shared" si="153"/>
        <v/>
      </c>
      <c r="BO85" s="58" t="e">
        <f t="shared" si="154"/>
        <v>#N/A</v>
      </c>
      <c r="BP85" s="83" t="str">
        <f t="shared" si="165"/>
        <v/>
      </c>
      <c r="BQ85" s="58" t="str">
        <f t="shared" si="155"/>
        <v/>
      </c>
      <c r="BR85" s="58" t="str">
        <f t="shared" si="156"/>
        <v/>
      </c>
      <c r="BS85" s="58" t="str">
        <f t="shared" si="157"/>
        <v/>
      </c>
      <c r="BT85" s="47" t="str">
        <f t="shared" si="158"/>
        <v/>
      </c>
      <c r="BY85" s="167"/>
      <c r="BZ85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85" s="58" t="e">
        <f>IF(Include_in_Moderator=TRUE,'Moderator Analysis'!E:E,NA())</f>
        <v>#N/A</v>
      </c>
      <c r="CB85" s="58" t="e">
        <f>IF(Include_in_Moderator=TRUE,'Moderator Analysis'!F:F,NA())</f>
        <v>#N/A</v>
      </c>
      <c r="CC85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85" s="58" t="str">
        <f>IF(Include_in_Moderator=TRUE,1/CC:CC^2,"")</f>
        <v/>
      </c>
      <c r="CE85" s="58" t="str">
        <f>IF(Include_in_Moderator=TRUE,'Moderator Analysis'!F:F-CO$2,"")</f>
        <v/>
      </c>
      <c r="CF85" s="58" t="str">
        <f>IF(Include_in_Moderator=TRUE,'Moderator Analysis'!E:E-CO$3,"")</f>
        <v/>
      </c>
      <c r="CG85" s="47" t="str">
        <f>IF(Include_in_Moderator=TRUE,CD:CD*('Moderator Analysis'!F:F-CO$5-CO$4*'Moderator Analysis'!E:E)^2,"")</f>
        <v/>
      </c>
      <c r="CH85" s="27"/>
      <c r="CI85" s="75" t="str">
        <f>IF(AND(Sufficient_data="Yes",Include_study="Yes",Include_in_Moderator=TRUE,Moderator&lt;&gt;""),1/(CC:CC^2+CO$7),"")</f>
        <v/>
      </c>
      <c r="CJ85" s="58" t="str">
        <f>IF(AND(Sufficient_data="Yes",Include_study="Yes",CI85&lt;&gt;""),'Moderator Analysis'!F:F-'Moderator Analysis'!K$37,"")</f>
        <v/>
      </c>
      <c r="CK85" s="58" t="str">
        <f>IF(AND(Sufficient_data="Yes",Include_study="Yes",CI85&lt;&gt;""),'Moderator Analysis'!E:E-SUMPRODUCT('Moderator Analysis'!E:E,CI:CI)/SUM(CI:CI),"")</f>
        <v/>
      </c>
      <c r="CL85" s="47" t="str">
        <f>IF(AND(Sufficient_data="Yes",Include_study="Yes",CI85&lt;&gt;""),CI:CI*(CB85-'Moderator Analysis'!K$29-'Moderator Analysis'!K$30*'Moderator Analysis'!E:E)^2,"")</f>
        <v/>
      </c>
      <c r="CQ85" s="167"/>
      <c r="CR85" s="150" t="b">
        <f>IF(Additional_Fisher_transformation="On",AND(Include_study="Yes",Number_of_observations&lt;&gt;"",Number_of_predictors&lt;&gt;""),AND(Include_study="Yes",Sufficient_data="Yes"))</f>
        <v>0</v>
      </c>
      <c r="CS85" s="169"/>
      <c r="CT85" s="58" t="str">
        <f>IF(Include_in_Pub_Bias=TRUE,Partial_correlation,"")</f>
        <v/>
      </c>
      <c r="CU85" s="58" t="str">
        <f>IF(AND(Include_in_Pub_Bias=TRUE,Additional_Fisher_transformation="On"),FISHER(Partial_correlation),"")</f>
        <v/>
      </c>
      <c r="CV85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85" s="58" t="str">
        <f>IF(Include_in_Pub_Bias=TRUE,1/CV:CV^2,"")</f>
        <v/>
      </c>
      <c r="CX85" s="58" t="str">
        <f>IF(Include_in_Pub_Bias=TRUE,1/(CV:CV^2+IF(Additional_model="Fixed effect",0,Calculations!DK$11)),"")</f>
        <v/>
      </c>
      <c r="CY85" s="58" t="str">
        <f>IF(Include_in_Pub_Bias=TRUE,1/(CV:CV^2+IF(Additional_model="Fixed effect",0,'Publication Bias Analysis'!L$32)),"")</f>
        <v/>
      </c>
      <c r="CZ85" s="58" t="str">
        <f>IF(Include_in_Pub_Bias=TRUE,'Publication Bias Analysis'!E:E-'Publication Bias Analysis'!I$37,"")</f>
        <v/>
      </c>
      <c r="DA85" s="58" t="str">
        <f>IF(Include_in_Pub_Bias=TRUE,IF(Additional_model="Fixed effect",1/CV:CV,1/SQRT(CV:CV^2+DK$11)),"")</f>
        <v/>
      </c>
      <c r="DB85" s="58" t="str">
        <f>IF(Include_in_Pub_Bias=TRUE,IF(Additional_model="Fixed effect",'Publication Bias Analysis'!E:E/CV:CV,'Publication Bias Analysis'!E:E/SQRT(CV:CV^2+DK$11)),"")</f>
        <v/>
      </c>
      <c r="DC85" s="78" t="str">
        <f>IF(Include_in_Pub_Bias=TRUE,RANK(DP:DP,DP:DP,1)*IF(DO:DO&gt;0,1,-1),"")</f>
        <v/>
      </c>
      <c r="DD85" s="78" t="str">
        <f>IF(Include_in_Pub_Bias=TRUE,DC:DC,"")</f>
        <v/>
      </c>
      <c r="DE85" s="78" t="str">
        <f>IF(Include_in_Pub_Bias=TRUE,RANK(DS:DS,DS:DS,1)*IF(DR:DR&lt;0,-1,1),"")</f>
        <v/>
      </c>
      <c r="DF85" s="78" t="str">
        <f>IF(Include_in_Pub_Bias=TRUE,RANK(DV:DV,DV:DV,1)*IF(DU:DU&lt;0,-1,1),"")</f>
        <v/>
      </c>
      <c r="DG85" s="58" t="e">
        <f>IF(Include_in_Pub_Bias=TRUE,'Publication Bias Analysis'!E:E,NA())</f>
        <v>#N/A</v>
      </c>
      <c r="DH85" s="47" t="e">
        <f>IF(Include_in_Pub_Bias=TRUE,CV:CV,NA())</f>
        <v>#N/A</v>
      </c>
      <c r="DN85" s="164"/>
      <c r="DO85" s="10" t="str">
        <f>IF(Include_in_Pub_Bias=TRUE,IF('Publication Bias Analysis'!L$37="Left",'Publication Bias Analysis'!E:E-'Publication Bias Analysis'!I$29,'Publication Bias Analysis'!I$29-'Publication Bias Analysis'!E:E),"")</f>
        <v/>
      </c>
      <c r="DP85" s="10" t="str">
        <f>IF(Include_in_Pub_Bias=TRUE,ABS(DO85),"")</f>
        <v/>
      </c>
      <c r="DQ85" s="47" t="str">
        <f>IF(Include_in_Pub_Bias=TRUE,1/(CV:CV^2+IF(Additional_model="Fixed effect",0,$DZ$6)),"")</f>
        <v/>
      </c>
      <c r="DR85" s="10" t="str">
        <f>IF(Include_in_Pub_Bias=TRUE,IF('Publication Bias Analysis'!L$37="Left",'Publication Bias Analysis'!E:E-DZ$3,DZ$3-'Publication Bias Analysis'!E:E),"")</f>
        <v/>
      </c>
      <c r="DS85" s="10" t="str">
        <f t="shared" si="166"/>
        <v/>
      </c>
      <c r="DT85" s="47" t="str">
        <f>IF(AND(DR85&lt;&gt;"",DD85&lt;=MAX(DD:DD)-DZ$7),1/(CV:CV^2+IF(Additional_model="Fixed effect",0,$DZ$13)),"")</f>
        <v/>
      </c>
      <c r="DU85" s="10" t="str">
        <f>IF(Include_in_Pub_Bias=TRUE,IF('Publication Bias Analysis'!L$37="Left",'Publication Bias Analysis'!E:E-DZ$10,DZ$10-'Publication Bias Analysis'!E:E),"")</f>
        <v/>
      </c>
      <c r="DV85" s="10" t="str">
        <f t="shared" si="122"/>
        <v/>
      </c>
      <c r="DW85" s="47" t="str">
        <f>IF(AND(DU85&lt;&gt;"",DE85&lt;=MAX(DE:DE)-DZ$14),1/(CV:CV^2+IF(Additional_model="Fixed effect",0,$DZ$20)),"")</f>
        <v/>
      </c>
      <c r="EO85" s="164"/>
      <c r="EP85" s="58" t="str">
        <f>IF(Include_in_Pub_Bias=TRUE,Inverse_standard_error-AVERAGE(Inverse_standard_error),"")</f>
        <v/>
      </c>
      <c r="EQ85" s="47" t="str">
        <f>IF(Include_in_Pub_Bias=TRUE,Z_score-('Publication Bias Analysis'!P$3+'Publication Bias Analysis'!P$4*Inverse_standard_error),"")</f>
        <v/>
      </c>
      <c r="ES85" s="164"/>
      <c r="ET85" s="58" t="str">
        <f>IF(Include_in_Pub_Bias=TRUE,('Publication Bias Analysis'!E:E-SUMPRODUCT('Publication Bias Analysis'!E:E,Calculations!CW:CW)/SUM(Calculations!CW:CW))/(SQRT(EU:EU)),"")</f>
        <v/>
      </c>
      <c r="EU85" s="58" t="str">
        <f>IF(Include_in_Pub_Bias=TRUE,'Publication Bias Analysis'!F:F^2-1/(SUM(Calculations!CW:CW)),"")</f>
        <v/>
      </c>
      <c r="EV85" s="78" t="str">
        <f>IF(Include_in_Pub_Bias=TRUE,RANK(ET:ET,ET:ET,1),"")</f>
        <v/>
      </c>
      <c r="EW85" s="78" t="str">
        <f>IF(Include_in_Pub_Bias=TRUE,RANK(EU:EU,EU:EU,1),"")</f>
        <v/>
      </c>
      <c r="EX85" s="78" t="str">
        <f>IF(Include_in_Pub_Bias=TRUE,COUNTIFS(EV86:EV284,"&lt;"&amp;EV85,EW86:EW284,"&lt;"&amp;EW85)+COUNTIFS(EV86:EV284,"&gt;"&amp;EV85,EW86:EW284,"&gt;"&amp;EW85),"")</f>
        <v/>
      </c>
      <c r="EY85" s="94" t="str">
        <f>IF(Include_in_Pub_Bias=TRUE,COUNTIFS(EV86:EV284,"&lt;"&amp;EV85,EW86:EW284,"&gt;"&amp;EW85)+COUNTIFS(EV86:EV284,"&gt;"&amp;EV85,EW86:EW284,"&lt;"&amp;EW85),"")</f>
        <v/>
      </c>
      <c r="FA85" s="164"/>
      <c r="FG85" s="164"/>
      <c r="FH85" s="58" t="e">
        <f>IF(Include_in_Pub_Bias=TRUE,Inverse_standard_error,NA())</f>
        <v>#N/A</v>
      </c>
      <c r="FI85" s="58" t="e">
        <f>IF(Include_in_Pub_Bias=TRUE,Z_score,NA())</f>
        <v>#N/A</v>
      </c>
      <c r="FJ85" s="58" t="str">
        <f>IF(Include_in_Pub_Bias=TRUE,Inverse_standard_error-AVERAGE(Inverse_standard_error),"")</f>
        <v/>
      </c>
      <c r="FK85" s="47" t="str">
        <f>IF(Include_in_Pub_Bias=TRUE,Z_score-('Publication Bias Analysis'!AK$30+'Publication Bias Analysis'!AK$31*Inverse_standard_error),"")</f>
        <v/>
      </c>
      <c r="FQ85" s="164"/>
      <c r="FR85" s="98" t="str">
        <f>IF(Z_score&lt;&gt;"",RANK('Publication Bias Analysis'!AT:AT,'Publication Bias Analysis'!AT:AT,1)+COUNTIF('Publication Bias Analysis'!AT$2:AT84,'Publication Bias Analysis'!AR85),"")</f>
        <v/>
      </c>
      <c r="FS85" s="58" t="str">
        <f t="shared" si="168"/>
        <v/>
      </c>
      <c r="FT85" s="58" t="e">
        <f>IF(Include_in_Pub_Bias=TRUE,'Publication Bias Analysis'!AS85,NA())</f>
        <v>#N/A</v>
      </c>
      <c r="FU85" s="58" t="e">
        <f>IF('Publication Bias Analysis'!AS85&lt;&gt;"",'Publication Bias Analysis'!AT85,NA())</f>
        <v>#N/A</v>
      </c>
      <c r="FV85" s="58" t="str">
        <f>IF(Include_in_Pub_Bias=TRUE,'Publication Bias Analysis'!AS:AS-AVERAGE('Publication Bias Analysis'!AS:AS),"")</f>
        <v/>
      </c>
      <c r="FW85" s="47" t="str">
        <f>IF(Include_in_Pub_Bias=TRUE,FU:FU-('Publication Bias Analysis'!AW$30+'Publication Bias Analysis'!AW$31*FT:FT),"")</f>
        <v/>
      </c>
      <c r="GC85" s="164"/>
      <c r="GD85" s="58" t="str">
        <f t="shared" si="112"/>
        <v/>
      </c>
      <c r="GE85" s="58" t="str">
        <f t="shared" si="123"/>
        <v/>
      </c>
      <c r="GF85" s="47" t="str">
        <f t="shared" si="167"/>
        <v/>
      </c>
    </row>
    <row r="86" spans="1:188" x14ac:dyDescent="0.2">
      <c r="A86" s="166"/>
      <c r="B86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86" s="78" t="str">
        <f>IF(B86&lt;&gt;"",IF(B86=0,COUNTIF(B$2:B85,0)+1,COUNTIF(B$2:B85,B86)+B86+COUNTIF(B:B,0)),"")</f>
        <v/>
      </c>
      <c r="D86" s="78" t="str">
        <f>IF(AND(Variance&lt;&gt;"",Entry_Number&lt;&gt;""),Entry_Number,"")</f>
        <v/>
      </c>
      <c r="E86" s="120" t="str">
        <f>IF(Input!Study_name&lt;&gt;"",Input!Study_name,"")</f>
        <v/>
      </c>
      <c r="F86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86" s="58" t="str">
        <f t="shared" si="124"/>
        <v/>
      </c>
      <c r="H86" s="58" t="str">
        <f t="shared" si="125"/>
        <v/>
      </c>
      <c r="I86" s="58" t="str">
        <f t="shared" si="126"/>
        <v/>
      </c>
      <c r="J86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86" s="58" t="str">
        <f>IF(AND(Include_study="Yes",Sufficient_data="Yes",Variance&lt;&gt;""),IF(Input!Standard_error_of_Partial_correlation&lt;&gt;"",Input!Standard_error_of_Partial_correlation,SQRT(J86)),"")</f>
        <v/>
      </c>
      <c r="L86" s="58" t="str">
        <f>IF(AND(Sufficient_data="Yes",Include_study="Yes",Variance&lt;&gt;""),1/Variance,"")</f>
        <v/>
      </c>
      <c r="M86" s="58" t="str">
        <f>IF(AND(Sufficient_data="Yes",Include_study="Yes",Variance&lt;&gt;""),1/(Variance+T2_),"")</f>
        <v/>
      </c>
      <c r="N86" s="58" t="str">
        <f t="shared" si="127"/>
        <v/>
      </c>
      <c r="O86" s="58" t="str">
        <f t="shared" si="128"/>
        <v/>
      </c>
      <c r="P86" s="143" t="str">
        <f t="shared" si="129"/>
        <v/>
      </c>
      <c r="Q86" s="146" t="str">
        <f>IF(AND(Include_study="Yes",Sufficient_data="Yes",Variance&lt;&gt;""),IF(Fisher_transformation="Off",Partial_correlation,Partial_correlation_z)-Combined_Effect_Size,"")</f>
        <v/>
      </c>
      <c r="S86" s="75" t="e">
        <f>IF(AND(Sufficient_data="Yes",Include_study="Yes",Variance&lt;&gt;""),Partial_correlation,NA())</f>
        <v>#N/A</v>
      </c>
      <c r="T86" s="58" t="e">
        <f t="shared" si="130"/>
        <v>#N/A</v>
      </c>
      <c r="U86" s="47" t="e">
        <f t="shared" si="131"/>
        <v>#N/A</v>
      </c>
      <c r="Z86" s="166"/>
      <c r="AA86" s="82" t="str">
        <f t="shared" si="132"/>
        <v/>
      </c>
      <c r="AB86" s="88" t="b">
        <f t="shared" si="159"/>
        <v>0</v>
      </c>
      <c r="AC86" s="105" t="str">
        <f>IF(Include_in_subgroup=TRUE,Input!Study_name,"")</f>
        <v/>
      </c>
      <c r="AD86" s="58" t="str">
        <f t="shared" si="133"/>
        <v/>
      </c>
      <c r="AE86" s="58" t="str">
        <f t="shared" si="134"/>
        <v/>
      </c>
      <c r="AF86" s="58" t="str">
        <f t="shared" si="135"/>
        <v/>
      </c>
      <c r="AG86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86" s="58" t="str">
        <f t="shared" si="136"/>
        <v/>
      </c>
      <c r="AI86" s="58" t="str">
        <f t="shared" si="137"/>
        <v/>
      </c>
      <c r="AJ86" s="83" t="str">
        <f t="shared" si="138"/>
        <v/>
      </c>
      <c r="AK86" s="58" t="str">
        <f t="shared" si="139"/>
        <v/>
      </c>
      <c r="AL86" s="58" t="str">
        <f t="shared" si="140"/>
        <v/>
      </c>
      <c r="AM86" s="47" t="str">
        <f t="shared" si="141"/>
        <v/>
      </c>
      <c r="AN86" s="27"/>
      <c r="AO86" s="75" t="e">
        <f t="shared" si="142"/>
        <v>#N/A</v>
      </c>
      <c r="AP86" s="58" t="e">
        <f t="shared" si="143"/>
        <v>#N/A</v>
      </c>
      <c r="AQ86" s="47" t="e">
        <f t="shared" si="144"/>
        <v>#N/A</v>
      </c>
      <c r="AR86" s="27"/>
      <c r="AS86" s="82" t="str">
        <f t="shared" si="115"/>
        <v/>
      </c>
      <c r="AT86" s="58" t="str">
        <f>IF(AND(Sufficient_data="Yes",Include_study="Yes",Subgroup&lt;&gt;""),IF(COUNTIFS(Input!K$2:K85,"="&amp;"Yes",Input!C$2:C85,"="&amp;"Yes",Input!M$2:M85,"="&amp;Subgroup)&gt;0,"",Subgroup),"")</f>
        <v/>
      </c>
      <c r="AU86" s="88" t="str">
        <f t="shared" si="116"/>
        <v/>
      </c>
      <c r="AV86" s="78" t="str">
        <f t="shared" si="145"/>
        <v/>
      </c>
      <c r="AW86" s="58" t="str">
        <f t="shared" si="117"/>
        <v/>
      </c>
      <c r="AX86" s="89" t="str">
        <f t="shared" si="118"/>
        <v/>
      </c>
      <c r="AY86" s="83" t="str">
        <f t="shared" si="160"/>
        <v/>
      </c>
      <c r="AZ86" s="58" t="str">
        <f t="shared" si="119"/>
        <v/>
      </c>
      <c r="BA86" s="58" t="str">
        <f t="shared" si="146"/>
        <v/>
      </c>
      <c r="BB86" s="58" t="str">
        <f t="shared" si="120"/>
        <v/>
      </c>
      <c r="BC86" s="58" t="str">
        <f t="shared" si="121"/>
        <v/>
      </c>
      <c r="BD86" s="58" t="str">
        <f t="shared" si="147"/>
        <v/>
      </c>
      <c r="BE86" s="88" t="str">
        <f t="shared" si="148"/>
        <v/>
      </c>
      <c r="BF86" s="58" t="str">
        <f t="shared" si="149"/>
        <v/>
      </c>
      <c r="BG86" s="58" t="str">
        <f t="shared" si="150"/>
        <v/>
      </c>
      <c r="BH86" s="58" t="str">
        <f t="shared" si="161"/>
        <v/>
      </c>
      <c r="BI86" s="58" t="str">
        <f t="shared" si="162"/>
        <v/>
      </c>
      <c r="BJ86" s="58" t="str">
        <f t="shared" si="151"/>
        <v/>
      </c>
      <c r="BK86" s="58" t="str">
        <f t="shared" si="152"/>
        <v/>
      </c>
      <c r="BL86" s="58" t="str">
        <f t="shared" si="163"/>
        <v/>
      </c>
      <c r="BM86" s="58" t="str">
        <f t="shared" si="164"/>
        <v/>
      </c>
      <c r="BN86" s="58" t="str">
        <f t="shared" si="153"/>
        <v/>
      </c>
      <c r="BO86" s="58" t="e">
        <f t="shared" si="154"/>
        <v>#N/A</v>
      </c>
      <c r="BP86" s="83" t="str">
        <f t="shared" si="165"/>
        <v/>
      </c>
      <c r="BQ86" s="58" t="str">
        <f t="shared" si="155"/>
        <v/>
      </c>
      <c r="BR86" s="58" t="str">
        <f t="shared" si="156"/>
        <v/>
      </c>
      <c r="BS86" s="58" t="str">
        <f t="shared" si="157"/>
        <v/>
      </c>
      <c r="BT86" s="47" t="str">
        <f t="shared" si="158"/>
        <v/>
      </c>
      <c r="BY86" s="167"/>
      <c r="BZ86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86" s="58" t="e">
        <f>IF(Include_in_Moderator=TRUE,'Moderator Analysis'!E:E,NA())</f>
        <v>#N/A</v>
      </c>
      <c r="CB86" s="58" t="e">
        <f>IF(Include_in_Moderator=TRUE,'Moderator Analysis'!F:F,NA())</f>
        <v>#N/A</v>
      </c>
      <c r="CC86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86" s="58" t="str">
        <f>IF(Include_in_Moderator=TRUE,1/CC:CC^2,"")</f>
        <v/>
      </c>
      <c r="CE86" s="58" t="str">
        <f>IF(Include_in_Moderator=TRUE,'Moderator Analysis'!F:F-CO$2,"")</f>
        <v/>
      </c>
      <c r="CF86" s="58" t="str">
        <f>IF(Include_in_Moderator=TRUE,'Moderator Analysis'!E:E-CO$3,"")</f>
        <v/>
      </c>
      <c r="CG86" s="47" t="str">
        <f>IF(Include_in_Moderator=TRUE,CD:CD*('Moderator Analysis'!F:F-CO$5-CO$4*'Moderator Analysis'!E:E)^2,"")</f>
        <v/>
      </c>
      <c r="CH86" s="27"/>
      <c r="CI86" s="75" t="str">
        <f>IF(AND(Sufficient_data="Yes",Include_study="Yes",Include_in_Moderator=TRUE,Moderator&lt;&gt;""),1/(CC:CC^2+CO$7),"")</f>
        <v/>
      </c>
      <c r="CJ86" s="58" t="str">
        <f>IF(AND(Sufficient_data="Yes",Include_study="Yes",CI86&lt;&gt;""),'Moderator Analysis'!F:F-'Moderator Analysis'!K$37,"")</f>
        <v/>
      </c>
      <c r="CK86" s="58" t="str">
        <f>IF(AND(Sufficient_data="Yes",Include_study="Yes",CI86&lt;&gt;""),'Moderator Analysis'!E:E-SUMPRODUCT('Moderator Analysis'!E:E,CI:CI)/SUM(CI:CI),"")</f>
        <v/>
      </c>
      <c r="CL86" s="47" t="str">
        <f>IF(AND(Sufficient_data="Yes",Include_study="Yes",CI86&lt;&gt;""),CI:CI*(CB86-'Moderator Analysis'!K$29-'Moderator Analysis'!K$30*'Moderator Analysis'!E:E)^2,"")</f>
        <v/>
      </c>
      <c r="CQ86" s="167"/>
      <c r="CR86" s="150" t="b">
        <f>IF(Additional_Fisher_transformation="On",AND(Include_study="Yes",Number_of_observations&lt;&gt;"",Number_of_predictors&lt;&gt;""),AND(Include_study="Yes",Sufficient_data="Yes"))</f>
        <v>0</v>
      </c>
      <c r="CS86" s="169"/>
      <c r="CT86" s="58" t="str">
        <f>IF(Include_in_Pub_Bias=TRUE,Partial_correlation,"")</f>
        <v/>
      </c>
      <c r="CU86" s="58" t="str">
        <f>IF(AND(Include_in_Pub_Bias=TRUE,Additional_Fisher_transformation="On"),FISHER(Partial_correlation),"")</f>
        <v/>
      </c>
      <c r="CV86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86" s="58" t="str">
        <f>IF(Include_in_Pub_Bias=TRUE,1/CV:CV^2,"")</f>
        <v/>
      </c>
      <c r="CX86" s="58" t="str">
        <f>IF(Include_in_Pub_Bias=TRUE,1/(CV:CV^2+IF(Additional_model="Fixed effect",0,Calculations!DK$11)),"")</f>
        <v/>
      </c>
      <c r="CY86" s="58" t="str">
        <f>IF(Include_in_Pub_Bias=TRUE,1/(CV:CV^2+IF(Additional_model="Fixed effect",0,'Publication Bias Analysis'!L$32)),"")</f>
        <v/>
      </c>
      <c r="CZ86" s="58" t="str">
        <f>IF(Include_in_Pub_Bias=TRUE,'Publication Bias Analysis'!E:E-'Publication Bias Analysis'!I$37,"")</f>
        <v/>
      </c>
      <c r="DA86" s="58" t="str">
        <f>IF(Include_in_Pub_Bias=TRUE,IF(Additional_model="Fixed effect",1/CV:CV,1/SQRT(CV:CV^2+DK$11)),"")</f>
        <v/>
      </c>
      <c r="DB86" s="58" t="str">
        <f>IF(Include_in_Pub_Bias=TRUE,IF(Additional_model="Fixed effect",'Publication Bias Analysis'!E:E/CV:CV,'Publication Bias Analysis'!E:E/SQRT(CV:CV^2+DK$11)),"")</f>
        <v/>
      </c>
      <c r="DC86" s="78" t="str">
        <f>IF(Include_in_Pub_Bias=TRUE,RANK(DP:DP,DP:DP,1)*IF(DO:DO&gt;0,1,-1),"")</f>
        <v/>
      </c>
      <c r="DD86" s="78" t="str">
        <f>IF(Include_in_Pub_Bias=TRUE,DC:DC,"")</f>
        <v/>
      </c>
      <c r="DE86" s="78" t="str">
        <f>IF(Include_in_Pub_Bias=TRUE,RANK(DS:DS,DS:DS,1)*IF(DR:DR&lt;0,-1,1),"")</f>
        <v/>
      </c>
      <c r="DF86" s="78" t="str">
        <f>IF(Include_in_Pub_Bias=TRUE,RANK(DV:DV,DV:DV,1)*IF(DU:DU&lt;0,-1,1),"")</f>
        <v/>
      </c>
      <c r="DG86" s="58" t="e">
        <f>IF(Include_in_Pub_Bias=TRUE,'Publication Bias Analysis'!E:E,NA())</f>
        <v>#N/A</v>
      </c>
      <c r="DH86" s="47" t="e">
        <f>IF(Include_in_Pub_Bias=TRUE,CV:CV,NA())</f>
        <v>#N/A</v>
      </c>
      <c r="DN86" s="164"/>
      <c r="DO86" s="10" t="str">
        <f>IF(Include_in_Pub_Bias=TRUE,IF('Publication Bias Analysis'!L$37="Left",'Publication Bias Analysis'!E:E-'Publication Bias Analysis'!I$29,'Publication Bias Analysis'!I$29-'Publication Bias Analysis'!E:E),"")</f>
        <v/>
      </c>
      <c r="DP86" s="10" t="str">
        <f>IF(Include_in_Pub_Bias=TRUE,ABS(DO86),"")</f>
        <v/>
      </c>
      <c r="DQ86" s="47" t="str">
        <f>IF(Include_in_Pub_Bias=TRUE,1/(CV:CV^2+IF(Additional_model="Fixed effect",0,$DZ$6)),"")</f>
        <v/>
      </c>
      <c r="DR86" s="10" t="str">
        <f>IF(Include_in_Pub_Bias=TRUE,IF('Publication Bias Analysis'!L$37="Left",'Publication Bias Analysis'!E:E-DZ$3,DZ$3-'Publication Bias Analysis'!E:E),"")</f>
        <v/>
      </c>
      <c r="DS86" s="10" t="str">
        <f t="shared" si="166"/>
        <v/>
      </c>
      <c r="DT86" s="47" t="str">
        <f>IF(AND(DR86&lt;&gt;"",DD86&lt;=MAX(DD:DD)-DZ$7),1/(CV:CV^2+IF(Additional_model="Fixed effect",0,$DZ$13)),"")</f>
        <v/>
      </c>
      <c r="DU86" s="10" t="str">
        <f>IF(Include_in_Pub_Bias=TRUE,IF('Publication Bias Analysis'!L$37="Left",'Publication Bias Analysis'!E:E-DZ$10,DZ$10-'Publication Bias Analysis'!E:E),"")</f>
        <v/>
      </c>
      <c r="DV86" s="10" t="str">
        <f t="shared" si="122"/>
        <v/>
      </c>
      <c r="DW86" s="47" t="str">
        <f>IF(AND(DU86&lt;&gt;"",DE86&lt;=MAX(DE:DE)-DZ$14),1/(CV:CV^2+IF(Additional_model="Fixed effect",0,$DZ$20)),"")</f>
        <v/>
      </c>
      <c r="EO86" s="164"/>
      <c r="EP86" s="58" t="str">
        <f>IF(Include_in_Pub_Bias=TRUE,Inverse_standard_error-AVERAGE(Inverse_standard_error),"")</f>
        <v/>
      </c>
      <c r="EQ86" s="47" t="str">
        <f>IF(Include_in_Pub_Bias=TRUE,Z_score-('Publication Bias Analysis'!P$3+'Publication Bias Analysis'!P$4*Inverse_standard_error),"")</f>
        <v/>
      </c>
      <c r="ES86" s="164"/>
      <c r="ET86" s="58" t="str">
        <f>IF(Include_in_Pub_Bias=TRUE,('Publication Bias Analysis'!E:E-SUMPRODUCT('Publication Bias Analysis'!E:E,Calculations!CW:CW)/SUM(Calculations!CW:CW))/(SQRT(EU:EU)),"")</f>
        <v/>
      </c>
      <c r="EU86" s="58" t="str">
        <f>IF(Include_in_Pub_Bias=TRUE,'Publication Bias Analysis'!F:F^2-1/(SUM(Calculations!CW:CW)),"")</f>
        <v/>
      </c>
      <c r="EV86" s="78" t="str">
        <f>IF(Include_in_Pub_Bias=TRUE,RANK(ET:ET,ET:ET,1),"")</f>
        <v/>
      </c>
      <c r="EW86" s="78" t="str">
        <f>IF(Include_in_Pub_Bias=TRUE,RANK(EU:EU,EU:EU,1),"")</f>
        <v/>
      </c>
      <c r="EX86" s="78" t="str">
        <f>IF(Include_in_Pub_Bias=TRUE,COUNTIFS(EV87:EV285,"&lt;"&amp;EV86,EW87:EW285,"&lt;"&amp;EW86)+COUNTIFS(EV87:EV285,"&gt;"&amp;EV86,EW87:EW285,"&gt;"&amp;EW86),"")</f>
        <v/>
      </c>
      <c r="EY86" s="94" t="str">
        <f>IF(Include_in_Pub_Bias=TRUE,COUNTIFS(EV87:EV285,"&lt;"&amp;EV86,EW87:EW285,"&gt;"&amp;EW86)+COUNTIFS(EV87:EV285,"&gt;"&amp;EV86,EW87:EW285,"&lt;"&amp;EW86),"")</f>
        <v/>
      </c>
      <c r="FA86" s="164"/>
      <c r="FG86" s="164"/>
      <c r="FH86" s="58" t="e">
        <f>IF(Include_in_Pub_Bias=TRUE,Inverse_standard_error,NA())</f>
        <v>#N/A</v>
      </c>
      <c r="FI86" s="58" t="e">
        <f>IF(Include_in_Pub_Bias=TRUE,Z_score,NA())</f>
        <v>#N/A</v>
      </c>
      <c r="FJ86" s="58" t="str">
        <f>IF(Include_in_Pub_Bias=TRUE,Inverse_standard_error-AVERAGE(Inverse_standard_error),"")</f>
        <v/>
      </c>
      <c r="FK86" s="47" t="str">
        <f>IF(Include_in_Pub_Bias=TRUE,Z_score-('Publication Bias Analysis'!AK$30+'Publication Bias Analysis'!AK$31*Inverse_standard_error),"")</f>
        <v/>
      </c>
      <c r="FQ86" s="164"/>
      <c r="FR86" s="98" t="str">
        <f>IF(Z_score&lt;&gt;"",RANK('Publication Bias Analysis'!AT:AT,'Publication Bias Analysis'!AT:AT,1)+COUNTIF('Publication Bias Analysis'!AT$2:AT85,'Publication Bias Analysis'!AR86),"")</f>
        <v/>
      </c>
      <c r="FS86" s="58" t="str">
        <f t="shared" si="168"/>
        <v/>
      </c>
      <c r="FT86" s="58" t="e">
        <f>IF(Include_in_Pub_Bias=TRUE,'Publication Bias Analysis'!AS86,NA())</f>
        <v>#N/A</v>
      </c>
      <c r="FU86" s="58" t="e">
        <f>IF('Publication Bias Analysis'!AS86&lt;&gt;"",'Publication Bias Analysis'!AT86,NA())</f>
        <v>#N/A</v>
      </c>
      <c r="FV86" s="58" t="str">
        <f>IF(Include_in_Pub_Bias=TRUE,'Publication Bias Analysis'!AS:AS-AVERAGE('Publication Bias Analysis'!AS:AS),"")</f>
        <v/>
      </c>
      <c r="FW86" s="47" t="str">
        <f>IF(Include_in_Pub_Bias=TRUE,FU:FU-('Publication Bias Analysis'!AW$30+'Publication Bias Analysis'!AW$31*FT:FT),"")</f>
        <v/>
      </c>
      <c r="GC86" s="164"/>
      <c r="GD86" s="58" t="str">
        <f t="shared" si="112"/>
        <v/>
      </c>
      <c r="GE86" s="58" t="str">
        <f t="shared" si="123"/>
        <v/>
      </c>
      <c r="GF86" s="47" t="str">
        <f t="shared" si="167"/>
        <v/>
      </c>
    </row>
    <row r="87" spans="1:188" x14ac:dyDescent="0.2">
      <c r="A87" s="166"/>
      <c r="B87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87" s="78" t="str">
        <f>IF(B87&lt;&gt;"",IF(B87=0,COUNTIF(B$2:B86,0)+1,COUNTIF(B$2:B86,B87)+B87+COUNTIF(B:B,0)),"")</f>
        <v/>
      </c>
      <c r="D87" s="78" t="str">
        <f>IF(AND(Variance&lt;&gt;"",Entry_Number&lt;&gt;""),Entry_Number,"")</f>
        <v/>
      </c>
      <c r="E87" s="120" t="str">
        <f>IF(Input!Study_name&lt;&gt;"",Input!Study_name,"")</f>
        <v/>
      </c>
      <c r="F87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87" s="58" t="str">
        <f t="shared" si="124"/>
        <v/>
      </c>
      <c r="H87" s="58" t="str">
        <f t="shared" si="125"/>
        <v/>
      </c>
      <c r="I87" s="58" t="str">
        <f t="shared" si="126"/>
        <v/>
      </c>
      <c r="J87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87" s="58" t="str">
        <f>IF(AND(Include_study="Yes",Sufficient_data="Yes",Variance&lt;&gt;""),IF(Input!Standard_error_of_Partial_correlation&lt;&gt;"",Input!Standard_error_of_Partial_correlation,SQRT(J87)),"")</f>
        <v/>
      </c>
      <c r="L87" s="58" t="str">
        <f>IF(AND(Sufficient_data="Yes",Include_study="Yes",Variance&lt;&gt;""),1/Variance,"")</f>
        <v/>
      </c>
      <c r="M87" s="58" t="str">
        <f>IF(AND(Sufficient_data="Yes",Include_study="Yes",Variance&lt;&gt;""),1/(Variance+T2_),"")</f>
        <v/>
      </c>
      <c r="N87" s="58" t="str">
        <f t="shared" si="127"/>
        <v/>
      </c>
      <c r="O87" s="58" t="str">
        <f t="shared" si="128"/>
        <v/>
      </c>
      <c r="P87" s="143" t="str">
        <f t="shared" si="129"/>
        <v/>
      </c>
      <c r="Q87" s="146" t="str">
        <f>IF(AND(Include_study="Yes",Sufficient_data="Yes",Variance&lt;&gt;""),IF(Fisher_transformation="Off",Partial_correlation,Partial_correlation_z)-Combined_Effect_Size,"")</f>
        <v/>
      </c>
      <c r="S87" s="75" t="e">
        <f>IF(AND(Sufficient_data="Yes",Include_study="Yes",Variance&lt;&gt;""),Partial_correlation,NA())</f>
        <v>#N/A</v>
      </c>
      <c r="T87" s="58" t="e">
        <f t="shared" si="130"/>
        <v>#N/A</v>
      </c>
      <c r="U87" s="47" t="e">
        <f t="shared" si="131"/>
        <v>#N/A</v>
      </c>
      <c r="Z87" s="166"/>
      <c r="AA87" s="82" t="str">
        <f t="shared" si="132"/>
        <v/>
      </c>
      <c r="AB87" s="88" t="b">
        <f t="shared" si="159"/>
        <v>0</v>
      </c>
      <c r="AC87" s="105" t="str">
        <f>IF(Include_in_subgroup=TRUE,Input!Study_name,"")</f>
        <v/>
      </c>
      <c r="AD87" s="58" t="str">
        <f t="shared" si="133"/>
        <v/>
      </c>
      <c r="AE87" s="58" t="str">
        <f t="shared" si="134"/>
        <v/>
      </c>
      <c r="AF87" s="58" t="str">
        <f t="shared" si="135"/>
        <v/>
      </c>
      <c r="AG87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87" s="58" t="str">
        <f t="shared" si="136"/>
        <v/>
      </c>
      <c r="AI87" s="58" t="str">
        <f t="shared" si="137"/>
        <v/>
      </c>
      <c r="AJ87" s="83" t="str">
        <f t="shared" si="138"/>
        <v/>
      </c>
      <c r="AK87" s="58" t="str">
        <f t="shared" si="139"/>
        <v/>
      </c>
      <c r="AL87" s="58" t="str">
        <f t="shared" si="140"/>
        <v/>
      </c>
      <c r="AM87" s="47" t="str">
        <f t="shared" si="141"/>
        <v/>
      </c>
      <c r="AN87" s="27"/>
      <c r="AO87" s="75" t="e">
        <f t="shared" si="142"/>
        <v>#N/A</v>
      </c>
      <c r="AP87" s="58" t="e">
        <f t="shared" si="143"/>
        <v>#N/A</v>
      </c>
      <c r="AQ87" s="47" t="e">
        <f t="shared" si="144"/>
        <v>#N/A</v>
      </c>
      <c r="AR87" s="27"/>
      <c r="AS87" s="82" t="str">
        <f t="shared" si="115"/>
        <v/>
      </c>
      <c r="AT87" s="58" t="str">
        <f>IF(AND(Sufficient_data="Yes",Include_study="Yes",Subgroup&lt;&gt;""),IF(COUNTIFS(Input!K$2:K86,"="&amp;"Yes",Input!C$2:C86,"="&amp;"Yes",Input!M$2:M86,"="&amp;Subgroup)&gt;0,"",Subgroup),"")</f>
        <v/>
      </c>
      <c r="AU87" s="88" t="str">
        <f t="shared" si="116"/>
        <v/>
      </c>
      <c r="AV87" s="78" t="str">
        <f t="shared" si="145"/>
        <v/>
      </c>
      <c r="AW87" s="58" t="str">
        <f t="shared" si="117"/>
        <v/>
      </c>
      <c r="AX87" s="89" t="str">
        <f t="shared" si="118"/>
        <v/>
      </c>
      <c r="AY87" s="83" t="str">
        <f t="shared" si="160"/>
        <v/>
      </c>
      <c r="AZ87" s="58" t="str">
        <f t="shared" si="119"/>
        <v/>
      </c>
      <c r="BA87" s="58" t="str">
        <f t="shared" si="146"/>
        <v/>
      </c>
      <c r="BB87" s="58" t="str">
        <f t="shared" si="120"/>
        <v/>
      </c>
      <c r="BC87" s="58" t="str">
        <f t="shared" si="121"/>
        <v/>
      </c>
      <c r="BD87" s="58" t="str">
        <f t="shared" si="147"/>
        <v/>
      </c>
      <c r="BE87" s="88" t="str">
        <f t="shared" si="148"/>
        <v/>
      </c>
      <c r="BF87" s="58" t="str">
        <f t="shared" si="149"/>
        <v/>
      </c>
      <c r="BG87" s="58" t="str">
        <f t="shared" si="150"/>
        <v/>
      </c>
      <c r="BH87" s="58" t="str">
        <f t="shared" si="161"/>
        <v/>
      </c>
      <c r="BI87" s="58" t="str">
        <f t="shared" si="162"/>
        <v/>
      </c>
      <c r="BJ87" s="58" t="str">
        <f t="shared" si="151"/>
        <v/>
      </c>
      <c r="BK87" s="58" t="str">
        <f t="shared" si="152"/>
        <v/>
      </c>
      <c r="BL87" s="58" t="str">
        <f t="shared" si="163"/>
        <v/>
      </c>
      <c r="BM87" s="58" t="str">
        <f t="shared" si="164"/>
        <v/>
      </c>
      <c r="BN87" s="58" t="str">
        <f t="shared" si="153"/>
        <v/>
      </c>
      <c r="BO87" s="58" t="e">
        <f t="shared" si="154"/>
        <v>#N/A</v>
      </c>
      <c r="BP87" s="83" t="str">
        <f t="shared" si="165"/>
        <v/>
      </c>
      <c r="BQ87" s="58" t="str">
        <f t="shared" si="155"/>
        <v/>
      </c>
      <c r="BR87" s="58" t="str">
        <f t="shared" si="156"/>
        <v/>
      </c>
      <c r="BS87" s="58" t="str">
        <f t="shared" si="157"/>
        <v/>
      </c>
      <c r="BT87" s="47" t="str">
        <f t="shared" si="158"/>
        <v/>
      </c>
      <c r="BY87" s="167"/>
      <c r="BZ87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87" s="58" t="e">
        <f>IF(Include_in_Moderator=TRUE,'Moderator Analysis'!E:E,NA())</f>
        <v>#N/A</v>
      </c>
      <c r="CB87" s="58" t="e">
        <f>IF(Include_in_Moderator=TRUE,'Moderator Analysis'!F:F,NA())</f>
        <v>#N/A</v>
      </c>
      <c r="CC87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87" s="58" t="str">
        <f>IF(Include_in_Moderator=TRUE,1/CC:CC^2,"")</f>
        <v/>
      </c>
      <c r="CE87" s="58" t="str">
        <f>IF(Include_in_Moderator=TRUE,'Moderator Analysis'!F:F-CO$2,"")</f>
        <v/>
      </c>
      <c r="CF87" s="58" t="str">
        <f>IF(Include_in_Moderator=TRUE,'Moderator Analysis'!E:E-CO$3,"")</f>
        <v/>
      </c>
      <c r="CG87" s="47" t="str">
        <f>IF(Include_in_Moderator=TRUE,CD:CD*('Moderator Analysis'!F:F-CO$5-CO$4*'Moderator Analysis'!E:E)^2,"")</f>
        <v/>
      </c>
      <c r="CH87" s="27"/>
      <c r="CI87" s="75" t="str">
        <f>IF(AND(Sufficient_data="Yes",Include_study="Yes",Include_in_Moderator=TRUE,Moderator&lt;&gt;""),1/(CC:CC^2+CO$7),"")</f>
        <v/>
      </c>
      <c r="CJ87" s="58" t="str">
        <f>IF(AND(Sufficient_data="Yes",Include_study="Yes",CI87&lt;&gt;""),'Moderator Analysis'!F:F-'Moderator Analysis'!K$37,"")</f>
        <v/>
      </c>
      <c r="CK87" s="58" t="str">
        <f>IF(AND(Sufficient_data="Yes",Include_study="Yes",CI87&lt;&gt;""),'Moderator Analysis'!E:E-SUMPRODUCT('Moderator Analysis'!E:E,CI:CI)/SUM(CI:CI),"")</f>
        <v/>
      </c>
      <c r="CL87" s="47" t="str">
        <f>IF(AND(Sufficient_data="Yes",Include_study="Yes",CI87&lt;&gt;""),CI:CI*(CB87-'Moderator Analysis'!K$29-'Moderator Analysis'!K$30*'Moderator Analysis'!E:E)^2,"")</f>
        <v/>
      </c>
      <c r="CQ87" s="167"/>
      <c r="CR87" s="150" t="b">
        <f>IF(Additional_Fisher_transformation="On",AND(Include_study="Yes",Number_of_observations&lt;&gt;"",Number_of_predictors&lt;&gt;""),AND(Include_study="Yes",Sufficient_data="Yes"))</f>
        <v>0</v>
      </c>
      <c r="CS87" s="169"/>
      <c r="CT87" s="58" t="str">
        <f>IF(Include_in_Pub_Bias=TRUE,Partial_correlation,"")</f>
        <v/>
      </c>
      <c r="CU87" s="58" t="str">
        <f>IF(AND(Include_in_Pub_Bias=TRUE,Additional_Fisher_transformation="On"),FISHER(Partial_correlation),"")</f>
        <v/>
      </c>
      <c r="CV87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87" s="58" t="str">
        <f>IF(Include_in_Pub_Bias=TRUE,1/CV:CV^2,"")</f>
        <v/>
      </c>
      <c r="CX87" s="58" t="str">
        <f>IF(Include_in_Pub_Bias=TRUE,1/(CV:CV^2+IF(Additional_model="Fixed effect",0,Calculations!DK$11)),"")</f>
        <v/>
      </c>
      <c r="CY87" s="58" t="str">
        <f>IF(Include_in_Pub_Bias=TRUE,1/(CV:CV^2+IF(Additional_model="Fixed effect",0,'Publication Bias Analysis'!L$32)),"")</f>
        <v/>
      </c>
      <c r="CZ87" s="58" t="str">
        <f>IF(Include_in_Pub_Bias=TRUE,'Publication Bias Analysis'!E:E-'Publication Bias Analysis'!I$37,"")</f>
        <v/>
      </c>
      <c r="DA87" s="58" t="str">
        <f>IF(Include_in_Pub_Bias=TRUE,IF(Additional_model="Fixed effect",1/CV:CV,1/SQRT(CV:CV^2+DK$11)),"")</f>
        <v/>
      </c>
      <c r="DB87" s="58" t="str">
        <f>IF(Include_in_Pub_Bias=TRUE,IF(Additional_model="Fixed effect",'Publication Bias Analysis'!E:E/CV:CV,'Publication Bias Analysis'!E:E/SQRT(CV:CV^2+DK$11)),"")</f>
        <v/>
      </c>
      <c r="DC87" s="78" t="str">
        <f>IF(Include_in_Pub_Bias=TRUE,RANK(DP:DP,DP:DP,1)*IF(DO:DO&gt;0,1,-1),"")</f>
        <v/>
      </c>
      <c r="DD87" s="78" t="str">
        <f>IF(Include_in_Pub_Bias=TRUE,DC:DC,"")</f>
        <v/>
      </c>
      <c r="DE87" s="78" t="str">
        <f>IF(Include_in_Pub_Bias=TRUE,RANK(DS:DS,DS:DS,1)*IF(DR:DR&lt;0,-1,1),"")</f>
        <v/>
      </c>
      <c r="DF87" s="78" t="str">
        <f>IF(Include_in_Pub_Bias=TRUE,RANK(DV:DV,DV:DV,1)*IF(DU:DU&lt;0,-1,1),"")</f>
        <v/>
      </c>
      <c r="DG87" s="58" t="e">
        <f>IF(Include_in_Pub_Bias=TRUE,'Publication Bias Analysis'!E:E,NA())</f>
        <v>#N/A</v>
      </c>
      <c r="DH87" s="47" t="e">
        <f>IF(Include_in_Pub_Bias=TRUE,CV:CV,NA())</f>
        <v>#N/A</v>
      </c>
      <c r="DN87" s="164"/>
      <c r="DO87" s="10" t="str">
        <f>IF(Include_in_Pub_Bias=TRUE,IF('Publication Bias Analysis'!L$37="Left",'Publication Bias Analysis'!E:E-'Publication Bias Analysis'!I$29,'Publication Bias Analysis'!I$29-'Publication Bias Analysis'!E:E),"")</f>
        <v/>
      </c>
      <c r="DP87" s="10" t="str">
        <f>IF(Include_in_Pub_Bias=TRUE,ABS(DO87),"")</f>
        <v/>
      </c>
      <c r="DQ87" s="47" t="str">
        <f>IF(Include_in_Pub_Bias=TRUE,1/(CV:CV^2+IF(Additional_model="Fixed effect",0,$DZ$6)),"")</f>
        <v/>
      </c>
      <c r="DR87" s="10" t="str">
        <f>IF(Include_in_Pub_Bias=TRUE,IF('Publication Bias Analysis'!L$37="Left",'Publication Bias Analysis'!E:E-DZ$3,DZ$3-'Publication Bias Analysis'!E:E),"")</f>
        <v/>
      </c>
      <c r="DS87" s="10" t="str">
        <f t="shared" si="166"/>
        <v/>
      </c>
      <c r="DT87" s="47" t="str">
        <f>IF(AND(DR87&lt;&gt;"",DD87&lt;=MAX(DD:DD)-DZ$7),1/(CV:CV^2+IF(Additional_model="Fixed effect",0,$DZ$13)),"")</f>
        <v/>
      </c>
      <c r="DU87" s="10" t="str">
        <f>IF(Include_in_Pub_Bias=TRUE,IF('Publication Bias Analysis'!L$37="Left",'Publication Bias Analysis'!E:E-DZ$10,DZ$10-'Publication Bias Analysis'!E:E),"")</f>
        <v/>
      </c>
      <c r="DV87" s="10" t="str">
        <f t="shared" si="122"/>
        <v/>
      </c>
      <c r="DW87" s="47" t="str">
        <f>IF(AND(DU87&lt;&gt;"",DE87&lt;=MAX(DE:DE)-DZ$14),1/(CV:CV^2+IF(Additional_model="Fixed effect",0,$DZ$20)),"")</f>
        <v/>
      </c>
      <c r="EO87" s="164"/>
      <c r="EP87" s="58" t="str">
        <f>IF(Include_in_Pub_Bias=TRUE,Inverse_standard_error-AVERAGE(Inverse_standard_error),"")</f>
        <v/>
      </c>
      <c r="EQ87" s="47" t="str">
        <f>IF(Include_in_Pub_Bias=TRUE,Z_score-('Publication Bias Analysis'!P$3+'Publication Bias Analysis'!P$4*Inverse_standard_error),"")</f>
        <v/>
      </c>
      <c r="ES87" s="164"/>
      <c r="ET87" s="58" t="str">
        <f>IF(Include_in_Pub_Bias=TRUE,('Publication Bias Analysis'!E:E-SUMPRODUCT('Publication Bias Analysis'!E:E,Calculations!CW:CW)/SUM(Calculations!CW:CW))/(SQRT(EU:EU)),"")</f>
        <v/>
      </c>
      <c r="EU87" s="58" t="str">
        <f>IF(Include_in_Pub_Bias=TRUE,'Publication Bias Analysis'!F:F^2-1/(SUM(Calculations!CW:CW)),"")</f>
        <v/>
      </c>
      <c r="EV87" s="78" t="str">
        <f>IF(Include_in_Pub_Bias=TRUE,RANK(ET:ET,ET:ET,1),"")</f>
        <v/>
      </c>
      <c r="EW87" s="78" t="str">
        <f>IF(Include_in_Pub_Bias=TRUE,RANK(EU:EU,EU:EU,1),"")</f>
        <v/>
      </c>
      <c r="EX87" s="78" t="str">
        <f>IF(Include_in_Pub_Bias=TRUE,COUNTIFS(EV88:EV286,"&lt;"&amp;EV87,EW88:EW286,"&lt;"&amp;EW87)+COUNTIFS(EV88:EV286,"&gt;"&amp;EV87,EW88:EW286,"&gt;"&amp;EW87),"")</f>
        <v/>
      </c>
      <c r="EY87" s="94" t="str">
        <f>IF(Include_in_Pub_Bias=TRUE,COUNTIFS(EV88:EV286,"&lt;"&amp;EV87,EW88:EW286,"&gt;"&amp;EW87)+COUNTIFS(EV88:EV286,"&gt;"&amp;EV87,EW88:EW286,"&lt;"&amp;EW87),"")</f>
        <v/>
      </c>
      <c r="FA87" s="164"/>
      <c r="FG87" s="164"/>
      <c r="FH87" s="58" t="e">
        <f>IF(Include_in_Pub_Bias=TRUE,Inverse_standard_error,NA())</f>
        <v>#N/A</v>
      </c>
      <c r="FI87" s="58" t="e">
        <f>IF(Include_in_Pub_Bias=TRUE,Z_score,NA())</f>
        <v>#N/A</v>
      </c>
      <c r="FJ87" s="58" t="str">
        <f>IF(Include_in_Pub_Bias=TRUE,Inverse_standard_error-AVERAGE(Inverse_standard_error),"")</f>
        <v/>
      </c>
      <c r="FK87" s="47" t="str">
        <f>IF(Include_in_Pub_Bias=TRUE,Z_score-('Publication Bias Analysis'!AK$30+'Publication Bias Analysis'!AK$31*Inverse_standard_error),"")</f>
        <v/>
      </c>
      <c r="FQ87" s="164"/>
      <c r="FR87" s="98" t="str">
        <f>IF(Z_score&lt;&gt;"",RANK('Publication Bias Analysis'!AT:AT,'Publication Bias Analysis'!AT:AT,1)+COUNTIF('Publication Bias Analysis'!AT$2:AT86,'Publication Bias Analysis'!AR87),"")</f>
        <v/>
      </c>
      <c r="FS87" s="58" t="str">
        <f t="shared" si="168"/>
        <v/>
      </c>
      <c r="FT87" s="58" t="e">
        <f>IF(Include_in_Pub_Bias=TRUE,'Publication Bias Analysis'!AS87,NA())</f>
        <v>#N/A</v>
      </c>
      <c r="FU87" s="58" t="e">
        <f>IF('Publication Bias Analysis'!AS87&lt;&gt;"",'Publication Bias Analysis'!AT87,NA())</f>
        <v>#N/A</v>
      </c>
      <c r="FV87" s="58" t="str">
        <f>IF(Include_in_Pub_Bias=TRUE,'Publication Bias Analysis'!AS:AS-AVERAGE('Publication Bias Analysis'!AS:AS),"")</f>
        <v/>
      </c>
      <c r="FW87" s="47" t="str">
        <f>IF(Include_in_Pub_Bias=TRUE,FU:FU-('Publication Bias Analysis'!AW$30+'Publication Bias Analysis'!AW$31*FT:FT),"")</f>
        <v/>
      </c>
      <c r="GC87" s="164"/>
      <c r="GD87" s="58" t="str">
        <f t="shared" si="112"/>
        <v/>
      </c>
      <c r="GE87" s="58" t="str">
        <f t="shared" si="123"/>
        <v/>
      </c>
      <c r="GF87" s="47" t="str">
        <f t="shared" si="167"/>
        <v/>
      </c>
    </row>
    <row r="88" spans="1:188" x14ac:dyDescent="0.2">
      <c r="A88" s="166"/>
      <c r="B88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88" s="78" t="str">
        <f>IF(B88&lt;&gt;"",IF(B88=0,COUNTIF(B$2:B87,0)+1,COUNTIF(B$2:B87,B88)+B88+COUNTIF(B:B,0)),"")</f>
        <v/>
      </c>
      <c r="D88" s="78" t="str">
        <f>IF(AND(Variance&lt;&gt;"",Entry_Number&lt;&gt;""),Entry_Number,"")</f>
        <v/>
      </c>
      <c r="E88" s="120" t="str">
        <f>IF(Input!Study_name&lt;&gt;"",Input!Study_name,"")</f>
        <v/>
      </c>
      <c r="F88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88" s="58" t="str">
        <f t="shared" si="124"/>
        <v/>
      </c>
      <c r="H88" s="58" t="str">
        <f t="shared" si="125"/>
        <v/>
      </c>
      <c r="I88" s="58" t="str">
        <f t="shared" si="126"/>
        <v/>
      </c>
      <c r="J88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88" s="58" t="str">
        <f>IF(AND(Include_study="Yes",Sufficient_data="Yes",Variance&lt;&gt;""),IF(Input!Standard_error_of_Partial_correlation&lt;&gt;"",Input!Standard_error_of_Partial_correlation,SQRT(J88)),"")</f>
        <v/>
      </c>
      <c r="L88" s="58" t="str">
        <f>IF(AND(Sufficient_data="Yes",Include_study="Yes",Variance&lt;&gt;""),1/Variance,"")</f>
        <v/>
      </c>
      <c r="M88" s="58" t="str">
        <f>IF(AND(Sufficient_data="Yes",Include_study="Yes",Variance&lt;&gt;""),1/(Variance+T2_),"")</f>
        <v/>
      </c>
      <c r="N88" s="58" t="str">
        <f t="shared" si="127"/>
        <v/>
      </c>
      <c r="O88" s="58" t="str">
        <f t="shared" si="128"/>
        <v/>
      </c>
      <c r="P88" s="143" t="str">
        <f t="shared" si="129"/>
        <v/>
      </c>
      <c r="Q88" s="146" t="str">
        <f>IF(AND(Include_study="Yes",Sufficient_data="Yes",Variance&lt;&gt;""),IF(Fisher_transformation="Off",Partial_correlation,Partial_correlation_z)-Combined_Effect_Size,"")</f>
        <v/>
      </c>
      <c r="S88" s="75" t="e">
        <f>IF(AND(Sufficient_data="Yes",Include_study="Yes",Variance&lt;&gt;""),Partial_correlation,NA())</f>
        <v>#N/A</v>
      </c>
      <c r="T88" s="58" t="e">
        <f t="shared" si="130"/>
        <v>#N/A</v>
      </c>
      <c r="U88" s="47" t="e">
        <f t="shared" si="131"/>
        <v>#N/A</v>
      </c>
      <c r="Z88" s="166"/>
      <c r="AA88" s="82" t="str">
        <f t="shared" si="132"/>
        <v/>
      </c>
      <c r="AB88" s="88" t="b">
        <f t="shared" si="159"/>
        <v>0</v>
      </c>
      <c r="AC88" s="105" t="str">
        <f>IF(Include_in_subgroup=TRUE,Input!Study_name,"")</f>
        <v/>
      </c>
      <c r="AD88" s="58" t="str">
        <f t="shared" si="133"/>
        <v/>
      </c>
      <c r="AE88" s="58" t="str">
        <f t="shared" si="134"/>
        <v/>
      </c>
      <c r="AF88" s="58" t="str">
        <f t="shared" si="135"/>
        <v/>
      </c>
      <c r="AG88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88" s="58" t="str">
        <f t="shared" si="136"/>
        <v/>
      </c>
      <c r="AI88" s="58" t="str">
        <f t="shared" si="137"/>
        <v/>
      </c>
      <c r="AJ88" s="83" t="str">
        <f t="shared" si="138"/>
        <v/>
      </c>
      <c r="AK88" s="58" t="str">
        <f t="shared" si="139"/>
        <v/>
      </c>
      <c r="AL88" s="58" t="str">
        <f t="shared" si="140"/>
        <v/>
      </c>
      <c r="AM88" s="47" t="str">
        <f t="shared" si="141"/>
        <v/>
      </c>
      <c r="AN88" s="27"/>
      <c r="AO88" s="75" t="e">
        <f t="shared" si="142"/>
        <v>#N/A</v>
      </c>
      <c r="AP88" s="58" t="e">
        <f t="shared" si="143"/>
        <v>#N/A</v>
      </c>
      <c r="AQ88" s="47" t="e">
        <f t="shared" si="144"/>
        <v>#N/A</v>
      </c>
      <c r="AR88" s="27"/>
      <c r="AS88" s="82" t="str">
        <f t="shared" si="115"/>
        <v/>
      </c>
      <c r="AT88" s="58" t="str">
        <f>IF(AND(Sufficient_data="Yes",Include_study="Yes",Subgroup&lt;&gt;""),IF(COUNTIFS(Input!K$2:K87,"="&amp;"Yes",Input!C$2:C87,"="&amp;"Yes",Input!M$2:M87,"="&amp;Subgroup)&gt;0,"",Subgroup),"")</f>
        <v/>
      </c>
      <c r="AU88" s="88" t="str">
        <f t="shared" si="116"/>
        <v/>
      </c>
      <c r="AV88" s="78" t="str">
        <f t="shared" si="145"/>
        <v/>
      </c>
      <c r="AW88" s="58" t="str">
        <f t="shared" si="117"/>
        <v/>
      </c>
      <c r="AX88" s="89" t="str">
        <f t="shared" si="118"/>
        <v/>
      </c>
      <c r="AY88" s="83" t="str">
        <f t="shared" si="160"/>
        <v/>
      </c>
      <c r="AZ88" s="58" t="str">
        <f t="shared" si="119"/>
        <v/>
      </c>
      <c r="BA88" s="58" t="str">
        <f t="shared" si="146"/>
        <v/>
      </c>
      <c r="BB88" s="58" t="str">
        <f t="shared" si="120"/>
        <v/>
      </c>
      <c r="BC88" s="58" t="str">
        <f t="shared" si="121"/>
        <v/>
      </c>
      <c r="BD88" s="58" t="str">
        <f t="shared" si="147"/>
        <v/>
      </c>
      <c r="BE88" s="88" t="str">
        <f t="shared" si="148"/>
        <v/>
      </c>
      <c r="BF88" s="58" t="str">
        <f t="shared" si="149"/>
        <v/>
      </c>
      <c r="BG88" s="58" t="str">
        <f t="shared" si="150"/>
        <v/>
      </c>
      <c r="BH88" s="58" t="str">
        <f t="shared" si="161"/>
        <v/>
      </c>
      <c r="BI88" s="58" t="str">
        <f t="shared" si="162"/>
        <v/>
      </c>
      <c r="BJ88" s="58" t="str">
        <f t="shared" si="151"/>
        <v/>
      </c>
      <c r="BK88" s="58" t="str">
        <f t="shared" si="152"/>
        <v/>
      </c>
      <c r="BL88" s="58" t="str">
        <f t="shared" si="163"/>
        <v/>
      </c>
      <c r="BM88" s="58" t="str">
        <f t="shared" si="164"/>
        <v/>
      </c>
      <c r="BN88" s="58" t="str">
        <f t="shared" si="153"/>
        <v/>
      </c>
      <c r="BO88" s="58" t="e">
        <f t="shared" si="154"/>
        <v>#N/A</v>
      </c>
      <c r="BP88" s="83" t="str">
        <f t="shared" si="165"/>
        <v/>
      </c>
      <c r="BQ88" s="58" t="str">
        <f t="shared" si="155"/>
        <v/>
      </c>
      <c r="BR88" s="58" t="str">
        <f t="shared" si="156"/>
        <v/>
      </c>
      <c r="BS88" s="58" t="str">
        <f t="shared" si="157"/>
        <v/>
      </c>
      <c r="BT88" s="47" t="str">
        <f t="shared" si="158"/>
        <v/>
      </c>
      <c r="BY88" s="167"/>
      <c r="BZ88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88" s="58" t="e">
        <f>IF(Include_in_Moderator=TRUE,'Moderator Analysis'!E:E,NA())</f>
        <v>#N/A</v>
      </c>
      <c r="CB88" s="58" t="e">
        <f>IF(Include_in_Moderator=TRUE,'Moderator Analysis'!F:F,NA())</f>
        <v>#N/A</v>
      </c>
      <c r="CC88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88" s="58" t="str">
        <f>IF(Include_in_Moderator=TRUE,1/CC:CC^2,"")</f>
        <v/>
      </c>
      <c r="CE88" s="58" t="str">
        <f>IF(Include_in_Moderator=TRUE,'Moderator Analysis'!F:F-CO$2,"")</f>
        <v/>
      </c>
      <c r="CF88" s="58" t="str">
        <f>IF(Include_in_Moderator=TRUE,'Moderator Analysis'!E:E-CO$3,"")</f>
        <v/>
      </c>
      <c r="CG88" s="47" t="str">
        <f>IF(Include_in_Moderator=TRUE,CD:CD*('Moderator Analysis'!F:F-CO$5-CO$4*'Moderator Analysis'!E:E)^2,"")</f>
        <v/>
      </c>
      <c r="CH88" s="27"/>
      <c r="CI88" s="75" t="str">
        <f>IF(AND(Sufficient_data="Yes",Include_study="Yes",Include_in_Moderator=TRUE,Moderator&lt;&gt;""),1/(CC:CC^2+CO$7),"")</f>
        <v/>
      </c>
      <c r="CJ88" s="58" t="str">
        <f>IF(AND(Sufficient_data="Yes",Include_study="Yes",CI88&lt;&gt;""),'Moderator Analysis'!F:F-'Moderator Analysis'!K$37,"")</f>
        <v/>
      </c>
      <c r="CK88" s="58" t="str">
        <f>IF(AND(Sufficient_data="Yes",Include_study="Yes",CI88&lt;&gt;""),'Moderator Analysis'!E:E-SUMPRODUCT('Moderator Analysis'!E:E,CI:CI)/SUM(CI:CI),"")</f>
        <v/>
      </c>
      <c r="CL88" s="47" t="str">
        <f>IF(AND(Sufficient_data="Yes",Include_study="Yes",CI88&lt;&gt;""),CI:CI*(CB88-'Moderator Analysis'!K$29-'Moderator Analysis'!K$30*'Moderator Analysis'!E:E)^2,"")</f>
        <v/>
      </c>
      <c r="CQ88" s="167"/>
      <c r="CR88" s="150" t="b">
        <f>IF(Additional_Fisher_transformation="On",AND(Include_study="Yes",Number_of_observations&lt;&gt;"",Number_of_predictors&lt;&gt;""),AND(Include_study="Yes",Sufficient_data="Yes"))</f>
        <v>0</v>
      </c>
      <c r="CS88" s="169"/>
      <c r="CT88" s="58" t="str">
        <f>IF(Include_in_Pub_Bias=TRUE,Partial_correlation,"")</f>
        <v/>
      </c>
      <c r="CU88" s="58" t="str">
        <f>IF(AND(Include_in_Pub_Bias=TRUE,Additional_Fisher_transformation="On"),FISHER(Partial_correlation),"")</f>
        <v/>
      </c>
      <c r="CV88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88" s="58" t="str">
        <f>IF(Include_in_Pub_Bias=TRUE,1/CV:CV^2,"")</f>
        <v/>
      </c>
      <c r="CX88" s="58" t="str">
        <f>IF(Include_in_Pub_Bias=TRUE,1/(CV:CV^2+IF(Additional_model="Fixed effect",0,Calculations!DK$11)),"")</f>
        <v/>
      </c>
      <c r="CY88" s="58" t="str">
        <f>IF(Include_in_Pub_Bias=TRUE,1/(CV:CV^2+IF(Additional_model="Fixed effect",0,'Publication Bias Analysis'!L$32)),"")</f>
        <v/>
      </c>
      <c r="CZ88" s="58" t="str">
        <f>IF(Include_in_Pub_Bias=TRUE,'Publication Bias Analysis'!E:E-'Publication Bias Analysis'!I$37,"")</f>
        <v/>
      </c>
      <c r="DA88" s="58" t="str">
        <f>IF(Include_in_Pub_Bias=TRUE,IF(Additional_model="Fixed effect",1/CV:CV,1/SQRT(CV:CV^2+DK$11)),"")</f>
        <v/>
      </c>
      <c r="DB88" s="58" t="str">
        <f>IF(Include_in_Pub_Bias=TRUE,IF(Additional_model="Fixed effect",'Publication Bias Analysis'!E:E/CV:CV,'Publication Bias Analysis'!E:E/SQRT(CV:CV^2+DK$11)),"")</f>
        <v/>
      </c>
      <c r="DC88" s="78" t="str">
        <f>IF(Include_in_Pub_Bias=TRUE,RANK(DP:DP,DP:DP,1)*IF(DO:DO&gt;0,1,-1),"")</f>
        <v/>
      </c>
      <c r="DD88" s="78" t="str">
        <f>IF(Include_in_Pub_Bias=TRUE,DC:DC,"")</f>
        <v/>
      </c>
      <c r="DE88" s="78" t="str">
        <f>IF(Include_in_Pub_Bias=TRUE,RANK(DS:DS,DS:DS,1)*IF(DR:DR&lt;0,-1,1),"")</f>
        <v/>
      </c>
      <c r="DF88" s="78" t="str">
        <f>IF(Include_in_Pub_Bias=TRUE,RANK(DV:DV,DV:DV,1)*IF(DU:DU&lt;0,-1,1),"")</f>
        <v/>
      </c>
      <c r="DG88" s="58" t="e">
        <f>IF(Include_in_Pub_Bias=TRUE,'Publication Bias Analysis'!E:E,NA())</f>
        <v>#N/A</v>
      </c>
      <c r="DH88" s="47" t="e">
        <f>IF(Include_in_Pub_Bias=TRUE,CV:CV,NA())</f>
        <v>#N/A</v>
      </c>
      <c r="DN88" s="164"/>
      <c r="DO88" s="10" t="str">
        <f>IF(Include_in_Pub_Bias=TRUE,IF('Publication Bias Analysis'!L$37="Left",'Publication Bias Analysis'!E:E-'Publication Bias Analysis'!I$29,'Publication Bias Analysis'!I$29-'Publication Bias Analysis'!E:E),"")</f>
        <v/>
      </c>
      <c r="DP88" s="10" t="str">
        <f>IF(Include_in_Pub_Bias=TRUE,ABS(DO88),"")</f>
        <v/>
      </c>
      <c r="DQ88" s="47" t="str">
        <f>IF(Include_in_Pub_Bias=TRUE,1/(CV:CV^2+IF(Additional_model="Fixed effect",0,$DZ$6)),"")</f>
        <v/>
      </c>
      <c r="DR88" s="10" t="str">
        <f>IF(Include_in_Pub_Bias=TRUE,IF('Publication Bias Analysis'!L$37="Left",'Publication Bias Analysis'!E:E-DZ$3,DZ$3-'Publication Bias Analysis'!E:E),"")</f>
        <v/>
      </c>
      <c r="DS88" s="10" t="str">
        <f t="shared" si="166"/>
        <v/>
      </c>
      <c r="DT88" s="47" t="str">
        <f>IF(AND(DR88&lt;&gt;"",DD88&lt;=MAX(DD:DD)-DZ$7),1/(CV:CV^2+IF(Additional_model="Fixed effect",0,$DZ$13)),"")</f>
        <v/>
      </c>
      <c r="DU88" s="10" t="str">
        <f>IF(Include_in_Pub_Bias=TRUE,IF('Publication Bias Analysis'!L$37="Left",'Publication Bias Analysis'!E:E-DZ$10,DZ$10-'Publication Bias Analysis'!E:E),"")</f>
        <v/>
      </c>
      <c r="DV88" s="10" t="str">
        <f t="shared" si="122"/>
        <v/>
      </c>
      <c r="DW88" s="47" t="str">
        <f>IF(AND(DU88&lt;&gt;"",DE88&lt;=MAX(DE:DE)-DZ$14),1/(CV:CV^2+IF(Additional_model="Fixed effect",0,$DZ$20)),"")</f>
        <v/>
      </c>
      <c r="EO88" s="164"/>
      <c r="EP88" s="58" t="str">
        <f>IF(Include_in_Pub_Bias=TRUE,Inverse_standard_error-AVERAGE(Inverse_standard_error),"")</f>
        <v/>
      </c>
      <c r="EQ88" s="47" t="str">
        <f>IF(Include_in_Pub_Bias=TRUE,Z_score-('Publication Bias Analysis'!P$3+'Publication Bias Analysis'!P$4*Inverse_standard_error),"")</f>
        <v/>
      </c>
      <c r="ES88" s="164"/>
      <c r="ET88" s="58" t="str">
        <f>IF(Include_in_Pub_Bias=TRUE,('Publication Bias Analysis'!E:E-SUMPRODUCT('Publication Bias Analysis'!E:E,Calculations!CW:CW)/SUM(Calculations!CW:CW))/(SQRT(EU:EU)),"")</f>
        <v/>
      </c>
      <c r="EU88" s="58" t="str">
        <f>IF(Include_in_Pub_Bias=TRUE,'Publication Bias Analysis'!F:F^2-1/(SUM(Calculations!CW:CW)),"")</f>
        <v/>
      </c>
      <c r="EV88" s="78" t="str">
        <f>IF(Include_in_Pub_Bias=TRUE,RANK(ET:ET,ET:ET,1),"")</f>
        <v/>
      </c>
      <c r="EW88" s="78" t="str">
        <f>IF(Include_in_Pub_Bias=TRUE,RANK(EU:EU,EU:EU,1),"")</f>
        <v/>
      </c>
      <c r="EX88" s="78" t="str">
        <f>IF(Include_in_Pub_Bias=TRUE,COUNTIFS(EV89:EV287,"&lt;"&amp;EV88,EW89:EW287,"&lt;"&amp;EW88)+COUNTIFS(EV89:EV287,"&gt;"&amp;EV88,EW89:EW287,"&gt;"&amp;EW88),"")</f>
        <v/>
      </c>
      <c r="EY88" s="94" t="str">
        <f>IF(Include_in_Pub_Bias=TRUE,COUNTIFS(EV89:EV287,"&lt;"&amp;EV88,EW89:EW287,"&gt;"&amp;EW88)+COUNTIFS(EV89:EV287,"&gt;"&amp;EV88,EW89:EW287,"&lt;"&amp;EW88),"")</f>
        <v/>
      </c>
      <c r="FA88" s="164"/>
      <c r="FG88" s="164"/>
      <c r="FH88" s="58" t="e">
        <f>IF(Include_in_Pub_Bias=TRUE,Inverse_standard_error,NA())</f>
        <v>#N/A</v>
      </c>
      <c r="FI88" s="58" t="e">
        <f>IF(Include_in_Pub_Bias=TRUE,Z_score,NA())</f>
        <v>#N/A</v>
      </c>
      <c r="FJ88" s="58" t="str">
        <f>IF(Include_in_Pub_Bias=TRUE,Inverse_standard_error-AVERAGE(Inverse_standard_error),"")</f>
        <v/>
      </c>
      <c r="FK88" s="47" t="str">
        <f>IF(Include_in_Pub_Bias=TRUE,Z_score-('Publication Bias Analysis'!AK$30+'Publication Bias Analysis'!AK$31*Inverse_standard_error),"")</f>
        <v/>
      </c>
      <c r="FQ88" s="164"/>
      <c r="FR88" s="98" t="str">
        <f>IF(Z_score&lt;&gt;"",RANK('Publication Bias Analysis'!AT:AT,'Publication Bias Analysis'!AT:AT,1)+COUNTIF('Publication Bias Analysis'!AT$2:AT87,'Publication Bias Analysis'!AR88),"")</f>
        <v/>
      </c>
      <c r="FS88" s="58" t="str">
        <f t="shared" si="168"/>
        <v/>
      </c>
      <c r="FT88" s="58" t="e">
        <f>IF(Include_in_Pub_Bias=TRUE,'Publication Bias Analysis'!AS88,NA())</f>
        <v>#N/A</v>
      </c>
      <c r="FU88" s="58" t="e">
        <f>IF('Publication Bias Analysis'!AS88&lt;&gt;"",'Publication Bias Analysis'!AT88,NA())</f>
        <v>#N/A</v>
      </c>
      <c r="FV88" s="58" t="str">
        <f>IF(Include_in_Pub_Bias=TRUE,'Publication Bias Analysis'!AS:AS-AVERAGE('Publication Bias Analysis'!AS:AS),"")</f>
        <v/>
      </c>
      <c r="FW88" s="47" t="str">
        <f>IF(Include_in_Pub_Bias=TRUE,FU:FU-('Publication Bias Analysis'!AW$30+'Publication Bias Analysis'!AW$31*FT:FT),"")</f>
        <v/>
      </c>
      <c r="GC88" s="164"/>
      <c r="GD88" s="58" t="str">
        <f t="shared" si="112"/>
        <v/>
      </c>
      <c r="GE88" s="58" t="str">
        <f t="shared" si="123"/>
        <v/>
      </c>
      <c r="GF88" s="47" t="str">
        <f t="shared" si="167"/>
        <v/>
      </c>
    </row>
    <row r="89" spans="1:188" x14ac:dyDescent="0.2">
      <c r="A89" s="166"/>
      <c r="B89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89" s="78" t="str">
        <f>IF(B89&lt;&gt;"",IF(B89=0,COUNTIF(B$2:B88,0)+1,COUNTIF(B$2:B88,B89)+B89+COUNTIF(B:B,0)),"")</f>
        <v/>
      </c>
      <c r="D89" s="78" t="str">
        <f>IF(AND(Variance&lt;&gt;"",Entry_Number&lt;&gt;""),Entry_Number,"")</f>
        <v/>
      </c>
      <c r="E89" s="120" t="str">
        <f>IF(Input!Study_name&lt;&gt;"",Input!Study_name,"")</f>
        <v/>
      </c>
      <c r="F89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89" s="58" t="str">
        <f t="shared" si="124"/>
        <v/>
      </c>
      <c r="H89" s="58" t="str">
        <f t="shared" si="125"/>
        <v/>
      </c>
      <c r="I89" s="58" t="str">
        <f t="shared" si="126"/>
        <v/>
      </c>
      <c r="J89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89" s="58" t="str">
        <f>IF(AND(Include_study="Yes",Sufficient_data="Yes",Variance&lt;&gt;""),IF(Input!Standard_error_of_Partial_correlation&lt;&gt;"",Input!Standard_error_of_Partial_correlation,SQRT(J89)),"")</f>
        <v/>
      </c>
      <c r="L89" s="58" t="str">
        <f>IF(AND(Sufficient_data="Yes",Include_study="Yes",Variance&lt;&gt;""),1/Variance,"")</f>
        <v/>
      </c>
      <c r="M89" s="58" t="str">
        <f>IF(AND(Sufficient_data="Yes",Include_study="Yes",Variance&lt;&gt;""),1/(Variance+T2_),"")</f>
        <v/>
      </c>
      <c r="N89" s="58" t="str">
        <f t="shared" si="127"/>
        <v/>
      </c>
      <c r="O89" s="58" t="str">
        <f t="shared" si="128"/>
        <v/>
      </c>
      <c r="P89" s="143" t="str">
        <f t="shared" si="129"/>
        <v/>
      </c>
      <c r="Q89" s="146" t="str">
        <f>IF(AND(Include_study="Yes",Sufficient_data="Yes",Variance&lt;&gt;""),IF(Fisher_transformation="Off",Partial_correlation,Partial_correlation_z)-Combined_Effect_Size,"")</f>
        <v/>
      </c>
      <c r="S89" s="75" t="e">
        <f>IF(AND(Sufficient_data="Yes",Include_study="Yes",Variance&lt;&gt;""),Partial_correlation,NA())</f>
        <v>#N/A</v>
      </c>
      <c r="T89" s="58" t="e">
        <f t="shared" si="130"/>
        <v>#N/A</v>
      </c>
      <c r="U89" s="47" t="e">
        <f t="shared" si="131"/>
        <v>#N/A</v>
      </c>
      <c r="Z89" s="166"/>
      <c r="AA89" s="82" t="str">
        <f t="shared" si="132"/>
        <v/>
      </c>
      <c r="AB89" s="88" t="b">
        <f t="shared" si="159"/>
        <v>0</v>
      </c>
      <c r="AC89" s="105" t="str">
        <f>IF(Include_in_subgroup=TRUE,Input!Study_name,"")</f>
        <v/>
      </c>
      <c r="AD89" s="58" t="str">
        <f t="shared" si="133"/>
        <v/>
      </c>
      <c r="AE89" s="58" t="str">
        <f t="shared" si="134"/>
        <v/>
      </c>
      <c r="AF89" s="58" t="str">
        <f t="shared" si="135"/>
        <v/>
      </c>
      <c r="AG89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89" s="58" t="str">
        <f t="shared" si="136"/>
        <v/>
      </c>
      <c r="AI89" s="58" t="str">
        <f t="shared" si="137"/>
        <v/>
      </c>
      <c r="AJ89" s="83" t="str">
        <f t="shared" si="138"/>
        <v/>
      </c>
      <c r="AK89" s="58" t="str">
        <f t="shared" si="139"/>
        <v/>
      </c>
      <c r="AL89" s="58" t="str">
        <f t="shared" si="140"/>
        <v/>
      </c>
      <c r="AM89" s="47" t="str">
        <f t="shared" si="141"/>
        <v/>
      </c>
      <c r="AN89" s="27"/>
      <c r="AO89" s="75" t="e">
        <f t="shared" si="142"/>
        <v>#N/A</v>
      </c>
      <c r="AP89" s="58" t="e">
        <f t="shared" si="143"/>
        <v>#N/A</v>
      </c>
      <c r="AQ89" s="47" t="e">
        <f t="shared" si="144"/>
        <v>#N/A</v>
      </c>
      <c r="AR89" s="27"/>
      <c r="AS89" s="82" t="str">
        <f t="shared" si="115"/>
        <v/>
      </c>
      <c r="AT89" s="58" t="str">
        <f>IF(AND(Sufficient_data="Yes",Include_study="Yes",Subgroup&lt;&gt;""),IF(COUNTIFS(Input!K$2:K88,"="&amp;"Yes",Input!C$2:C88,"="&amp;"Yes",Input!M$2:M88,"="&amp;Subgroup)&gt;0,"",Subgroup),"")</f>
        <v/>
      </c>
      <c r="AU89" s="88" t="str">
        <f t="shared" si="116"/>
        <v/>
      </c>
      <c r="AV89" s="78" t="str">
        <f t="shared" si="145"/>
        <v/>
      </c>
      <c r="AW89" s="58" t="str">
        <f t="shared" si="117"/>
        <v/>
      </c>
      <c r="AX89" s="89" t="str">
        <f t="shared" si="118"/>
        <v/>
      </c>
      <c r="AY89" s="83" t="str">
        <f t="shared" si="160"/>
        <v/>
      </c>
      <c r="AZ89" s="58" t="str">
        <f t="shared" si="119"/>
        <v/>
      </c>
      <c r="BA89" s="58" t="str">
        <f t="shared" si="146"/>
        <v/>
      </c>
      <c r="BB89" s="58" t="str">
        <f t="shared" si="120"/>
        <v/>
      </c>
      <c r="BC89" s="58" t="str">
        <f t="shared" si="121"/>
        <v/>
      </c>
      <c r="BD89" s="58" t="str">
        <f t="shared" si="147"/>
        <v/>
      </c>
      <c r="BE89" s="88" t="str">
        <f t="shared" si="148"/>
        <v/>
      </c>
      <c r="BF89" s="58" t="str">
        <f t="shared" si="149"/>
        <v/>
      </c>
      <c r="BG89" s="58" t="str">
        <f t="shared" si="150"/>
        <v/>
      </c>
      <c r="BH89" s="58" t="str">
        <f t="shared" si="161"/>
        <v/>
      </c>
      <c r="BI89" s="58" t="str">
        <f t="shared" si="162"/>
        <v/>
      </c>
      <c r="BJ89" s="58" t="str">
        <f t="shared" si="151"/>
        <v/>
      </c>
      <c r="BK89" s="58" t="str">
        <f t="shared" si="152"/>
        <v/>
      </c>
      <c r="BL89" s="58" t="str">
        <f t="shared" si="163"/>
        <v/>
      </c>
      <c r="BM89" s="58" t="str">
        <f t="shared" si="164"/>
        <v/>
      </c>
      <c r="BN89" s="58" t="str">
        <f t="shared" si="153"/>
        <v/>
      </c>
      <c r="BO89" s="58" t="e">
        <f t="shared" si="154"/>
        <v>#N/A</v>
      </c>
      <c r="BP89" s="83" t="str">
        <f t="shared" si="165"/>
        <v/>
      </c>
      <c r="BQ89" s="58" t="str">
        <f t="shared" si="155"/>
        <v/>
      </c>
      <c r="BR89" s="58" t="str">
        <f t="shared" si="156"/>
        <v/>
      </c>
      <c r="BS89" s="58" t="str">
        <f t="shared" si="157"/>
        <v/>
      </c>
      <c r="BT89" s="47" t="str">
        <f t="shared" si="158"/>
        <v/>
      </c>
      <c r="BY89" s="167"/>
      <c r="BZ89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89" s="58" t="e">
        <f>IF(Include_in_Moderator=TRUE,'Moderator Analysis'!E:E,NA())</f>
        <v>#N/A</v>
      </c>
      <c r="CB89" s="58" t="e">
        <f>IF(Include_in_Moderator=TRUE,'Moderator Analysis'!F:F,NA())</f>
        <v>#N/A</v>
      </c>
      <c r="CC89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89" s="58" t="str">
        <f>IF(Include_in_Moderator=TRUE,1/CC:CC^2,"")</f>
        <v/>
      </c>
      <c r="CE89" s="58" t="str">
        <f>IF(Include_in_Moderator=TRUE,'Moderator Analysis'!F:F-CO$2,"")</f>
        <v/>
      </c>
      <c r="CF89" s="58" t="str">
        <f>IF(Include_in_Moderator=TRUE,'Moderator Analysis'!E:E-CO$3,"")</f>
        <v/>
      </c>
      <c r="CG89" s="47" t="str">
        <f>IF(Include_in_Moderator=TRUE,CD:CD*('Moderator Analysis'!F:F-CO$5-CO$4*'Moderator Analysis'!E:E)^2,"")</f>
        <v/>
      </c>
      <c r="CH89" s="27"/>
      <c r="CI89" s="75" t="str">
        <f>IF(AND(Sufficient_data="Yes",Include_study="Yes",Include_in_Moderator=TRUE,Moderator&lt;&gt;""),1/(CC:CC^2+CO$7),"")</f>
        <v/>
      </c>
      <c r="CJ89" s="58" t="str">
        <f>IF(AND(Sufficient_data="Yes",Include_study="Yes",CI89&lt;&gt;""),'Moderator Analysis'!F:F-'Moderator Analysis'!K$37,"")</f>
        <v/>
      </c>
      <c r="CK89" s="58" t="str">
        <f>IF(AND(Sufficient_data="Yes",Include_study="Yes",CI89&lt;&gt;""),'Moderator Analysis'!E:E-SUMPRODUCT('Moderator Analysis'!E:E,CI:CI)/SUM(CI:CI),"")</f>
        <v/>
      </c>
      <c r="CL89" s="47" t="str">
        <f>IF(AND(Sufficient_data="Yes",Include_study="Yes",CI89&lt;&gt;""),CI:CI*(CB89-'Moderator Analysis'!K$29-'Moderator Analysis'!K$30*'Moderator Analysis'!E:E)^2,"")</f>
        <v/>
      </c>
      <c r="CQ89" s="167"/>
      <c r="CR89" s="150" t="b">
        <f>IF(Additional_Fisher_transformation="On",AND(Include_study="Yes",Number_of_observations&lt;&gt;"",Number_of_predictors&lt;&gt;""),AND(Include_study="Yes",Sufficient_data="Yes"))</f>
        <v>0</v>
      </c>
      <c r="CS89" s="169"/>
      <c r="CT89" s="58" t="str">
        <f>IF(Include_in_Pub_Bias=TRUE,Partial_correlation,"")</f>
        <v/>
      </c>
      <c r="CU89" s="58" t="str">
        <f>IF(AND(Include_in_Pub_Bias=TRUE,Additional_Fisher_transformation="On"),FISHER(Partial_correlation),"")</f>
        <v/>
      </c>
      <c r="CV89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89" s="58" t="str">
        <f>IF(Include_in_Pub_Bias=TRUE,1/CV:CV^2,"")</f>
        <v/>
      </c>
      <c r="CX89" s="58" t="str">
        <f>IF(Include_in_Pub_Bias=TRUE,1/(CV:CV^2+IF(Additional_model="Fixed effect",0,Calculations!DK$11)),"")</f>
        <v/>
      </c>
      <c r="CY89" s="58" t="str">
        <f>IF(Include_in_Pub_Bias=TRUE,1/(CV:CV^2+IF(Additional_model="Fixed effect",0,'Publication Bias Analysis'!L$32)),"")</f>
        <v/>
      </c>
      <c r="CZ89" s="58" t="str">
        <f>IF(Include_in_Pub_Bias=TRUE,'Publication Bias Analysis'!E:E-'Publication Bias Analysis'!I$37,"")</f>
        <v/>
      </c>
      <c r="DA89" s="58" t="str">
        <f>IF(Include_in_Pub_Bias=TRUE,IF(Additional_model="Fixed effect",1/CV:CV,1/SQRT(CV:CV^2+DK$11)),"")</f>
        <v/>
      </c>
      <c r="DB89" s="58" t="str">
        <f>IF(Include_in_Pub_Bias=TRUE,IF(Additional_model="Fixed effect",'Publication Bias Analysis'!E:E/CV:CV,'Publication Bias Analysis'!E:E/SQRT(CV:CV^2+DK$11)),"")</f>
        <v/>
      </c>
      <c r="DC89" s="78" t="str">
        <f>IF(Include_in_Pub_Bias=TRUE,RANK(DP:DP,DP:DP,1)*IF(DO:DO&gt;0,1,-1),"")</f>
        <v/>
      </c>
      <c r="DD89" s="78" t="str">
        <f>IF(Include_in_Pub_Bias=TRUE,DC:DC,"")</f>
        <v/>
      </c>
      <c r="DE89" s="78" t="str">
        <f>IF(Include_in_Pub_Bias=TRUE,RANK(DS:DS,DS:DS,1)*IF(DR:DR&lt;0,-1,1),"")</f>
        <v/>
      </c>
      <c r="DF89" s="78" t="str">
        <f>IF(Include_in_Pub_Bias=TRUE,RANK(DV:DV,DV:DV,1)*IF(DU:DU&lt;0,-1,1),"")</f>
        <v/>
      </c>
      <c r="DG89" s="58" t="e">
        <f>IF(Include_in_Pub_Bias=TRUE,'Publication Bias Analysis'!E:E,NA())</f>
        <v>#N/A</v>
      </c>
      <c r="DH89" s="47" t="e">
        <f>IF(Include_in_Pub_Bias=TRUE,CV:CV,NA())</f>
        <v>#N/A</v>
      </c>
      <c r="DN89" s="164"/>
      <c r="DO89" s="10" t="str">
        <f>IF(Include_in_Pub_Bias=TRUE,IF('Publication Bias Analysis'!L$37="Left",'Publication Bias Analysis'!E:E-'Publication Bias Analysis'!I$29,'Publication Bias Analysis'!I$29-'Publication Bias Analysis'!E:E),"")</f>
        <v/>
      </c>
      <c r="DP89" s="10" t="str">
        <f>IF(Include_in_Pub_Bias=TRUE,ABS(DO89),"")</f>
        <v/>
      </c>
      <c r="DQ89" s="47" t="str">
        <f>IF(Include_in_Pub_Bias=TRUE,1/(CV:CV^2+IF(Additional_model="Fixed effect",0,$DZ$6)),"")</f>
        <v/>
      </c>
      <c r="DR89" s="10" t="str">
        <f>IF(Include_in_Pub_Bias=TRUE,IF('Publication Bias Analysis'!L$37="Left",'Publication Bias Analysis'!E:E-DZ$3,DZ$3-'Publication Bias Analysis'!E:E),"")</f>
        <v/>
      </c>
      <c r="DS89" s="10" t="str">
        <f t="shared" si="166"/>
        <v/>
      </c>
      <c r="DT89" s="47" t="str">
        <f>IF(AND(DR89&lt;&gt;"",DD89&lt;=MAX(DD:DD)-DZ$7),1/(CV:CV^2+IF(Additional_model="Fixed effect",0,$DZ$13)),"")</f>
        <v/>
      </c>
      <c r="DU89" s="10" t="str">
        <f>IF(Include_in_Pub_Bias=TRUE,IF('Publication Bias Analysis'!L$37="Left",'Publication Bias Analysis'!E:E-DZ$10,DZ$10-'Publication Bias Analysis'!E:E),"")</f>
        <v/>
      </c>
      <c r="DV89" s="10" t="str">
        <f t="shared" si="122"/>
        <v/>
      </c>
      <c r="DW89" s="47" t="str">
        <f>IF(AND(DU89&lt;&gt;"",DE89&lt;=MAX(DE:DE)-DZ$14),1/(CV:CV^2+IF(Additional_model="Fixed effect",0,$DZ$20)),"")</f>
        <v/>
      </c>
      <c r="EO89" s="164"/>
      <c r="EP89" s="58" t="str">
        <f>IF(Include_in_Pub_Bias=TRUE,Inverse_standard_error-AVERAGE(Inverse_standard_error),"")</f>
        <v/>
      </c>
      <c r="EQ89" s="47" t="str">
        <f>IF(Include_in_Pub_Bias=TRUE,Z_score-('Publication Bias Analysis'!P$3+'Publication Bias Analysis'!P$4*Inverse_standard_error),"")</f>
        <v/>
      </c>
      <c r="ES89" s="164"/>
      <c r="ET89" s="58" t="str">
        <f>IF(Include_in_Pub_Bias=TRUE,('Publication Bias Analysis'!E:E-SUMPRODUCT('Publication Bias Analysis'!E:E,Calculations!CW:CW)/SUM(Calculations!CW:CW))/(SQRT(EU:EU)),"")</f>
        <v/>
      </c>
      <c r="EU89" s="58" t="str">
        <f>IF(Include_in_Pub_Bias=TRUE,'Publication Bias Analysis'!F:F^2-1/(SUM(Calculations!CW:CW)),"")</f>
        <v/>
      </c>
      <c r="EV89" s="78" t="str">
        <f>IF(Include_in_Pub_Bias=TRUE,RANK(ET:ET,ET:ET,1),"")</f>
        <v/>
      </c>
      <c r="EW89" s="78" t="str">
        <f>IF(Include_in_Pub_Bias=TRUE,RANK(EU:EU,EU:EU,1),"")</f>
        <v/>
      </c>
      <c r="EX89" s="78" t="str">
        <f>IF(Include_in_Pub_Bias=TRUE,COUNTIFS(EV90:EV288,"&lt;"&amp;EV89,EW90:EW288,"&lt;"&amp;EW89)+COUNTIFS(EV90:EV288,"&gt;"&amp;EV89,EW90:EW288,"&gt;"&amp;EW89),"")</f>
        <v/>
      </c>
      <c r="EY89" s="94" t="str">
        <f>IF(Include_in_Pub_Bias=TRUE,COUNTIFS(EV90:EV288,"&lt;"&amp;EV89,EW90:EW288,"&gt;"&amp;EW89)+COUNTIFS(EV90:EV288,"&gt;"&amp;EV89,EW90:EW288,"&lt;"&amp;EW89),"")</f>
        <v/>
      </c>
      <c r="FA89" s="164"/>
      <c r="FG89" s="164"/>
      <c r="FH89" s="58" t="e">
        <f>IF(Include_in_Pub_Bias=TRUE,Inverse_standard_error,NA())</f>
        <v>#N/A</v>
      </c>
      <c r="FI89" s="58" t="e">
        <f>IF(Include_in_Pub_Bias=TRUE,Z_score,NA())</f>
        <v>#N/A</v>
      </c>
      <c r="FJ89" s="58" t="str">
        <f>IF(Include_in_Pub_Bias=TRUE,Inverse_standard_error-AVERAGE(Inverse_standard_error),"")</f>
        <v/>
      </c>
      <c r="FK89" s="47" t="str">
        <f>IF(Include_in_Pub_Bias=TRUE,Z_score-('Publication Bias Analysis'!AK$30+'Publication Bias Analysis'!AK$31*Inverse_standard_error),"")</f>
        <v/>
      </c>
      <c r="FQ89" s="164"/>
      <c r="FR89" s="98" t="str">
        <f>IF(Z_score&lt;&gt;"",RANK('Publication Bias Analysis'!AT:AT,'Publication Bias Analysis'!AT:AT,1)+COUNTIF('Publication Bias Analysis'!AT$2:AT88,'Publication Bias Analysis'!AR89),"")</f>
        <v/>
      </c>
      <c r="FS89" s="58" t="str">
        <f t="shared" si="168"/>
        <v/>
      </c>
      <c r="FT89" s="58" t="e">
        <f>IF(Include_in_Pub_Bias=TRUE,'Publication Bias Analysis'!AS89,NA())</f>
        <v>#N/A</v>
      </c>
      <c r="FU89" s="58" t="e">
        <f>IF('Publication Bias Analysis'!AS89&lt;&gt;"",'Publication Bias Analysis'!AT89,NA())</f>
        <v>#N/A</v>
      </c>
      <c r="FV89" s="58" t="str">
        <f>IF(Include_in_Pub_Bias=TRUE,'Publication Bias Analysis'!AS:AS-AVERAGE('Publication Bias Analysis'!AS:AS),"")</f>
        <v/>
      </c>
      <c r="FW89" s="47" t="str">
        <f>IF(Include_in_Pub_Bias=TRUE,FU:FU-('Publication Bias Analysis'!AW$30+'Publication Bias Analysis'!AW$31*FT:FT),"")</f>
        <v/>
      </c>
      <c r="GC89" s="164"/>
      <c r="GD89" s="58" t="str">
        <f t="shared" si="112"/>
        <v/>
      </c>
      <c r="GE89" s="58" t="str">
        <f t="shared" si="123"/>
        <v/>
      </c>
      <c r="GF89" s="47" t="str">
        <f t="shared" si="167"/>
        <v/>
      </c>
    </row>
    <row r="90" spans="1:188" x14ac:dyDescent="0.2">
      <c r="A90" s="166"/>
      <c r="B90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90" s="78" t="str">
        <f>IF(B90&lt;&gt;"",IF(B90=0,COUNTIF(B$2:B89,0)+1,COUNTIF(B$2:B89,B90)+B90+COUNTIF(B:B,0)),"")</f>
        <v/>
      </c>
      <c r="D90" s="78" t="str">
        <f>IF(AND(Variance&lt;&gt;"",Entry_Number&lt;&gt;""),Entry_Number,"")</f>
        <v/>
      </c>
      <c r="E90" s="120" t="str">
        <f>IF(Input!Study_name&lt;&gt;"",Input!Study_name,"")</f>
        <v/>
      </c>
      <c r="F90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90" s="58" t="str">
        <f t="shared" si="124"/>
        <v/>
      </c>
      <c r="H90" s="58" t="str">
        <f t="shared" si="125"/>
        <v/>
      </c>
      <c r="I90" s="58" t="str">
        <f t="shared" si="126"/>
        <v/>
      </c>
      <c r="J90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90" s="58" t="str">
        <f>IF(AND(Include_study="Yes",Sufficient_data="Yes",Variance&lt;&gt;""),IF(Input!Standard_error_of_Partial_correlation&lt;&gt;"",Input!Standard_error_of_Partial_correlation,SQRT(J90)),"")</f>
        <v/>
      </c>
      <c r="L90" s="58" t="str">
        <f>IF(AND(Sufficient_data="Yes",Include_study="Yes",Variance&lt;&gt;""),1/Variance,"")</f>
        <v/>
      </c>
      <c r="M90" s="58" t="str">
        <f>IF(AND(Sufficient_data="Yes",Include_study="Yes",Variance&lt;&gt;""),1/(Variance+T2_),"")</f>
        <v/>
      </c>
      <c r="N90" s="58" t="str">
        <f t="shared" si="127"/>
        <v/>
      </c>
      <c r="O90" s="58" t="str">
        <f t="shared" si="128"/>
        <v/>
      </c>
      <c r="P90" s="143" t="str">
        <f t="shared" si="129"/>
        <v/>
      </c>
      <c r="Q90" s="146" t="str">
        <f>IF(AND(Include_study="Yes",Sufficient_data="Yes",Variance&lt;&gt;""),IF(Fisher_transformation="Off",Partial_correlation,Partial_correlation_z)-Combined_Effect_Size,"")</f>
        <v/>
      </c>
      <c r="S90" s="75" t="e">
        <f>IF(AND(Sufficient_data="Yes",Include_study="Yes",Variance&lt;&gt;""),Partial_correlation,NA())</f>
        <v>#N/A</v>
      </c>
      <c r="T90" s="58" t="e">
        <f t="shared" si="130"/>
        <v>#N/A</v>
      </c>
      <c r="U90" s="47" t="e">
        <f t="shared" si="131"/>
        <v>#N/A</v>
      </c>
      <c r="Z90" s="166"/>
      <c r="AA90" s="82" t="str">
        <f t="shared" si="132"/>
        <v/>
      </c>
      <c r="AB90" s="88" t="b">
        <f t="shared" si="159"/>
        <v>0</v>
      </c>
      <c r="AC90" s="105" t="str">
        <f>IF(Include_in_subgroup=TRUE,Input!Study_name,"")</f>
        <v/>
      </c>
      <c r="AD90" s="58" t="str">
        <f t="shared" si="133"/>
        <v/>
      </c>
      <c r="AE90" s="58" t="str">
        <f t="shared" si="134"/>
        <v/>
      </c>
      <c r="AF90" s="58" t="str">
        <f t="shared" si="135"/>
        <v/>
      </c>
      <c r="AG90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90" s="58" t="str">
        <f t="shared" si="136"/>
        <v/>
      </c>
      <c r="AI90" s="58" t="str">
        <f t="shared" si="137"/>
        <v/>
      </c>
      <c r="AJ90" s="83" t="str">
        <f t="shared" si="138"/>
        <v/>
      </c>
      <c r="AK90" s="58" t="str">
        <f t="shared" si="139"/>
        <v/>
      </c>
      <c r="AL90" s="58" t="str">
        <f t="shared" si="140"/>
        <v/>
      </c>
      <c r="AM90" s="47" t="str">
        <f t="shared" si="141"/>
        <v/>
      </c>
      <c r="AN90" s="27"/>
      <c r="AO90" s="75" t="e">
        <f t="shared" si="142"/>
        <v>#N/A</v>
      </c>
      <c r="AP90" s="58" t="e">
        <f t="shared" si="143"/>
        <v>#N/A</v>
      </c>
      <c r="AQ90" s="47" t="e">
        <f t="shared" si="144"/>
        <v>#N/A</v>
      </c>
      <c r="AR90" s="27"/>
      <c r="AS90" s="82" t="str">
        <f t="shared" si="115"/>
        <v/>
      </c>
      <c r="AT90" s="58" t="str">
        <f>IF(AND(Sufficient_data="Yes",Include_study="Yes",Subgroup&lt;&gt;""),IF(COUNTIFS(Input!K$2:K89,"="&amp;"Yes",Input!C$2:C89,"="&amp;"Yes",Input!M$2:M89,"="&amp;Subgroup)&gt;0,"",Subgroup),"")</f>
        <v/>
      </c>
      <c r="AU90" s="88" t="str">
        <f t="shared" si="116"/>
        <v/>
      </c>
      <c r="AV90" s="78" t="str">
        <f t="shared" si="145"/>
        <v/>
      </c>
      <c r="AW90" s="58" t="str">
        <f t="shared" si="117"/>
        <v/>
      </c>
      <c r="AX90" s="89" t="str">
        <f t="shared" si="118"/>
        <v/>
      </c>
      <c r="AY90" s="83" t="str">
        <f t="shared" si="160"/>
        <v/>
      </c>
      <c r="AZ90" s="58" t="str">
        <f t="shared" si="119"/>
        <v/>
      </c>
      <c r="BA90" s="58" t="str">
        <f t="shared" si="146"/>
        <v/>
      </c>
      <c r="BB90" s="58" t="str">
        <f t="shared" si="120"/>
        <v/>
      </c>
      <c r="BC90" s="58" t="str">
        <f t="shared" si="121"/>
        <v/>
      </c>
      <c r="BD90" s="58" t="str">
        <f t="shared" si="147"/>
        <v/>
      </c>
      <c r="BE90" s="88" t="str">
        <f t="shared" si="148"/>
        <v/>
      </c>
      <c r="BF90" s="58" t="str">
        <f t="shared" si="149"/>
        <v/>
      </c>
      <c r="BG90" s="58" t="str">
        <f t="shared" si="150"/>
        <v/>
      </c>
      <c r="BH90" s="58" t="str">
        <f t="shared" si="161"/>
        <v/>
      </c>
      <c r="BI90" s="58" t="str">
        <f t="shared" si="162"/>
        <v/>
      </c>
      <c r="BJ90" s="58" t="str">
        <f t="shared" si="151"/>
        <v/>
      </c>
      <c r="BK90" s="58" t="str">
        <f t="shared" si="152"/>
        <v/>
      </c>
      <c r="BL90" s="58" t="str">
        <f t="shared" si="163"/>
        <v/>
      </c>
      <c r="BM90" s="58" t="str">
        <f t="shared" si="164"/>
        <v/>
      </c>
      <c r="BN90" s="58" t="str">
        <f t="shared" si="153"/>
        <v/>
      </c>
      <c r="BO90" s="58" t="e">
        <f t="shared" si="154"/>
        <v>#N/A</v>
      </c>
      <c r="BP90" s="83" t="str">
        <f t="shared" si="165"/>
        <v/>
      </c>
      <c r="BQ90" s="58" t="str">
        <f t="shared" si="155"/>
        <v/>
      </c>
      <c r="BR90" s="58" t="str">
        <f t="shared" si="156"/>
        <v/>
      </c>
      <c r="BS90" s="58" t="str">
        <f t="shared" si="157"/>
        <v/>
      </c>
      <c r="BT90" s="47" t="str">
        <f t="shared" si="158"/>
        <v/>
      </c>
      <c r="BY90" s="167"/>
      <c r="BZ90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90" s="58" t="e">
        <f>IF(Include_in_Moderator=TRUE,'Moderator Analysis'!E:E,NA())</f>
        <v>#N/A</v>
      </c>
      <c r="CB90" s="58" t="e">
        <f>IF(Include_in_Moderator=TRUE,'Moderator Analysis'!F:F,NA())</f>
        <v>#N/A</v>
      </c>
      <c r="CC90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90" s="58" t="str">
        <f>IF(Include_in_Moderator=TRUE,1/CC:CC^2,"")</f>
        <v/>
      </c>
      <c r="CE90" s="58" t="str">
        <f>IF(Include_in_Moderator=TRUE,'Moderator Analysis'!F:F-CO$2,"")</f>
        <v/>
      </c>
      <c r="CF90" s="58" t="str">
        <f>IF(Include_in_Moderator=TRUE,'Moderator Analysis'!E:E-CO$3,"")</f>
        <v/>
      </c>
      <c r="CG90" s="47" t="str">
        <f>IF(Include_in_Moderator=TRUE,CD:CD*('Moderator Analysis'!F:F-CO$5-CO$4*'Moderator Analysis'!E:E)^2,"")</f>
        <v/>
      </c>
      <c r="CH90" s="27"/>
      <c r="CI90" s="75" t="str">
        <f>IF(AND(Sufficient_data="Yes",Include_study="Yes",Include_in_Moderator=TRUE,Moderator&lt;&gt;""),1/(CC:CC^2+CO$7),"")</f>
        <v/>
      </c>
      <c r="CJ90" s="58" t="str">
        <f>IF(AND(Sufficient_data="Yes",Include_study="Yes",CI90&lt;&gt;""),'Moderator Analysis'!F:F-'Moderator Analysis'!K$37,"")</f>
        <v/>
      </c>
      <c r="CK90" s="58" t="str">
        <f>IF(AND(Sufficient_data="Yes",Include_study="Yes",CI90&lt;&gt;""),'Moderator Analysis'!E:E-SUMPRODUCT('Moderator Analysis'!E:E,CI:CI)/SUM(CI:CI),"")</f>
        <v/>
      </c>
      <c r="CL90" s="47" t="str">
        <f>IF(AND(Sufficient_data="Yes",Include_study="Yes",CI90&lt;&gt;""),CI:CI*(CB90-'Moderator Analysis'!K$29-'Moderator Analysis'!K$30*'Moderator Analysis'!E:E)^2,"")</f>
        <v/>
      </c>
      <c r="CQ90" s="167"/>
      <c r="CR90" s="150" t="b">
        <f>IF(Additional_Fisher_transformation="On",AND(Include_study="Yes",Number_of_observations&lt;&gt;"",Number_of_predictors&lt;&gt;""),AND(Include_study="Yes",Sufficient_data="Yes"))</f>
        <v>0</v>
      </c>
      <c r="CS90" s="169"/>
      <c r="CT90" s="58" t="str">
        <f>IF(Include_in_Pub_Bias=TRUE,Partial_correlation,"")</f>
        <v/>
      </c>
      <c r="CU90" s="58" t="str">
        <f>IF(AND(Include_in_Pub_Bias=TRUE,Additional_Fisher_transformation="On"),FISHER(Partial_correlation),"")</f>
        <v/>
      </c>
      <c r="CV90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90" s="58" t="str">
        <f>IF(Include_in_Pub_Bias=TRUE,1/CV:CV^2,"")</f>
        <v/>
      </c>
      <c r="CX90" s="58" t="str">
        <f>IF(Include_in_Pub_Bias=TRUE,1/(CV:CV^2+IF(Additional_model="Fixed effect",0,Calculations!DK$11)),"")</f>
        <v/>
      </c>
      <c r="CY90" s="58" t="str">
        <f>IF(Include_in_Pub_Bias=TRUE,1/(CV:CV^2+IF(Additional_model="Fixed effect",0,'Publication Bias Analysis'!L$32)),"")</f>
        <v/>
      </c>
      <c r="CZ90" s="58" t="str">
        <f>IF(Include_in_Pub_Bias=TRUE,'Publication Bias Analysis'!E:E-'Publication Bias Analysis'!I$37,"")</f>
        <v/>
      </c>
      <c r="DA90" s="58" t="str">
        <f>IF(Include_in_Pub_Bias=TRUE,IF(Additional_model="Fixed effect",1/CV:CV,1/SQRT(CV:CV^2+DK$11)),"")</f>
        <v/>
      </c>
      <c r="DB90" s="58" t="str">
        <f>IF(Include_in_Pub_Bias=TRUE,IF(Additional_model="Fixed effect",'Publication Bias Analysis'!E:E/CV:CV,'Publication Bias Analysis'!E:E/SQRT(CV:CV^2+DK$11)),"")</f>
        <v/>
      </c>
      <c r="DC90" s="78" t="str">
        <f>IF(Include_in_Pub_Bias=TRUE,RANK(DP:DP,DP:DP,1)*IF(DO:DO&gt;0,1,-1),"")</f>
        <v/>
      </c>
      <c r="DD90" s="78" t="str">
        <f>IF(Include_in_Pub_Bias=TRUE,DC:DC,"")</f>
        <v/>
      </c>
      <c r="DE90" s="78" t="str">
        <f>IF(Include_in_Pub_Bias=TRUE,RANK(DS:DS,DS:DS,1)*IF(DR:DR&lt;0,-1,1),"")</f>
        <v/>
      </c>
      <c r="DF90" s="78" t="str">
        <f>IF(Include_in_Pub_Bias=TRUE,RANK(DV:DV,DV:DV,1)*IF(DU:DU&lt;0,-1,1),"")</f>
        <v/>
      </c>
      <c r="DG90" s="58" t="e">
        <f>IF(Include_in_Pub_Bias=TRUE,'Publication Bias Analysis'!E:E,NA())</f>
        <v>#N/A</v>
      </c>
      <c r="DH90" s="47" t="e">
        <f>IF(Include_in_Pub_Bias=TRUE,CV:CV,NA())</f>
        <v>#N/A</v>
      </c>
      <c r="DN90" s="164"/>
      <c r="DO90" s="10" t="str">
        <f>IF(Include_in_Pub_Bias=TRUE,IF('Publication Bias Analysis'!L$37="Left",'Publication Bias Analysis'!E:E-'Publication Bias Analysis'!I$29,'Publication Bias Analysis'!I$29-'Publication Bias Analysis'!E:E),"")</f>
        <v/>
      </c>
      <c r="DP90" s="10" t="str">
        <f>IF(Include_in_Pub_Bias=TRUE,ABS(DO90),"")</f>
        <v/>
      </c>
      <c r="DQ90" s="47" t="str">
        <f>IF(Include_in_Pub_Bias=TRUE,1/(CV:CV^2+IF(Additional_model="Fixed effect",0,$DZ$6)),"")</f>
        <v/>
      </c>
      <c r="DR90" s="10" t="str">
        <f>IF(Include_in_Pub_Bias=TRUE,IF('Publication Bias Analysis'!L$37="Left",'Publication Bias Analysis'!E:E-DZ$3,DZ$3-'Publication Bias Analysis'!E:E),"")</f>
        <v/>
      </c>
      <c r="DS90" s="10" t="str">
        <f t="shared" si="166"/>
        <v/>
      </c>
      <c r="DT90" s="47" t="str">
        <f>IF(AND(DR90&lt;&gt;"",DD90&lt;=MAX(DD:DD)-DZ$7),1/(CV:CV^2+IF(Additional_model="Fixed effect",0,$DZ$13)),"")</f>
        <v/>
      </c>
      <c r="DU90" s="10" t="str">
        <f>IF(Include_in_Pub_Bias=TRUE,IF('Publication Bias Analysis'!L$37="Left",'Publication Bias Analysis'!E:E-DZ$10,DZ$10-'Publication Bias Analysis'!E:E),"")</f>
        <v/>
      </c>
      <c r="DV90" s="10" t="str">
        <f t="shared" si="122"/>
        <v/>
      </c>
      <c r="DW90" s="47" t="str">
        <f>IF(AND(DU90&lt;&gt;"",DE90&lt;=MAX(DE:DE)-DZ$14),1/(CV:CV^2+IF(Additional_model="Fixed effect",0,$DZ$20)),"")</f>
        <v/>
      </c>
      <c r="EO90" s="164"/>
      <c r="EP90" s="58" t="str">
        <f>IF(Include_in_Pub_Bias=TRUE,Inverse_standard_error-AVERAGE(Inverse_standard_error),"")</f>
        <v/>
      </c>
      <c r="EQ90" s="47" t="str">
        <f>IF(Include_in_Pub_Bias=TRUE,Z_score-('Publication Bias Analysis'!P$3+'Publication Bias Analysis'!P$4*Inverse_standard_error),"")</f>
        <v/>
      </c>
      <c r="ES90" s="164"/>
      <c r="ET90" s="58" t="str">
        <f>IF(Include_in_Pub_Bias=TRUE,('Publication Bias Analysis'!E:E-SUMPRODUCT('Publication Bias Analysis'!E:E,Calculations!CW:CW)/SUM(Calculations!CW:CW))/(SQRT(EU:EU)),"")</f>
        <v/>
      </c>
      <c r="EU90" s="58" t="str">
        <f>IF(Include_in_Pub_Bias=TRUE,'Publication Bias Analysis'!F:F^2-1/(SUM(Calculations!CW:CW)),"")</f>
        <v/>
      </c>
      <c r="EV90" s="78" t="str">
        <f>IF(Include_in_Pub_Bias=TRUE,RANK(ET:ET,ET:ET,1),"")</f>
        <v/>
      </c>
      <c r="EW90" s="78" t="str">
        <f>IF(Include_in_Pub_Bias=TRUE,RANK(EU:EU,EU:EU,1),"")</f>
        <v/>
      </c>
      <c r="EX90" s="78" t="str">
        <f>IF(Include_in_Pub_Bias=TRUE,COUNTIFS(EV91:EV289,"&lt;"&amp;EV90,EW91:EW289,"&lt;"&amp;EW90)+COUNTIFS(EV91:EV289,"&gt;"&amp;EV90,EW91:EW289,"&gt;"&amp;EW90),"")</f>
        <v/>
      </c>
      <c r="EY90" s="94" t="str">
        <f>IF(Include_in_Pub_Bias=TRUE,COUNTIFS(EV91:EV289,"&lt;"&amp;EV90,EW91:EW289,"&gt;"&amp;EW90)+COUNTIFS(EV91:EV289,"&gt;"&amp;EV90,EW91:EW289,"&lt;"&amp;EW90),"")</f>
        <v/>
      </c>
      <c r="FA90" s="164"/>
      <c r="FG90" s="164"/>
      <c r="FH90" s="58" t="e">
        <f>IF(Include_in_Pub_Bias=TRUE,Inverse_standard_error,NA())</f>
        <v>#N/A</v>
      </c>
      <c r="FI90" s="58" t="e">
        <f>IF(Include_in_Pub_Bias=TRUE,Z_score,NA())</f>
        <v>#N/A</v>
      </c>
      <c r="FJ90" s="58" t="str">
        <f>IF(Include_in_Pub_Bias=TRUE,Inverse_standard_error-AVERAGE(Inverse_standard_error),"")</f>
        <v/>
      </c>
      <c r="FK90" s="47" t="str">
        <f>IF(Include_in_Pub_Bias=TRUE,Z_score-('Publication Bias Analysis'!AK$30+'Publication Bias Analysis'!AK$31*Inverse_standard_error),"")</f>
        <v/>
      </c>
      <c r="FQ90" s="164"/>
      <c r="FR90" s="98" t="str">
        <f>IF(Z_score&lt;&gt;"",RANK('Publication Bias Analysis'!AT:AT,'Publication Bias Analysis'!AT:AT,1)+COUNTIF('Publication Bias Analysis'!AT$2:AT89,'Publication Bias Analysis'!AR90),"")</f>
        <v/>
      </c>
      <c r="FS90" s="58" t="str">
        <f t="shared" si="168"/>
        <v/>
      </c>
      <c r="FT90" s="58" t="e">
        <f>IF(Include_in_Pub_Bias=TRUE,'Publication Bias Analysis'!AS90,NA())</f>
        <v>#N/A</v>
      </c>
      <c r="FU90" s="58" t="e">
        <f>IF('Publication Bias Analysis'!AS90&lt;&gt;"",'Publication Bias Analysis'!AT90,NA())</f>
        <v>#N/A</v>
      </c>
      <c r="FV90" s="58" t="str">
        <f>IF(Include_in_Pub_Bias=TRUE,'Publication Bias Analysis'!AS:AS-AVERAGE('Publication Bias Analysis'!AS:AS),"")</f>
        <v/>
      </c>
      <c r="FW90" s="47" t="str">
        <f>IF(Include_in_Pub_Bias=TRUE,FU:FU-('Publication Bias Analysis'!AW$30+'Publication Bias Analysis'!AW$31*FT:FT),"")</f>
        <v/>
      </c>
      <c r="GC90" s="164"/>
      <c r="GD90" s="58" t="str">
        <f t="shared" si="112"/>
        <v/>
      </c>
      <c r="GE90" s="58" t="str">
        <f t="shared" si="123"/>
        <v/>
      </c>
      <c r="GF90" s="47" t="str">
        <f t="shared" si="167"/>
        <v/>
      </c>
    </row>
    <row r="91" spans="1:188" x14ac:dyDescent="0.2">
      <c r="A91" s="166"/>
      <c r="B91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91" s="78" t="str">
        <f>IF(B91&lt;&gt;"",IF(B91=0,COUNTIF(B$2:B90,0)+1,COUNTIF(B$2:B90,B91)+B91+COUNTIF(B:B,0)),"")</f>
        <v/>
      </c>
      <c r="D91" s="78" t="str">
        <f>IF(AND(Variance&lt;&gt;"",Entry_Number&lt;&gt;""),Entry_Number,"")</f>
        <v/>
      </c>
      <c r="E91" s="120" t="str">
        <f>IF(Input!Study_name&lt;&gt;"",Input!Study_name,"")</f>
        <v/>
      </c>
      <c r="F91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91" s="58" t="str">
        <f t="shared" si="124"/>
        <v/>
      </c>
      <c r="H91" s="58" t="str">
        <f t="shared" si="125"/>
        <v/>
      </c>
      <c r="I91" s="58" t="str">
        <f t="shared" si="126"/>
        <v/>
      </c>
      <c r="J91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91" s="58" t="str">
        <f>IF(AND(Include_study="Yes",Sufficient_data="Yes",Variance&lt;&gt;""),IF(Input!Standard_error_of_Partial_correlation&lt;&gt;"",Input!Standard_error_of_Partial_correlation,SQRT(J91)),"")</f>
        <v/>
      </c>
      <c r="L91" s="58" t="str">
        <f>IF(AND(Sufficient_data="Yes",Include_study="Yes",Variance&lt;&gt;""),1/Variance,"")</f>
        <v/>
      </c>
      <c r="M91" s="58" t="str">
        <f>IF(AND(Sufficient_data="Yes",Include_study="Yes",Variance&lt;&gt;""),1/(Variance+T2_),"")</f>
        <v/>
      </c>
      <c r="N91" s="58" t="str">
        <f t="shared" si="127"/>
        <v/>
      </c>
      <c r="O91" s="58" t="str">
        <f t="shared" si="128"/>
        <v/>
      </c>
      <c r="P91" s="143" t="str">
        <f t="shared" si="129"/>
        <v/>
      </c>
      <c r="Q91" s="146" t="str">
        <f>IF(AND(Include_study="Yes",Sufficient_data="Yes",Variance&lt;&gt;""),IF(Fisher_transformation="Off",Partial_correlation,Partial_correlation_z)-Combined_Effect_Size,"")</f>
        <v/>
      </c>
      <c r="S91" s="75" t="e">
        <f>IF(AND(Sufficient_data="Yes",Include_study="Yes",Variance&lt;&gt;""),Partial_correlation,NA())</f>
        <v>#N/A</v>
      </c>
      <c r="T91" s="58" t="e">
        <f t="shared" si="130"/>
        <v>#N/A</v>
      </c>
      <c r="U91" s="47" t="e">
        <f t="shared" si="131"/>
        <v>#N/A</v>
      </c>
      <c r="Z91" s="166"/>
      <c r="AA91" s="82" t="str">
        <f t="shared" si="132"/>
        <v/>
      </c>
      <c r="AB91" s="88" t="b">
        <f t="shared" si="159"/>
        <v>0</v>
      </c>
      <c r="AC91" s="105" t="str">
        <f>IF(Include_in_subgroup=TRUE,Input!Study_name,"")</f>
        <v/>
      </c>
      <c r="AD91" s="58" t="str">
        <f t="shared" si="133"/>
        <v/>
      </c>
      <c r="AE91" s="58" t="str">
        <f t="shared" si="134"/>
        <v/>
      </c>
      <c r="AF91" s="58" t="str">
        <f t="shared" si="135"/>
        <v/>
      </c>
      <c r="AG91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91" s="58" t="str">
        <f t="shared" si="136"/>
        <v/>
      </c>
      <c r="AI91" s="58" t="str">
        <f t="shared" si="137"/>
        <v/>
      </c>
      <c r="AJ91" s="83" t="str">
        <f t="shared" si="138"/>
        <v/>
      </c>
      <c r="AK91" s="58" t="str">
        <f t="shared" si="139"/>
        <v/>
      </c>
      <c r="AL91" s="58" t="str">
        <f t="shared" si="140"/>
        <v/>
      </c>
      <c r="AM91" s="47" t="str">
        <f t="shared" si="141"/>
        <v/>
      </c>
      <c r="AN91" s="27"/>
      <c r="AO91" s="75" t="e">
        <f t="shared" si="142"/>
        <v>#N/A</v>
      </c>
      <c r="AP91" s="58" t="e">
        <f t="shared" si="143"/>
        <v>#N/A</v>
      </c>
      <c r="AQ91" s="47" t="e">
        <f t="shared" si="144"/>
        <v>#N/A</v>
      </c>
      <c r="AR91" s="27"/>
      <c r="AS91" s="82" t="str">
        <f t="shared" si="115"/>
        <v/>
      </c>
      <c r="AT91" s="58" t="str">
        <f>IF(AND(Sufficient_data="Yes",Include_study="Yes",Subgroup&lt;&gt;""),IF(COUNTIFS(Input!K$2:K90,"="&amp;"Yes",Input!C$2:C90,"="&amp;"Yes",Input!M$2:M90,"="&amp;Subgroup)&gt;0,"",Subgroup),"")</f>
        <v/>
      </c>
      <c r="AU91" s="88" t="str">
        <f t="shared" si="116"/>
        <v/>
      </c>
      <c r="AV91" s="78" t="str">
        <f t="shared" si="145"/>
        <v/>
      </c>
      <c r="AW91" s="58" t="str">
        <f t="shared" si="117"/>
        <v/>
      </c>
      <c r="AX91" s="89" t="str">
        <f t="shared" si="118"/>
        <v/>
      </c>
      <c r="AY91" s="83" t="str">
        <f t="shared" si="160"/>
        <v/>
      </c>
      <c r="AZ91" s="58" t="str">
        <f t="shared" si="119"/>
        <v/>
      </c>
      <c r="BA91" s="58" t="str">
        <f t="shared" si="146"/>
        <v/>
      </c>
      <c r="BB91" s="58" t="str">
        <f t="shared" si="120"/>
        <v/>
      </c>
      <c r="BC91" s="58" t="str">
        <f t="shared" si="121"/>
        <v/>
      </c>
      <c r="BD91" s="58" t="str">
        <f t="shared" si="147"/>
        <v/>
      </c>
      <c r="BE91" s="88" t="str">
        <f t="shared" si="148"/>
        <v/>
      </c>
      <c r="BF91" s="58" t="str">
        <f t="shared" si="149"/>
        <v/>
      </c>
      <c r="BG91" s="58" t="str">
        <f t="shared" si="150"/>
        <v/>
      </c>
      <c r="BH91" s="58" t="str">
        <f t="shared" si="161"/>
        <v/>
      </c>
      <c r="BI91" s="58" t="str">
        <f t="shared" si="162"/>
        <v/>
      </c>
      <c r="BJ91" s="58" t="str">
        <f t="shared" si="151"/>
        <v/>
      </c>
      <c r="BK91" s="58" t="str">
        <f t="shared" si="152"/>
        <v/>
      </c>
      <c r="BL91" s="58" t="str">
        <f t="shared" si="163"/>
        <v/>
      </c>
      <c r="BM91" s="58" t="str">
        <f t="shared" si="164"/>
        <v/>
      </c>
      <c r="BN91" s="58" t="str">
        <f t="shared" si="153"/>
        <v/>
      </c>
      <c r="BO91" s="58" t="e">
        <f t="shared" si="154"/>
        <v>#N/A</v>
      </c>
      <c r="BP91" s="83" t="str">
        <f t="shared" si="165"/>
        <v/>
      </c>
      <c r="BQ91" s="58" t="str">
        <f t="shared" si="155"/>
        <v/>
      </c>
      <c r="BR91" s="58" t="str">
        <f t="shared" si="156"/>
        <v/>
      </c>
      <c r="BS91" s="58" t="str">
        <f t="shared" si="157"/>
        <v/>
      </c>
      <c r="BT91" s="47" t="str">
        <f t="shared" si="158"/>
        <v/>
      </c>
      <c r="BY91" s="167"/>
      <c r="BZ91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91" s="58" t="e">
        <f>IF(Include_in_Moderator=TRUE,'Moderator Analysis'!E:E,NA())</f>
        <v>#N/A</v>
      </c>
      <c r="CB91" s="58" t="e">
        <f>IF(Include_in_Moderator=TRUE,'Moderator Analysis'!F:F,NA())</f>
        <v>#N/A</v>
      </c>
      <c r="CC91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91" s="58" t="str">
        <f>IF(Include_in_Moderator=TRUE,1/CC:CC^2,"")</f>
        <v/>
      </c>
      <c r="CE91" s="58" t="str">
        <f>IF(Include_in_Moderator=TRUE,'Moderator Analysis'!F:F-CO$2,"")</f>
        <v/>
      </c>
      <c r="CF91" s="58" t="str">
        <f>IF(Include_in_Moderator=TRUE,'Moderator Analysis'!E:E-CO$3,"")</f>
        <v/>
      </c>
      <c r="CG91" s="47" t="str">
        <f>IF(Include_in_Moderator=TRUE,CD:CD*('Moderator Analysis'!F:F-CO$5-CO$4*'Moderator Analysis'!E:E)^2,"")</f>
        <v/>
      </c>
      <c r="CH91" s="27"/>
      <c r="CI91" s="75" t="str">
        <f>IF(AND(Sufficient_data="Yes",Include_study="Yes",Include_in_Moderator=TRUE,Moderator&lt;&gt;""),1/(CC:CC^2+CO$7),"")</f>
        <v/>
      </c>
      <c r="CJ91" s="58" t="str">
        <f>IF(AND(Sufficient_data="Yes",Include_study="Yes",CI91&lt;&gt;""),'Moderator Analysis'!F:F-'Moderator Analysis'!K$37,"")</f>
        <v/>
      </c>
      <c r="CK91" s="58" t="str">
        <f>IF(AND(Sufficient_data="Yes",Include_study="Yes",CI91&lt;&gt;""),'Moderator Analysis'!E:E-SUMPRODUCT('Moderator Analysis'!E:E,CI:CI)/SUM(CI:CI),"")</f>
        <v/>
      </c>
      <c r="CL91" s="47" t="str">
        <f>IF(AND(Sufficient_data="Yes",Include_study="Yes",CI91&lt;&gt;""),CI:CI*(CB91-'Moderator Analysis'!K$29-'Moderator Analysis'!K$30*'Moderator Analysis'!E:E)^2,"")</f>
        <v/>
      </c>
      <c r="CQ91" s="167"/>
      <c r="CR91" s="150" t="b">
        <f>IF(Additional_Fisher_transformation="On",AND(Include_study="Yes",Number_of_observations&lt;&gt;"",Number_of_predictors&lt;&gt;""),AND(Include_study="Yes",Sufficient_data="Yes"))</f>
        <v>0</v>
      </c>
      <c r="CS91" s="169"/>
      <c r="CT91" s="58" t="str">
        <f>IF(Include_in_Pub_Bias=TRUE,Partial_correlation,"")</f>
        <v/>
      </c>
      <c r="CU91" s="58" t="str">
        <f>IF(AND(Include_in_Pub_Bias=TRUE,Additional_Fisher_transformation="On"),FISHER(Partial_correlation),"")</f>
        <v/>
      </c>
      <c r="CV91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91" s="58" t="str">
        <f>IF(Include_in_Pub_Bias=TRUE,1/CV:CV^2,"")</f>
        <v/>
      </c>
      <c r="CX91" s="58" t="str">
        <f>IF(Include_in_Pub_Bias=TRUE,1/(CV:CV^2+IF(Additional_model="Fixed effect",0,Calculations!DK$11)),"")</f>
        <v/>
      </c>
      <c r="CY91" s="58" t="str">
        <f>IF(Include_in_Pub_Bias=TRUE,1/(CV:CV^2+IF(Additional_model="Fixed effect",0,'Publication Bias Analysis'!L$32)),"")</f>
        <v/>
      </c>
      <c r="CZ91" s="58" t="str">
        <f>IF(Include_in_Pub_Bias=TRUE,'Publication Bias Analysis'!E:E-'Publication Bias Analysis'!I$37,"")</f>
        <v/>
      </c>
      <c r="DA91" s="58" t="str">
        <f>IF(Include_in_Pub_Bias=TRUE,IF(Additional_model="Fixed effect",1/CV:CV,1/SQRT(CV:CV^2+DK$11)),"")</f>
        <v/>
      </c>
      <c r="DB91" s="58" t="str">
        <f>IF(Include_in_Pub_Bias=TRUE,IF(Additional_model="Fixed effect",'Publication Bias Analysis'!E:E/CV:CV,'Publication Bias Analysis'!E:E/SQRT(CV:CV^2+DK$11)),"")</f>
        <v/>
      </c>
      <c r="DC91" s="78" t="str">
        <f>IF(Include_in_Pub_Bias=TRUE,RANK(DP:DP,DP:DP,1)*IF(DO:DO&gt;0,1,-1),"")</f>
        <v/>
      </c>
      <c r="DD91" s="78" t="str">
        <f>IF(Include_in_Pub_Bias=TRUE,DC:DC,"")</f>
        <v/>
      </c>
      <c r="DE91" s="78" t="str">
        <f>IF(Include_in_Pub_Bias=TRUE,RANK(DS:DS,DS:DS,1)*IF(DR:DR&lt;0,-1,1),"")</f>
        <v/>
      </c>
      <c r="DF91" s="78" t="str">
        <f>IF(Include_in_Pub_Bias=TRUE,RANK(DV:DV,DV:DV,1)*IF(DU:DU&lt;0,-1,1),"")</f>
        <v/>
      </c>
      <c r="DG91" s="58" t="e">
        <f>IF(Include_in_Pub_Bias=TRUE,'Publication Bias Analysis'!E:E,NA())</f>
        <v>#N/A</v>
      </c>
      <c r="DH91" s="47" t="e">
        <f>IF(Include_in_Pub_Bias=TRUE,CV:CV,NA())</f>
        <v>#N/A</v>
      </c>
      <c r="DN91" s="164"/>
      <c r="DO91" s="10" t="str">
        <f>IF(Include_in_Pub_Bias=TRUE,IF('Publication Bias Analysis'!L$37="Left",'Publication Bias Analysis'!E:E-'Publication Bias Analysis'!I$29,'Publication Bias Analysis'!I$29-'Publication Bias Analysis'!E:E),"")</f>
        <v/>
      </c>
      <c r="DP91" s="10" t="str">
        <f>IF(Include_in_Pub_Bias=TRUE,ABS(DO91),"")</f>
        <v/>
      </c>
      <c r="DQ91" s="47" t="str">
        <f>IF(Include_in_Pub_Bias=TRUE,1/(CV:CV^2+IF(Additional_model="Fixed effect",0,$DZ$6)),"")</f>
        <v/>
      </c>
      <c r="DR91" s="10" t="str">
        <f>IF(Include_in_Pub_Bias=TRUE,IF('Publication Bias Analysis'!L$37="Left",'Publication Bias Analysis'!E:E-DZ$3,DZ$3-'Publication Bias Analysis'!E:E),"")</f>
        <v/>
      </c>
      <c r="DS91" s="10" t="str">
        <f t="shared" si="166"/>
        <v/>
      </c>
      <c r="DT91" s="47" t="str">
        <f>IF(AND(DR91&lt;&gt;"",DD91&lt;=MAX(DD:DD)-DZ$7),1/(CV:CV^2+IF(Additional_model="Fixed effect",0,$DZ$13)),"")</f>
        <v/>
      </c>
      <c r="DU91" s="10" t="str">
        <f>IF(Include_in_Pub_Bias=TRUE,IF('Publication Bias Analysis'!L$37="Left",'Publication Bias Analysis'!E:E-DZ$10,DZ$10-'Publication Bias Analysis'!E:E),"")</f>
        <v/>
      </c>
      <c r="DV91" s="10" t="str">
        <f t="shared" si="122"/>
        <v/>
      </c>
      <c r="DW91" s="47" t="str">
        <f>IF(AND(DU91&lt;&gt;"",DE91&lt;=MAX(DE:DE)-DZ$14),1/(CV:CV^2+IF(Additional_model="Fixed effect",0,$DZ$20)),"")</f>
        <v/>
      </c>
      <c r="EO91" s="164"/>
      <c r="EP91" s="58" t="str">
        <f>IF(Include_in_Pub_Bias=TRUE,Inverse_standard_error-AVERAGE(Inverse_standard_error),"")</f>
        <v/>
      </c>
      <c r="EQ91" s="47" t="str">
        <f>IF(Include_in_Pub_Bias=TRUE,Z_score-('Publication Bias Analysis'!P$3+'Publication Bias Analysis'!P$4*Inverse_standard_error),"")</f>
        <v/>
      </c>
      <c r="ES91" s="164"/>
      <c r="ET91" s="58" t="str">
        <f>IF(Include_in_Pub_Bias=TRUE,('Publication Bias Analysis'!E:E-SUMPRODUCT('Publication Bias Analysis'!E:E,Calculations!CW:CW)/SUM(Calculations!CW:CW))/(SQRT(EU:EU)),"")</f>
        <v/>
      </c>
      <c r="EU91" s="58" t="str">
        <f>IF(Include_in_Pub_Bias=TRUE,'Publication Bias Analysis'!F:F^2-1/(SUM(Calculations!CW:CW)),"")</f>
        <v/>
      </c>
      <c r="EV91" s="78" t="str">
        <f>IF(Include_in_Pub_Bias=TRUE,RANK(ET:ET,ET:ET,1),"")</f>
        <v/>
      </c>
      <c r="EW91" s="78" t="str">
        <f>IF(Include_in_Pub_Bias=TRUE,RANK(EU:EU,EU:EU,1),"")</f>
        <v/>
      </c>
      <c r="EX91" s="78" t="str">
        <f>IF(Include_in_Pub_Bias=TRUE,COUNTIFS(EV92:EV290,"&lt;"&amp;EV91,EW92:EW290,"&lt;"&amp;EW91)+COUNTIFS(EV92:EV290,"&gt;"&amp;EV91,EW92:EW290,"&gt;"&amp;EW91),"")</f>
        <v/>
      </c>
      <c r="EY91" s="94" t="str">
        <f>IF(Include_in_Pub_Bias=TRUE,COUNTIFS(EV92:EV290,"&lt;"&amp;EV91,EW92:EW290,"&gt;"&amp;EW91)+COUNTIFS(EV92:EV290,"&gt;"&amp;EV91,EW92:EW290,"&lt;"&amp;EW91),"")</f>
        <v/>
      </c>
      <c r="FA91" s="164"/>
      <c r="FG91" s="164"/>
      <c r="FH91" s="58" t="e">
        <f>IF(Include_in_Pub_Bias=TRUE,Inverse_standard_error,NA())</f>
        <v>#N/A</v>
      </c>
      <c r="FI91" s="58" t="e">
        <f>IF(Include_in_Pub_Bias=TRUE,Z_score,NA())</f>
        <v>#N/A</v>
      </c>
      <c r="FJ91" s="58" t="str">
        <f>IF(Include_in_Pub_Bias=TRUE,Inverse_standard_error-AVERAGE(Inverse_standard_error),"")</f>
        <v/>
      </c>
      <c r="FK91" s="47" t="str">
        <f>IF(Include_in_Pub_Bias=TRUE,Z_score-('Publication Bias Analysis'!AK$30+'Publication Bias Analysis'!AK$31*Inverse_standard_error),"")</f>
        <v/>
      </c>
      <c r="FQ91" s="164"/>
      <c r="FR91" s="98" t="str">
        <f>IF(Z_score&lt;&gt;"",RANK('Publication Bias Analysis'!AT:AT,'Publication Bias Analysis'!AT:AT,1)+COUNTIF('Publication Bias Analysis'!AT$2:AT90,'Publication Bias Analysis'!AR91),"")</f>
        <v/>
      </c>
      <c r="FS91" s="58" t="str">
        <f t="shared" si="168"/>
        <v/>
      </c>
      <c r="FT91" s="58" t="e">
        <f>IF(Include_in_Pub_Bias=TRUE,'Publication Bias Analysis'!AS91,NA())</f>
        <v>#N/A</v>
      </c>
      <c r="FU91" s="58" t="e">
        <f>IF('Publication Bias Analysis'!AS91&lt;&gt;"",'Publication Bias Analysis'!AT91,NA())</f>
        <v>#N/A</v>
      </c>
      <c r="FV91" s="58" t="str">
        <f>IF(Include_in_Pub_Bias=TRUE,'Publication Bias Analysis'!AS:AS-AVERAGE('Publication Bias Analysis'!AS:AS),"")</f>
        <v/>
      </c>
      <c r="FW91" s="47" t="str">
        <f>IF(Include_in_Pub_Bias=TRUE,FU:FU-('Publication Bias Analysis'!AW$30+'Publication Bias Analysis'!AW$31*FT:FT),"")</f>
        <v/>
      </c>
      <c r="GC91" s="164"/>
      <c r="GD91" s="58" t="str">
        <f t="shared" si="112"/>
        <v/>
      </c>
      <c r="GE91" s="58" t="str">
        <f t="shared" si="123"/>
        <v/>
      </c>
      <c r="GF91" s="47" t="str">
        <f t="shared" si="167"/>
        <v/>
      </c>
    </row>
    <row r="92" spans="1:188" x14ac:dyDescent="0.2">
      <c r="A92" s="166"/>
      <c r="B92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92" s="78" t="str">
        <f>IF(B92&lt;&gt;"",IF(B92=0,COUNTIF(B$2:B91,0)+1,COUNTIF(B$2:B91,B92)+B92+COUNTIF(B:B,0)),"")</f>
        <v/>
      </c>
      <c r="D92" s="78" t="str">
        <f>IF(AND(Variance&lt;&gt;"",Entry_Number&lt;&gt;""),Entry_Number,"")</f>
        <v/>
      </c>
      <c r="E92" s="120" t="str">
        <f>IF(Input!Study_name&lt;&gt;"",Input!Study_name,"")</f>
        <v/>
      </c>
      <c r="F92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92" s="58" t="str">
        <f t="shared" si="124"/>
        <v/>
      </c>
      <c r="H92" s="58" t="str">
        <f t="shared" si="125"/>
        <v/>
      </c>
      <c r="I92" s="58" t="str">
        <f t="shared" si="126"/>
        <v/>
      </c>
      <c r="J92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92" s="58" t="str">
        <f>IF(AND(Include_study="Yes",Sufficient_data="Yes",Variance&lt;&gt;""),IF(Input!Standard_error_of_Partial_correlation&lt;&gt;"",Input!Standard_error_of_Partial_correlation,SQRT(J92)),"")</f>
        <v/>
      </c>
      <c r="L92" s="58" t="str">
        <f>IF(AND(Sufficient_data="Yes",Include_study="Yes",Variance&lt;&gt;""),1/Variance,"")</f>
        <v/>
      </c>
      <c r="M92" s="58" t="str">
        <f>IF(AND(Sufficient_data="Yes",Include_study="Yes",Variance&lt;&gt;""),1/(Variance+T2_),"")</f>
        <v/>
      </c>
      <c r="N92" s="58" t="str">
        <f t="shared" si="127"/>
        <v/>
      </c>
      <c r="O92" s="58" t="str">
        <f t="shared" si="128"/>
        <v/>
      </c>
      <c r="P92" s="143" t="str">
        <f t="shared" si="129"/>
        <v/>
      </c>
      <c r="Q92" s="146" t="str">
        <f>IF(AND(Include_study="Yes",Sufficient_data="Yes",Variance&lt;&gt;""),IF(Fisher_transformation="Off",Partial_correlation,Partial_correlation_z)-Combined_Effect_Size,"")</f>
        <v/>
      </c>
      <c r="S92" s="75" t="e">
        <f>IF(AND(Sufficient_data="Yes",Include_study="Yes",Variance&lt;&gt;""),Partial_correlation,NA())</f>
        <v>#N/A</v>
      </c>
      <c r="T92" s="58" t="e">
        <f t="shared" si="130"/>
        <v>#N/A</v>
      </c>
      <c r="U92" s="47" t="e">
        <f t="shared" si="131"/>
        <v>#N/A</v>
      </c>
      <c r="Z92" s="166"/>
      <c r="AA92" s="82" t="str">
        <f t="shared" si="132"/>
        <v/>
      </c>
      <c r="AB92" s="88" t="b">
        <f t="shared" si="159"/>
        <v>0</v>
      </c>
      <c r="AC92" s="105" t="str">
        <f>IF(Include_in_subgroup=TRUE,Input!Study_name,"")</f>
        <v/>
      </c>
      <c r="AD92" s="58" t="str">
        <f t="shared" si="133"/>
        <v/>
      </c>
      <c r="AE92" s="58" t="str">
        <f t="shared" si="134"/>
        <v/>
      </c>
      <c r="AF92" s="58" t="str">
        <f t="shared" si="135"/>
        <v/>
      </c>
      <c r="AG92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92" s="58" t="str">
        <f t="shared" si="136"/>
        <v/>
      </c>
      <c r="AI92" s="58" t="str">
        <f t="shared" si="137"/>
        <v/>
      </c>
      <c r="AJ92" s="83" t="str">
        <f t="shared" si="138"/>
        <v/>
      </c>
      <c r="AK92" s="58" t="str">
        <f t="shared" si="139"/>
        <v/>
      </c>
      <c r="AL92" s="58" t="str">
        <f t="shared" si="140"/>
        <v/>
      </c>
      <c r="AM92" s="47" t="str">
        <f t="shared" si="141"/>
        <v/>
      </c>
      <c r="AN92" s="27"/>
      <c r="AO92" s="75" t="e">
        <f t="shared" si="142"/>
        <v>#N/A</v>
      </c>
      <c r="AP92" s="58" t="e">
        <f t="shared" si="143"/>
        <v>#N/A</v>
      </c>
      <c r="AQ92" s="47" t="e">
        <f t="shared" si="144"/>
        <v>#N/A</v>
      </c>
      <c r="AR92" s="27"/>
      <c r="AS92" s="82" t="str">
        <f t="shared" si="115"/>
        <v/>
      </c>
      <c r="AT92" s="58" t="str">
        <f>IF(AND(Sufficient_data="Yes",Include_study="Yes",Subgroup&lt;&gt;""),IF(COUNTIFS(Input!K$2:K91,"="&amp;"Yes",Input!C$2:C91,"="&amp;"Yes",Input!M$2:M91,"="&amp;Subgroup)&gt;0,"",Subgroup),"")</f>
        <v/>
      </c>
      <c r="AU92" s="88" t="str">
        <f t="shared" si="116"/>
        <v/>
      </c>
      <c r="AV92" s="78" t="str">
        <f t="shared" si="145"/>
        <v/>
      </c>
      <c r="AW92" s="58" t="str">
        <f t="shared" si="117"/>
        <v/>
      </c>
      <c r="AX92" s="89" t="str">
        <f t="shared" si="118"/>
        <v/>
      </c>
      <c r="AY92" s="83" t="str">
        <f t="shared" si="160"/>
        <v/>
      </c>
      <c r="AZ92" s="58" t="str">
        <f t="shared" si="119"/>
        <v/>
      </c>
      <c r="BA92" s="58" t="str">
        <f t="shared" si="146"/>
        <v/>
      </c>
      <c r="BB92" s="58" t="str">
        <f t="shared" si="120"/>
        <v/>
      </c>
      <c r="BC92" s="58" t="str">
        <f t="shared" si="121"/>
        <v/>
      </c>
      <c r="BD92" s="58" t="str">
        <f t="shared" si="147"/>
        <v/>
      </c>
      <c r="BE92" s="88" t="str">
        <f t="shared" si="148"/>
        <v/>
      </c>
      <c r="BF92" s="58" t="str">
        <f t="shared" si="149"/>
        <v/>
      </c>
      <c r="BG92" s="58" t="str">
        <f t="shared" si="150"/>
        <v/>
      </c>
      <c r="BH92" s="58" t="str">
        <f t="shared" si="161"/>
        <v/>
      </c>
      <c r="BI92" s="58" t="str">
        <f t="shared" si="162"/>
        <v/>
      </c>
      <c r="BJ92" s="58" t="str">
        <f t="shared" si="151"/>
        <v/>
      </c>
      <c r="BK92" s="58" t="str">
        <f t="shared" si="152"/>
        <v/>
      </c>
      <c r="BL92" s="58" t="str">
        <f t="shared" si="163"/>
        <v/>
      </c>
      <c r="BM92" s="58" t="str">
        <f t="shared" si="164"/>
        <v/>
      </c>
      <c r="BN92" s="58" t="str">
        <f t="shared" si="153"/>
        <v/>
      </c>
      <c r="BO92" s="58" t="e">
        <f t="shared" si="154"/>
        <v>#N/A</v>
      </c>
      <c r="BP92" s="83" t="str">
        <f t="shared" si="165"/>
        <v/>
      </c>
      <c r="BQ92" s="58" t="str">
        <f t="shared" si="155"/>
        <v/>
      </c>
      <c r="BR92" s="58" t="str">
        <f t="shared" si="156"/>
        <v/>
      </c>
      <c r="BS92" s="58" t="str">
        <f t="shared" si="157"/>
        <v/>
      </c>
      <c r="BT92" s="47" t="str">
        <f t="shared" si="158"/>
        <v/>
      </c>
      <c r="BY92" s="167"/>
      <c r="BZ92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92" s="58" t="e">
        <f>IF(Include_in_Moderator=TRUE,'Moderator Analysis'!E:E,NA())</f>
        <v>#N/A</v>
      </c>
      <c r="CB92" s="58" t="e">
        <f>IF(Include_in_Moderator=TRUE,'Moderator Analysis'!F:F,NA())</f>
        <v>#N/A</v>
      </c>
      <c r="CC92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92" s="58" t="str">
        <f>IF(Include_in_Moderator=TRUE,1/CC:CC^2,"")</f>
        <v/>
      </c>
      <c r="CE92" s="58" t="str">
        <f>IF(Include_in_Moderator=TRUE,'Moderator Analysis'!F:F-CO$2,"")</f>
        <v/>
      </c>
      <c r="CF92" s="58" t="str">
        <f>IF(Include_in_Moderator=TRUE,'Moderator Analysis'!E:E-CO$3,"")</f>
        <v/>
      </c>
      <c r="CG92" s="47" t="str">
        <f>IF(Include_in_Moderator=TRUE,CD:CD*('Moderator Analysis'!F:F-CO$5-CO$4*'Moderator Analysis'!E:E)^2,"")</f>
        <v/>
      </c>
      <c r="CH92" s="27"/>
      <c r="CI92" s="75" t="str">
        <f>IF(AND(Sufficient_data="Yes",Include_study="Yes",Include_in_Moderator=TRUE,Moderator&lt;&gt;""),1/(CC:CC^2+CO$7),"")</f>
        <v/>
      </c>
      <c r="CJ92" s="58" t="str">
        <f>IF(AND(Sufficient_data="Yes",Include_study="Yes",CI92&lt;&gt;""),'Moderator Analysis'!F:F-'Moderator Analysis'!K$37,"")</f>
        <v/>
      </c>
      <c r="CK92" s="58" t="str">
        <f>IF(AND(Sufficient_data="Yes",Include_study="Yes",CI92&lt;&gt;""),'Moderator Analysis'!E:E-SUMPRODUCT('Moderator Analysis'!E:E,CI:CI)/SUM(CI:CI),"")</f>
        <v/>
      </c>
      <c r="CL92" s="47" t="str">
        <f>IF(AND(Sufficient_data="Yes",Include_study="Yes",CI92&lt;&gt;""),CI:CI*(CB92-'Moderator Analysis'!K$29-'Moderator Analysis'!K$30*'Moderator Analysis'!E:E)^2,"")</f>
        <v/>
      </c>
      <c r="CQ92" s="167"/>
      <c r="CR92" s="150" t="b">
        <f>IF(Additional_Fisher_transformation="On",AND(Include_study="Yes",Number_of_observations&lt;&gt;"",Number_of_predictors&lt;&gt;""),AND(Include_study="Yes",Sufficient_data="Yes"))</f>
        <v>0</v>
      </c>
      <c r="CS92" s="169"/>
      <c r="CT92" s="58" t="str">
        <f>IF(Include_in_Pub_Bias=TRUE,Partial_correlation,"")</f>
        <v/>
      </c>
      <c r="CU92" s="58" t="str">
        <f>IF(AND(Include_in_Pub_Bias=TRUE,Additional_Fisher_transformation="On"),FISHER(Partial_correlation),"")</f>
        <v/>
      </c>
      <c r="CV92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92" s="58" t="str">
        <f>IF(Include_in_Pub_Bias=TRUE,1/CV:CV^2,"")</f>
        <v/>
      </c>
      <c r="CX92" s="58" t="str">
        <f>IF(Include_in_Pub_Bias=TRUE,1/(CV:CV^2+IF(Additional_model="Fixed effect",0,Calculations!DK$11)),"")</f>
        <v/>
      </c>
      <c r="CY92" s="58" t="str">
        <f>IF(Include_in_Pub_Bias=TRUE,1/(CV:CV^2+IF(Additional_model="Fixed effect",0,'Publication Bias Analysis'!L$32)),"")</f>
        <v/>
      </c>
      <c r="CZ92" s="58" t="str">
        <f>IF(Include_in_Pub_Bias=TRUE,'Publication Bias Analysis'!E:E-'Publication Bias Analysis'!I$37,"")</f>
        <v/>
      </c>
      <c r="DA92" s="58" t="str">
        <f>IF(Include_in_Pub_Bias=TRUE,IF(Additional_model="Fixed effect",1/CV:CV,1/SQRT(CV:CV^2+DK$11)),"")</f>
        <v/>
      </c>
      <c r="DB92" s="58" t="str">
        <f>IF(Include_in_Pub_Bias=TRUE,IF(Additional_model="Fixed effect",'Publication Bias Analysis'!E:E/CV:CV,'Publication Bias Analysis'!E:E/SQRT(CV:CV^2+DK$11)),"")</f>
        <v/>
      </c>
      <c r="DC92" s="78" t="str">
        <f>IF(Include_in_Pub_Bias=TRUE,RANK(DP:DP,DP:DP,1)*IF(DO:DO&gt;0,1,-1),"")</f>
        <v/>
      </c>
      <c r="DD92" s="78" t="str">
        <f>IF(Include_in_Pub_Bias=TRUE,DC:DC,"")</f>
        <v/>
      </c>
      <c r="DE92" s="78" t="str">
        <f>IF(Include_in_Pub_Bias=TRUE,RANK(DS:DS,DS:DS,1)*IF(DR:DR&lt;0,-1,1),"")</f>
        <v/>
      </c>
      <c r="DF92" s="78" t="str">
        <f>IF(Include_in_Pub_Bias=TRUE,RANK(DV:DV,DV:DV,1)*IF(DU:DU&lt;0,-1,1),"")</f>
        <v/>
      </c>
      <c r="DG92" s="58" t="e">
        <f>IF(Include_in_Pub_Bias=TRUE,'Publication Bias Analysis'!E:E,NA())</f>
        <v>#N/A</v>
      </c>
      <c r="DH92" s="47" t="e">
        <f>IF(Include_in_Pub_Bias=TRUE,CV:CV,NA())</f>
        <v>#N/A</v>
      </c>
      <c r="DN92" s="164"/>
      <c r="DO92" s="10" t="str">
        <f>IF(Include_in_Pub_Bias=TRUE,IF('Publication Bias Analysis'!L$37="Left",'Publication Bias Analysis'!E:E-'Publication Bias Analysis'!I$29,'Publication Bias Analysis'!I$29-'Publication Bias Analysis'!E:E),"")</f>
        <v/>
      </c>
      <c r="DP92" s="10" t="str">
        <f>IF(Include_in_Pub_Bias=TRUE,ABS(DO92),"")</f>
        <v/>
      </c>
      <c r="DQ92" s="47" t="str">
        <f>IF(Include_in_Pub_Bias=TRUE,1/(CV:CV^2+IF(Additional_model="Fixed effect",0,$DZ$6)),"")</f>
        <v/>
      </c>
      <c r="DR92" s="10" t="str">
        <f>IF(Include_in_Pub_Bias=TRUE,IF('Publication Bias Analysis'!L$37="Left",'Publication Bias Analysis'!E:E-DZ$3,DZ$3-'Publication Bias Analysis'!E:E),"")</f>
        <v/>
      </c>
      <c r="DS92" s="10" t="str">
        <f t="shared" si="166"/>
        <v/>
      </c>
      <c r="DT92" s="47" t="str">
        <f>IF(AND(DR92&lt;&gt;"",DD92&lt;=MAX(DD:DD)-DZ$7),1/(CV:CV^2+IF(Additional_model="Fixed effect",0,$DZ$13)),"")</f>
        <v/>
      </c>
      <c r="DU92" s="10" t="str">
        <f>IF(Include_in_Pub_Bias=TRUE,IF('Publication Bias Analysis'!L$37="Left",'Publication Bias Analysis'!E:E-DZ$10,DZ$10-'Publication Bias Analysis'!E:E),"")</f>
        <v/>
      </c>
      <c r="DV92" s="10" t="str">
        <f t="shared" si="122"/>
        <v/>
      </c>
      <c r="DW92" s="47" t="str">
        <f>IF(AND(DU92&lt;&gt;"",DE92&lt;=MAX(DE:DE)-DZ$14),1/(CV:CV^2+IF(Additional_model="Fixed effect",0,$DZ$20)),"")</f>
        <v/>
      </c>
      <c r="EO92" s="164"/>
      <c r="EP92" s="58" t="str">
        <f>IF(Include_in_Pub_Bias=TRUE,Inverse_standard_error-AVERAGE(Inverse_standard_error),"")</f>
        <v/>
      </c>
      <c r="EQ92" s="47" t="str">
        <f>IF(Include_in_Pub_Bias=TRUE,Z_score-('Publication Bias Analysis'!P$3+'Publication Bias Analysis'!P$4*Inverse_standard_error),"")</f>
        <v/>
      </c>
      <c r="ES92" s="164"/>
      <c r="ET92" s="58" t="str">
        <f>IF(Include_in_Pub_Bias=TRUE,('Publication Bias Analysis'!E:E-SUMPRODUCT('Publication Bias Analysis'!E:E,Calculations!CW:CW)/SUM(Calculations!CW:CW))/(SQRT(EU:EU)),"")</f>
        <v/>
      </c>
      <c r="EU92" s="58" t="str">
        <f>IF(Include_in_Pub_Bias=TRUE,'Publication Bias Analysis'!F:F^2-1/(SUM(Calculations!CW:CW)),"")</f>
        <v/>
      </c>
      <c r="EV92" s="78" t="str">
        <f>IF(Include_in_Pub_Bias=TRUE,RANK(ET:ET,ET:ET,1),"")</f>
        <v/>
      </c>
      <c r="EW92" s="78" t="str">
        <f>IF(Include_in_Pub_Bias=TRUE,RANK(EU:EU,EU:EU,1),"")</f>
        <v/>
      </c>
      <c r="EX92" s="78" t="str">
        <f>IF(Include_in_Pub_Bias=TRUE,COUNTIFS(EV93:EV291,"&lt;"&amp;EV92,EW93:EW291,"&lt;"&amp;EW92)+COUNTIFS(EV93:EV291,"&gt;"&amp;EV92,EW93:EW291,"&gt;"&amp;EW92),"")</f>
        <v/>
      </c>
      <c r="EY92" s="94" t="str">
        <f>IF(Include_in_Pub_Bias=TRUE,COUNTIFS(EV93:EV291,"&lt;"&amp;EV92,EW93:EW291,"&gt;"&amp;EW92)+COUNTIFS(EV93:EV291,"&gt;"&amp;EV92,EW93:EW291,"&lt;"&amp;EW92),"")</f>
        <v/>
      </c>
      <c r="FA92" s="164"/>
      <c r="FG92" s="164"/>
      <c r="FH92" s="58" t="e">
        <f>IF(Include_in_Pub_Bias=TRUE,Inverse_standard_error,NA())</f>
        <v>#N/A</v>
      </c>
      <c r="FI92" s="58" t="e">
        <f>IF(Include_in_Pub_Bias=TRUE,Z_score,NA())</f>
        <v>#N/A</v>
      </c>
      <c r="FJ92" s="58" t="str">
        <f>IF(Include_in_Pub_Bias=TRUE,Inverse_standard_error-AVERAGE(Inverse_standard_error),"")</f>
        <v/>
      </c>
      <c r="FK92" s="47" t="str">
        <f>IF(Include_in_Pub_Bias=TRUE,Z_score-('Publication Bias Analysis'!AK$30+'Publication Bias Analysis'!AK$31*Inverse_standard_error),"")</f>
        <v/>
      </c>
      <c r="FQ92" s="164"/>
      <c r="FR92" s="98" t="str">
        <f>IF(Z_score&lt;&gt;"",RANK('Publication Bias Analysis'!AT:AT,'Publication Bias Analysis'!AT:AT,1)+COUNTIF('Publication Bias Analysis'!AT$2:AT91,'Publication Bias Analysis'!AR92),"")</f>
        <v/>
      </c>
      <c r="FS92" s="58" t="str">
        <f t="shared" si="168"/>
        <v/>
      </c>
      <c r="FT92" s="58" t="e">
        <f>IF(Include_in_Pub_Bias=TRUE,'Publication Bias Analysis'!AS92,NA())</f>
        <v>#N/A</v>
      </c>
      <c r="FU92" s="58" t="e">
        <f>IF('Publication Bias Analysis'!AS92&lt;&gt;"",'Publication Bias Analysis'!AT92,NA())</f>
        <v>#N/A</v>
      </c>
      <c r="FV92" s="58" t="str">
        <f>IF(Include_in_Pub_Bias=TRUE,'Publication Bias Analysis'!AS:AS-AVERAGE('Publication Bias Analysis'!AS:AS),"")</f>
        <v/>
      </c>
      <c r="FW92" s="47" t="str">
        <f>IF(Include_in_Pub_Bias=TRUE,FU:FU-('Publication Bias Analysis'!AW$30+'Publication Bias Analysis'!AW$31*FT:FT),"")</f>
        <v/>
      </c>
      <c r="GC92" s="164"/>
      <c r="GD92" s="58" t="str">
        <f t="shared" si="112"/>
        <v/>
      </c>
      <c r="GE92" s="58" t="str">
        <f t="shared" si="123"/>
        <v/>
      </c>
      <c r="GF92" s="47" t="str">
        <f t="shared" si="167"/>
        <v/>
      </c>
    </row>
    <row r="93" spans="1:188" x14ac:dyDescent="0.2">
      <c r="A93" s="166"/>
      <c r="B93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93" s="78" t="str">
        <f>IF(B93&lt;&gt;"",IF(B93=0,COUNTIF(B$2:B92,0)+1,COUNTIF(B$2:B92,B93)+B93+COUNTIF(B:B,0)),"")</f>
        <v/>
      </c>
      <c r="D93" s="78" t="str">
        <f>IF(AND(Variance&lt;&gt;"",Entry_Number&lt;&gt;""),Entry_Number,"")</f>
        <v/>
      </c>
      <c r="E93" s="120" t="str">
        <f>IF(Input!Study_name&lt;&gt;"",Input!Study_name,"")</f>
        <v/>
      </c>
      <c r="F93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93" s="58" t="str">
        <f t="shared" si="124"/>
        <v/>
      </c>
      <c r="H93" s="58" t="str">
        <f t="shared" si="125"/>
        <v/>
      </c>
      <c r="I93" s="58" t="str">
        <f t="shared" si="126"/>
        <v/>
      </c>
      <c r="J93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93" s="58" t="str">
        <f>IF(AND(Include_study="Yes",Sufficient_data="Yes",Variance&lt;&gt;""),IF(Input!Standard_error_of_Partial_correlation&lt;&gt;"",Input!Standard_error_of_Partial_correlation,SQRT(J93)),"")</f>
        <v/>
      </c>
      <c r="L93" s="58" t="str">
        <f>IF(AND(Sufficient_data="Yes",Include_study="Yes",Variance&lt;&gt;""),1/Variance,"")</f>
        <v/>
      </c>
      <c r="M93" s="58" t="str">
        <f>IF(AND(Sufficient_data="Yes",Include_study="Yes",Variance&lt;&gt;""),1/(Variance+T2_),"")</f>
        <v/>
      </c>
      <c r="N93" s="58" t="str">
        <f t="shared" si="127"/>
        <v/>
      </c>
      <c r="O93" s="58" t="str">
        <f t="shared" si="128"/>
        <v/>
      </c>
      <c r="P93" s="143" t="str">
        <f t="shared" si="129"/>
        <v/>
      </c>
      <c r="Q93" s="146" t="str">
        <f>IF(AND(Include_study="Yes",Sufficient_data="Yes",Variance&lt;&gt;""),IF(Fisher_transformation="Off",Partial_correlation,Partial_correlation_z)-Combined_Effect_Size,"")</f>
        <v/>
      </c>
      <c r="S93" s="75" t="e">
        <f>IF(AND(Sufficient_data="Yes",Include_study="Yes",Variance&lt;&gt;""),Partial_correlation,NA())</f>
        <v>#N/A</v>
      </c>
      <c r="T93" s="58" t="e">
        <f t="shared" si="130"/>
        <v>#N/A</v>
      </c>
      <c r="U93" s="47" t="e">
        <f t="shared" si="131"/>
        <v>#N/A</v>
      </c>
      <c r="Z93" s="166"/>
      <c r="AA93" s="82" t="str">
        <f t="shared" si="132"/>
        <v/>
      </c>
      <c r="AB93" s="88" t="b">
        <f t="shared" si="159"/>
        <v>0</v>
      </c>
      <c r="AC93" s="105" t="str">
        <f>IF(Include_in_subgroup=TRUE,Input!Study_name,"")</f>
        <v/>
      </c>
      <c r="AD93" s="58" t="str">
        <f t="shared" si="133"/>
        <v/>
      </c>
      <c r="AE93" s="58" t="str">
        <f t="shared" si="134"/>
        <v/>
      </c>
      <c r="AF93" s="58" t="str">
        <f t="shared" si="135"/>
        <v/>
      </c>
      <c r="AG93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93" s="58" t="str">
        <f t="shared" si="136"/>
        <v/>
      </c>
      <c r="AI93" s="58" t="str">
        <f t="shared" si="137"/>
        <v/>
      </c>
      <c r="AJ93" s="83" t="str">
        <f t="shared" si="138"/>
        <v/>
      </c>
      <c r="AK93" s="58" t="str">
        <f t="shared" si="139"/>
        <v/>
      </c>
      <c r="AL93" s="58" t="str">
        <f t="shared" si="140"/>
        <v/>
      </c>
      <c r="AM93" s="47" t="str">
        <f t="shared" si="141"/>
        <v/>
      </c>
      <c r="AN93" s="27"/>
      <c r="AO93" s="75" t="e">
        <f t="shared" si="142"/>
        <v>#N/A</v>
      </c>
      <c r="AP93" s="58" t="e">
        <f t="shared" si="143"/>
        <v>#N/A</v>
      </c>
      <c r="AQ93" s="47" t="e">
        <f t="shared" si="144"/>
        <v>#N/A</v>
      </c>
      <c r="AR93" s="27"/>
      <c r="AS93" s="82" t="str">
        <f t="shared" si="115"/>
        <v/>
      </c>
      <c r="AT93" s="58" t="str">
        <f>IF(AND(Sufficient_data="Yes",Include_study="Yes",Subgroup&lt;&gt;""),IF(COUNTIFS(Input!K$2:K92,"="&amp;"Yes",Input!C$2:C92,"="&amp;"Yes",Input!M$2:M92,"="&amp;Subgroup)&gt;0,"",Subgroup),"")</f>
        <v/>
      </c>
      <c r="AU93" s="88" t="str">
        <f t="shared" si="116"/>
        <v/>
      </c>
      <c r="AV93" s="78" t="str">
        <f t="shared" si="145"/>
        <v/>
      </c>
      <c r="AW93" s="58" t="str">
        <f t="shared" si="117"/>
        <v/>
      </c>
      <c r="AX93" s="89" t="str">
        <f t="shared" si="118"/>
        <v/>
      </c>
      <c r="AY93" s="83" t="str">
        <f t="shared" si="160"/>
        <v/>
      </c>
      <c r="AZ93" s="58" t="str">
        <f t="shared" si="119"/>
        <v/>
      </c>
      <c r="BA93" s="58" t="str">
        <f t="shared" si="146"/>
        <v/>
      </c>
      <c r="BB93" s="58" t="str">
        <f t="shared" si="120"/>
        <v/>
      </c>
      <c r="BC93" s="58" t="str">
        <f t="shared" si="121"/>
        <v/>
      </c>
      <c r="BD93" s="58" t="str">
        <f t="shared" si="147"/>
        <v/>
      </c>
      <c r="BE93" s="88" t="str">
        <f t="shared" si="148"/>
        <v/>
      </c>
      <c r="BF93" s="58" t="str">
        <f t="shared" si="149"/>
        <v/>
      </c>
      <c r="BG93" s="58" t="str">
        <f t="shared" si="150"/>
        <v/>
      </c>
      <c r="BH93" s="58" t="str">
        <f t="shared" si="161"/>
        <v/>
      </c>
      <c r="BI93" s="58" t="str">
        <f t="shared" si="162"/>
        <v/>
      </c>
      <c r="BJ93" s="58" t="str">
        <f t="shared" si="151"/>
        <v/>
      </c>
      <c r="BK93" s="58" t="str">
        <f t="shared" si="152"/>
        <v/>
      </c>
      <c r="BL93" s="58" t="str">
        <f t="shared" si="163"/>
        <v/>
      </c>
      <c r="BM93" s="58" t="str">
        <f t="shared" si="164"/>
        <v/>
      </c>
      <c r="BN93" s="58" t="str">
        <f t="shared" si="153"/>
        <v/>
      </c>
      <c r="BO93" s="58" t="e">
        <f t="shared" si="154"/>
        <v>#N/A</v>
      </c>
      <c r="BP93" s="83" t="str">
        <f t="shared" si="165"/>
        <v/>
      </c>
      <c r="BQ93" s="58" t="str">
        <f t="shared" si="155"/>
        <v/>
      </c>
      <c r="BR93" s="58" t="str">
        <f t="shared" si="156"/>
        <v/>
      </c>
      <c r="BS93" s="58" t="str">
        <f t="shared" si="157"/>
        <v/>
      </c>
      <c r="BT93" s="47" t="str">
        <f t="shared" si="158"/>
        <v/>
      </c>
      <c r="BY93" s="167"/>
      <c r="BZ93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93" s="58" t="e">
        <f>IF(Include_in_Moderator=TRUE,'Moderator Analysis'!E:E,NA())</f>
        <v>#N/A</v>
      </c>
      <c r="CB93" s="58" t="e">
        <f>IF(Include_in_Moderator=TRUE,'Moderator Analysis'!F:F,NA())</f>
        <v>#N/A</v>
      </c>
      <c r="CC93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93" s="58" t="str">
        <f>IF(Include_in_Moderator=TRUE,1/CC:CC^2,"")</f>
        <v/>
      </c>
      <c r="CE93" s="58" t="str">
        <f>IF(Include_in_Moderator=TRUE,'Moderator Analysis'!F:F-CO$2,"")</f>
        <v/>
      </c>
      <c r="CF93" s="58" t="str">
        <f>IF(Include_in_Moderator=TRUE,'Moderator Analysis'!E:E-CO$3,"")</f>
        <v/>
      </c>
      <c r="CG93" s="47" t="str">
        <f>IF(Include_in_Moderator=TRUE,CD:CD*('Moderator Analysis'!F:F-CO$5-CO$4*'Moderator Analysis'!E:E)^2,"")</f>
        <v/>
      </c>
      <c r="CH93" s="27"/>
      <c r="CI93" s="75" t="str">
        <f>IF(AND(Sufficient_data="Yes",Include_study="Yes",Include_in_Moderator=TRUE,Moderator&lt;&gt;""),1/(CC:CC^2+CO$7),"")</f>
        <v/>
      </c>
      <c r="CJ93" s="58" t="str">
        <f>IF(AND(Sufficient_data="Yes",Include_study="Yes",CI93&lt;&gt;""),'Moderator Analysis'!F:F-'Moderator Analysis'!K$37,"")</f>
        <v/>
      </c>
      <c r="CK93" s="58" t="str">
        <f>IF(AND(Sufficient_data="Yes",Include_study="Yes",CI93&lt;&gt;""),'Moderator Analysis'!E:E-SUMPRODUCT('Moderator Analysis'!E:E,CI:CI)/SUM(CI:CI),"")</f>
        <v/>
      </c>
      <c r="CL93" s="47" t="str">
        <f>IF(AND(Sufficient_data="Yes",Include_study="Yes",CI93&lt;&gt;""),CI:CI*(CB93-'Moderator Analysis'!K$29-'Moderator Analysis'!K$30*'Moderator Analysis'!E:E)^2,"")</f>
        <v/>
      </c>
      <c r="CQ93" s="167"/>
      <c r="CR93" s="150" t="b">
        <f>IF(Additional_Fisher_transformation="On",AND(Include_study="Yes",Number_of_observations&lt;&gt;"",Number_of_predictors&lt;&gt;""),AND(Include_study="Yes",Sufficient_data="Yes"))</f>
        <v>0</v>
      </c>
      <c r="CS93" s="169"/>
      <c r="CT93" s="58" t="str">
        <f>IF(Include_in_Pub_Bias=TRUE,Partial_correlation,"")</f>
        <v/>
      </c>
      <c r="CU93" s="58" t="str">
        <f>IF(AND(Include_in_Pub_Bias=TRUE,Additional_Fisher_transformation="On"),FISHER(Partial_correlation),"")</f>
        <v/>
      </c>
      <c r="CV93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93" s="58" t="str">
        <f>IF(Include_in_Pub_Bias=TRUE,1/CV:CV^2,"")</f>
        <v/>
      </c>
      <c r="CX93" s="58" t="str">
        <f>IF(Include_in_Pub_Bias=TRUE,1/(CV:CV^2+IF(Additional_model="Fixed effect",0,Calculations!DK$11)),"")</f>
        <v/>
      </c>
      <c r="CY93" s="58" t="str">
        <f>IF(Include_in_Pub_Bias=TRUE,1/(CV:CV^2+IF(Additional_model="Fixed effect",0,'Publication Bias Analysis'!L$32)),"")</f>
        <v/>
      </c>
      <c r="CZ93" s="58" t="str">
        <f>IF(Include_in_Pub_Bias=TRUE,'Publication Bias Analysis'!E:E-'Publication Bias Analysis'!I$37,"")</f>
        <v/>
      </c>
      <c r="DA93" s="58" t="str">
        <f>IF(Include_in_Pub_Bias=TRUE,IF(Additional_model="Fixed effect",1/CV:CV,1/SQRT(CV:CV^2+DK$11)),"")</f>
        <v/>
      </c>
      <c r="DB93" s="58" t="str">
        <f>IF(Include_in_Pub_Bias=TRUE,IF(Additional_model="Fixed effect",'Publication Bias Analysis'!E:E/CV:CV,'Publication Bias Analysis'!E:E/SQRT(CV:CV^2+DK$11)),"")</f>
        <v/>
      </c>
      <c r="DC93" s="78" t="str">
        <f>IF(Include_in_Pub_Bias=TRUE,RANK(DP:DP,DP:DP,1)*IF(DO:DO&gt;0,1,-1),"")</f>
        <v/>
      </c>
      <c r="DD93" s="78" t="str">
        <f>IF(Include_in_Pub_Bias=TRUE,DC:DC,"")</f>
        <v/>
      </c>
      <c r="DE93" s="78" t="str">
        <f>IF(Include_in_Pub_Bias=TRUE,RANK(DS:DS,DS:DS,1)*IF(DR:DR&lt;0,-1,1),"")</f>
        <v/>
      </c>
      <c r="DF93" s="78" t="str">
        <f>IF(Include_in_Pub_Bias=TRUE,RANK(DV:DV,DV:DV,1)*IF(DU:DU&lt;0,-1,1),"")</f>
        <v/>
      </c>
      <c r="DG93" s="58" t="e">
        <f>IF(Include_in_Pub_Bias=TRUE,'Publication Bias Analysis'!E:E,NA())</f>
        <v>#N/A</v>
      </c>
      <c r="DH93" s="47" t="e">
        <f>IF(Include_in_Pub_Bias=TRUE,CV:CV,NA())</f>
        <v>#N/A</v>
      </c>
      <c r="DN93" s="164"/>
      <c r="DO93" s="10" t="str">
        <f>IF(Include_in_Pub_Bias=TRUE,IF('Publication Bias Analysis'!L$37="Left",'Publication Bias Analysis'!E:E-'Publication Bias Analysis'!I$29,'Publication Bias Analysis'!I$29-'Publication Bias Analysis'!E:E),"")</f>
        <v/>
      </c>
      <c r="DP93" s="10" t="str">
        <f>IF(Include_in_Pub_Bias=TRUE,ABS(DO93),"")</f>
        <v/>
      </c>
      <c r="DQ93" s="47" t="str">
        <f>IF(Include_in_Pub_Bias=TRUE,1/(CV:CV^2+IF(Additional_model="Fixed effect",0,$DZ$6)),"")</f>
        <v/>
      </c>
      <c r="DR93" s="10" t="str">
        <f>IF(Include_in_Pub_Bias=TRUE,IF('Publication Bias Analysis'!L$37="Left",'Publication Bias Analysis'!E:E-DZ$3,DZ$3-'Publication Bias Analysis'!E:E),"")</f>
        <v/>
      </c>
      <c r="DS93" s="10" t="str">
        <f t="shared" si="166"/>
        <v/>
      </c>
      <c r="DT93" s="47" t="str">
        <f>IF(AND(DR93&lt;&gt;"",DD93&lt;=MAX(DD:DD)-DZ$7),1/(CV:CV^2+IF(Additional_model="Fixed effect",0,$DZ$13)),"")</f>
        <v/>
      </c>
      <c r="DU93" s="10" t="str">
        <f>IF(Include_in_Pub_Bias=TRUE,IF('Publication Bias Analysis'!L$37="Left",'Publication Bias Analysis'!E:E-DZ$10,DZ$10-'Publication Bias Analysis'!E:E),"")</f>
        <v/>
      </c>
      <c r="DV93" s="10" t="str">
        <f t="shared" si="122"/>
        <v/>
      </c>
      <c r="DW93" s="47" t="str">
        <f>IF(AND(DU93&lt;&gt;"",DE93&lt;=MAX(DE:DE)-DZ$14),1/(CV:CV^2+IF(Additional_model="Fixed effect",0,$DZ$20)),"")</f>
        <v/>
      </c>
      <c r="EO93" s="164"/>
      <c r="EP93" s="58" t="str">
        <f>IF(Include_in_Pub_Bias=TRUE,Inverse_standard_error-AVERAGE(Inverse_standard_error),"")</f>
        <v/>
      </c>
      <c r="EQ93" s="47" t="str">
        <f>IF(Include_in_Pub_Bias=TRUE,Z_score-('Publication Bias Analysis'!P$3+'Publication Bias Analysis'!P$4*Inverse_standard_error),"")</f>
        <v/>
      </c>
      <c r="ES93" s="164"/>
      <c r="ET93" s="58" t="str">
        <f>IF(Include_in_Pub_Bias=TRUE,('Publication Bias Analysis'!E:E-SUMPRODUCT('Publication Bias Analysis'!E:E,Calculations!CW:CW)/SUM(Calculations!CW:CW))/(SQRT(EU:EU)),"")</f>
        <v/>
      </c>
      <c r="EU93" s="58" t="str">
        <f>IF(Include_in_Pub_Bias=TRUE,'Publication Bias Analysis'!F:F^2-1/(SUM(Calculations!CW:CW)),"")</f>
        <v/>
      </c>
      <c r="EV93" s="78" t="str">
        <f>IF(Include_in_Pub_Bias=TRUE,RANK(ET:ET,ET:ET,1),"")</f>
        <v/>
      </c>
      <c r="EW93" s="78" t="str">
        <f>IF(Include_in_Pub_Bias=TRUE,RANK(EU:EU,EU:EU,1),"")</f>
        <v/>
      </c>
      <c r="EX93" s="78" t="str">
        <f>IF(Include_in_Pub_Bias=TRUE,COUNTIFS(EV94:EV292,"&lt;"&amp;EV93,EW94:EW292,"&lt;"&amp;EW93)+COUNTIFS(EV94:EV292,"&gt;"&amp;EV93,EW94:EW292,"&gt;"&amp;EW93),"")</f>
        <v/>
      </c>
      <c r="EY93" s="94" t="str">
        <f>IF(Include_in_Pub_Bias=TRUE,COUNTIFS(EV94:EV292,"&lt;"&amp;EV93,EW94:EW292,"&gt;"&amp;EW93)+COUNTIFS(EV94:EV292,"&gt;"&amp;EV93,EW94:EW292,"&lt;"&amp;EW93),"")</f>
        <v/>
      </c>
      <c r="FA93" s="164"/>
      <c r="FG93" s="164"/>
      <c r="FH93" s="58" t="e">
        <f>IF(Include_in_Pub_Bias=TRUE,Inverse_standard_error,NA())</f>
        <v>#N/A</v>
      </c>
      <c r="FI93" s="58" t="e">
        <f>IF(Include_in_Pub_Bias=TRUE,Z_score,NA())</f>
        <v>#N/A</v>
      </c>
      <c r="FJ93" s="58" t="str">
        <f>IF(Include_in_Pub_Bias=TRUE,Inverse_standard_error-AVERAGE(Inverse_standard_error),"")</f>
        <v/>
      </c>
      <c r="FK93" s="47" t="str">
        <f>IF(Include_in_Pub_Bias=TRUE,Z_score-('Publication Bias Analysis'!AK$30+'Publication Bias Analysis'!AK$31*Inverse_standard_error),"")</f>
        <v/>
      </c>
      <c r="FQ93" s="164"/>
      <c r="FR93" s="98" t="str">
        <f>IF(Z_score&lt;&gt;"",RANK('Publication Bias Analysis'!AT:AT,'Publication Bias Analysis'!AT:AT,1)+COUNTIF('Publication Bias Analysis'!AT$2:AT92,'Publication Bias Analysis'!AR93),"")</f>
        <v/>
      </c>
      <c r="FS93" s="58" t="str">
        <f t="shared" si="168"/>
        <v/>
      </c>
      <c r="FT93" s="58" t="e">
        <f>IF(Include_in_Pub_Bias=TRUE,'Publication Bias Analysis'!AS93,NA())</f>
        <v>#N/A</v>
      </c>
      <c r="FU93" s="58" t="e">
        <f>IF('Publication Bias Analysis'!AS93&lt;&gt;"",'Publication Bias Analysis'!AT93,NA())</f>
        <v>#N/A</v>
      </c>
      <c r="FV93" s="58" t="str">
        <f>IF(Include_in_Pub_Bias=TRUE,'Publication Bias Analysis'!AS:AS-AVERAGE('Publication Bias Analysis'!AS:AS),"")</f>
        <v/>
      </c>
      <c r="FW93" s="47" t="str">
        <f>IF(Include_in_Pub_Bias=TRUE,FU:FU-('Publication Bias Analysis'!AW$30+'Publication Bias Analysis'!AW$31*FT:FT),"")</f>
        <v/>
      </c>
      <c r="GC93" s="164"/>
      <c r="GD93" s="58" t="str">
        <f t="shared" si="112"/>
        <v/>
      </c>
      <c r="GE93" s="58" t="str">
        <f t="shared" si="123"/>
        <v/>
      </c>
      <c r="GF93" s="47" t="str">
        <f t="shared" si="167"/>
        <v/>
      </c>
    </row>
    <row r="94" spans="1:188" x14ac:dyDescent="0.2">
      <c r="A94" s="166"/>
      <c r="B94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94" s="78" t="str">
        <f>IF(B94&lt;&gt;"",IF(B94=0,COUNTIF(B$2:B93,0)+1,COUNTIF(B$2:B93,B94)+B94+COUNTIF(B:B,0)),"")</f>
        <v/>
      </c>
      <c r="D94" s="78" t="str">
        <f>IF(AND(Variance&lt;&gt;"",Entry_Number&lt;&gt;""),Entry_Number,"")</f>
        <v/>
      </c>
      <c r="E94" s="120" t="str">
        <f>IF(Input!Study_name&lt;&gt;"",Input!Study_name,"")</f>
        <v/>
      </c>
      <c r="F94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94" s="58" t="str">
        <f t="shared" si="124"/>
        <v/>
      </c>
      <c r="H94" s="58" t="str">
        <f t="shared" si="125"/>
        <v/>
      </c>
      <c r="I94" s="58" t="str">
        <f t="shared" si="126"/>
        <v/>
      </c>
      <c r="J94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94" s="58" t="str">
        <f>IF(AND(Include_study="Yes",Sufficient_data="Yes",Variance&lt;&gt;""),IF(Input!Standard_error_of_Partial_correlation&lt;&gt;"",Input!Standard_error_of_Partial_correlation,SQRT(J94)),"")</f>
        <v/>
      </c>
      <c r="L94" s="58" t="str">
        <f>IF(AND(Sufficient_data="Yes",Include_study="Yes",Variance&lt;&gt;""),1/Variance,"")</f>
        <v/>
      </c>
      <c r="M94" s="58" t="str">
        <f>IF(AND(Sufficient_data="Yes",Include_study="Yes",Variance&lt;&gt;""),1/(Variance+T2_),"")</f>
        <v/>
      </c>
      <c r="N94" s="58" t="str">
        <f t="shared" si="127"/>
        <v/>
      </c>
      <c r="O94" s="58" t="str">
        <f t="shared" si="128"/>
        <v/>
      </c>
      <c r="P94" s="143" t="str">
        <f t="shared" si="129"/>
        <v/>
      </c>
      <c r="Q94" s="146" t="str">
        <f>IF(AND(Include_study="Yes",Sufficient_data="Yes",Variance&lt;&gt;""),IF(Fisher_transformation="Off",Partial_correlation,Partial_correlation_z)-Combined_Effect_Size,"")</f>
        <v/>
      </c>
      <c r="S94" s="75" t="e">
        <f>IF(AND(Sufficient_data="Yes",Include_study="Yes",Variance&lt;&gt;""),Partial_correlation,NA())</f>
        <v>#N/A</v>
      </c>
      <c r="T94" s="58" t="e">
        <f t="shared" si="130"/>
        <v>#N/A</v>
      </c>
      <c r="U94" s="47" t="e">
        <f t="shared" si="131"/>
        <v>#N/A</v>
      </c>
      <c r="Z94" s="166"/>
      <c r="AA94" s="82" t="str">
        <f t="shared" si="132"/>
        <v/>
      </c>
      <c r="AB94" s="88" t="b">
        <f t="shared" si="159"/>
        <v>0</v>
      </c>
      <c r="AC94" s="105" t="str">
        <f>IF(Include_in_subgroup=TRUE,Input!Study_name,"")</f>
        <v/>
      </c>
      <c r="AD94" s="58" t="str">
        <f t="shared" si="133"/>
        <v/>
      </c>
      <c r="AE94" s="58" t="str">
        <f t="shared" si="134"/>
        <v/>
      </c>
      <c r="AF94" s="58" t="str">
        <f t="shared" si="135"/>
        <v/>
      </c>
      <c r="AG94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94" s="58" t="str">
        <f t="shared" si="136"/>
        <v/>
      </c>
      <c r="AI94" s="58" t="str">
        <f t="shared" si="137"/>
        <v/>
      </c>
      <c r="AJ94" s="83" t="str">
        <f t="shared" si="138"/>
        <v/>
      </c>
      <c r="AK94" s="58" t="str">
        <f t="shared" si="139"/>
        <v/>
      </c>
      <c r="AL94" s="58" t="str">
        <f t="shared" si="140"/>
        <v/>
      </c>
      <c r="AM94" s="47" t="str">
        <f t="shared" si="141"/>
        <v/>
      </c>
      <c r="AN94" s="27"/>
      <c r="AO94" s="75" t="e">
        <f t="shared" si="142"/>
        <v>#N/A</v>
      </c>
      <c r="AP94" s="58" t="e">
        <f t="shared" si="143"/>
        <v>#N/A</v>
      </c>
      <c r="AQ94" s="47" t="e">
        <f t="shared" si="144"/>
        <v>#N/A</v>
      </c>
      <c r="AR94" s="27"/>
      <c r="AS94" s="82" t="str">
        <f t="shared" si="115"/>
        <v/>
      </c>
      <c r="AT94" s="58" t="str">
        <f>IF(AND(Sufficient_data="Yes",Include_study="Yes",Subgroup&lt;&gt;""),IF(COUNTIFS(Input!K$2:K93,"="&amp;"Yes",Input!C$2:C93,"="&amp;"Yes",Input!M$2:M93,"="&amp;Subgroup)&gt;0,"",Subgroup),"")</f>
        <v/>
      </c>
      <c r="AU94" s="88" t="str">
        <f t="shared" si="116"/>
        <v/>
      </c>
      <c r="AV94" s="78" t="str">
        <f t="shared" si="145"/>
        <v/>
      </c>
      <c r="AW94" s="58" t="str">
        <f t="shared" si="117"/>
        <v/>
      </c>
      <c r="AX94" s="89" t="str">
        <f t="shared" si="118"/>
        <v/>
      </c>
      <c r="AY94" s="83" t="str">
        <f t="shared" si="160"/>
        <v/>
      </c>
      <c r="AZ94" s="58" t="str">
        <f t="shared" si="119"/>
        <v/>
      </c>
      <c r="BA94" s="58" t="str">
        <f t="shared" si="146"/>
        <v/>
      </c>
      <c r="BB94" s="58" t="str">
        <f t="shared" si="120"/>
        <v/>
      </c>
      <c r="BC94" s="58" t="str">
        <f t="shared" si="121"/>
        <v/>
      </c>
      <c r="BD94" s="58" t="str">
        <f t="shared" si="147"/>
        <v/>
      </c>
      <c r="BE94" s="88" t="str">
        <f t="shared" si="148"/>
        <v/>
      </c>
      <c r="BF94" s="58" t="str">
        <f t="shared" si="149"/>
        <v/>
      </c>
      <c r="BG94" s="58" t="str">
        <f t="shared" si="150"/>
        <v/>
      </c>
      <c r="BH94" s="58" t="str">
        <f t="shared" si="161"/>
        <v/>
      </c>
      <c r="BI94" s="58" t="str">
        <f t="shared" si="162"/>
        <v/>
      </c>
      <c r="BJ94" s="58" t="str">
        <f t="shared" si="151"/>
        <v/>
      </c>
      <c r="BK94" s="58" t="str">
        <f t="shared" si="152"/>
        <v/>
      </c>
      <c r="BL94" s="58" t="str">
        <f t="shared" si="163"/>
        <v/>
      </c>
      <c r="BM94" s="58" t="str">
        <f t="shared" si="164"/>
        <v/>
      </c>
      <c r="BN94" s="58" t="str">
        <f t="shared" si="153"/>
        <v/>
      </c>
      <c r="BO94" s="58" t="e">
        <f t="shared" si="154"/>
        <v>#N/A</v>
      </c>
      <c r="BP94" s="83" t="str">
        <f t="shared" si="165"/>
        <v/>
      </c>
      <c r="BQ94" s="58" t="str">
        <f t="shared" si="155"/>
        <v/>
      </c>
      <c r="BR94" s="58" t="str">
        <f t="shared" si="156"/>
        <v/>
      </c>
      <c r="BS94" s="58" t="str">
        <f t="shared" si="157"/>
        <v/>
      </c>
      <c r="BT94" s="47" t="str">
        <f t="shared" si="158"/>
        <v/>
      </c>
      <c r="BY94" s="167"/>
      <c r="BZ94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94" s="58" t="e">
        <f>IF(Include_in_Moderator=TRUE,'Moderator Analysis'!E:E,NA())</f>
        <v>#N/A</v>
      </c>
      <c r="CB94" s="58" t="e">
        <f>IF(Include_in_Moderator=TRUE,'Moderator Analysis'!F:F,NA())</f>
        <v>#N/A</v>
      </c>
      <c r="CC94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94" s="58" t="str">
        <f>IF(Include_in_Moderator=TRUE,1/CC:CC^2,"")</f>
        <v/>
      </c>
      <c r="CE94" s="58" t="str">
        <f>IF(Include_in_Moderator=TRUE,'Moderator Analysis'!F:F-CO$2,"")</f>
        <v/>
      </c>
      <c r="CF94" s="58" t="str">
        <f>IF(Include_in_Moderator=TRUE,'Moderator Analysis'!E:E-CO$3,"")</f>
        <v/>
      </c>
      <c r="CG94" s="47" t="str">
        <f>IF(Include_in_Moderator=TRUE,CD:CD*('Moderator Analysis'!F:F-CO$5-CO$4*'Moderator Analysis'!E:E)^2,"")</f>
        <v/>
      </c>
      <c r="CH94" s="27"/>
      <c r="CI94" s="75" t="str">
        <f>IF(AND(Sufficient_data="Yes",Include_study="Yes",Include_in_Moderator=TRUE,Moderator&lt;&gt;""),1/(CC:CC^2+CO$7),"")</f>
        <v/>
      </c>
      <c r="CJ94" s="58" t="str">
        <f>IF(AND(Sufficient_data="Yes",Include_study="Yes",CI94&lt;&gt;""),'Moderator Analysis'!F:F-'Moderator Analysis'!K$37,"")</f>
        <v/>
      </c>
      <c r="CK94" s="58" t="str">
        <f>IF(AND(Sufficient_data="Yes",Include_study="Yes",CI94&lt;&gt;""),'Moderator Analysis'!E:E-SUMPRODUCT('Moderator Analysis'!E:E,CI:CI)/SUM(CI:CI),"")</f>
        <v/>
      </c>
      <c r="CL94" s="47" t="str">
        <f>IF(AND(Sufficient_data="Yes",Include_study="Yes",CI94&lt;&gt;""),CI:CI*(CB94-'Moderator Analysis'!K$29-'Moderator Analysis'!K$30*'Moderator Analysis'!E:E)^2,"")</f>
        <v/>
      </c>
      <c r="CQ94" s="167"/>
      <c r="CR94" s="150" t="b">
        <f>IF(Additional_Fisher_transformation="On",AND(Include_study="Yes",Number_of_observations&lt;&gt;"",Number_of_predictors&lt;&gt;""),AND(Include_study="Yes",Sufficient_data="Yes"))</f>
        <v>0</v>
      </c>
      <c r="CS94" s="169"/>
      <c r="CT94" s="58" t="str">
        <f>IF(Include_in_Pub_Bias=TRUE,Partial_correlation,"")</f>
        <v/>
      </c>
      <c r="CU94" s="58" t="str">
        <f>IF(AND(Include_in_Pub_Bias=TRUE,Additional_Fisher_transformation="On"),FISHER(Partial_correlation),"")</f>
        <v/>
      </c>
      <c r="CV94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94" s="58" t="str">
        <f>IF(Include_in_Pub_Bias=TRUE,1/CV:CV^2,"")</f>
        <v/>
      </c>
      <c r="CX94" s="58" t="str">
        <f>IF(Include_in_Pub_Bias=TRUE,1/(CV:CV^2+IF(Additional_model="Fixed effect",0,Calculations!DK$11)),"")</f>
        <v/>
      </c>
      <c r="CY94" s="58" t="str">
        <f>IF(Include_in_Pub_Bias=TRUE,1/(CV:CV^2+IF(Additional_model="Fixed effect",0,'Publication Bias Analysis'!L$32)),"")</f>
        <v/>
      </c>
      <c r="CZ94" s="58" t="str">
        <f>IF(Include_in_Pub_Bias=TRUE,'Publication Bias Analysis'!E:E-'Publication Bias Analysis'!I$37,"")</f>
        <v/>
      </c>
      <c r="DA94" s="58" t="str">
        <f>IF(Include_in_Pub_Bias=TRUE,IF(Additional_model="Fixed effect",1/CV:CV,1/SQRT(CV:CV^2+DK$11)),"")</f>
        <v/>
      </c>
      <c r="DB94" s="58" t="str">
        <f>IF(Include_in_Pub_Bias=TRUE,IF(Additional_model="Fixed effect",'Publication Bias Analysis'!E:E/CV:CV,'Publication Bias Analysis'!E:E/SQRT(CV:CV^2+DK$11)),"")</f>
        <v/>
      </c>
      <c r="DC94" s="78" t="str">
        <f>IF(Include_in_Pub_Bias=TRUE,RANK(DP:DP,DP:DP,1)*IF(DO:DO&gt;0,1,-1),"")</f>
        <v/>
      </c>
      <c r="DD94" s="78" t="str">
        <f>IF(Include_in_Pub_Bias=TRUE,DC:DC,"")</f>
        <v/>
      </c>
      <c r="DE94" s="78" t="str">
        <f>IF(Include_in_Pub_Bias=TRUE,RANK(DS:DS,DS:DS,1)*IF(DR:DR&lt;0,-1,1),"")</f>
        <v/>
      </c>
      <c r="DF94" s="78" t="str">
        <f>IF(Include_in_Pub_Bias=TRUE,RANK(DV:DV,DV:DV,1)*IF(DU:DU&lt;0,-1,1),"")</f>
        <v/>
      </c>
      <c r="DG94" s="58" t="e">
        <f>IF(Include_in_Pub_Bias=TRUE,'Publication Bias Analysis'!E:E,NA())</f>
        <v>#N/A</v>
      </c>
      <c r="DH94" s="47" t="e">
        <f>IF(Include_in_Pub_Bias=TRUE,CV:CV,NA())</f>
        <v>#N/A</v>
      </c>
      <c r="DN94" s="164"/>
      <c r="DO94" s="10" t="str">
        <f>IF(Include_in_Pub_Bias=TRUE,IF('Publication Bias Analysis'!L$37="Left",'Publication Bias Analysis'!E:E-'Publication Bias Analysis'!I$29,'Publication Bias Analysis'!I$29-'Publication Bias Analysis'!E:E),"")</f>
        <v/>
      </c>
      <c r="DP94" s="10" t="str">
        <f>IF(Include_in_Pub_Bias=TRUE,ABS(DO94),"")</f>
        <v/>
      </c>
      <c r="DQ94" s="47" t="str">
        <f>IF(Include_in_Pub_Bias=TRUE,1/(CV:CV^2+IF(Additional_model="Fixed effect",0,$DZ$6)),"")</f>
        <v/>
      </c>
      <c r="DR94" s="10" t="str">
        <f>IF(Include_in_Pub_Bias=TRUE,IF('Publication Bias Analysis'!L$37="Left",'Publication Bias Analysis'!E:E-DZ$3,DZ$3-'Publication Bias Analysis'!E:E),"")</f>
        <v/>
      </c>
      <c r="DS94" s="10" t="str">
        <f t="shared" si="166"/>
        <v/>
      </c>
      <c r="DT94" s="47" t="str">
        <f>IF(AND(DR94&lt;&gt;"",DD94&lt;=MAX(DD:DD)-DZ$7),1/(CV:CV^2+IF(Additional_model="Fixed effect",0,$DZ$13)),"")</f>
        <v/>
      </c>
      <c r="DU94" s="10" t="str">
        <f>IF(Include_in_Pub_Bias=TRUE,IF('Publication Bias Analysis'!L$37="Left",'Publication Bias Analysis'!E:E-DZ$10,DZ$10-'Publication Bias Analysis'!E:E),"")</f>
        <v/>
      </c>
      <c r="DV94" s="10" t="str">
        <f t="shared" si="122"/>
        <v/>
      </c>
      <c r="DW94" s="47" t="str">
        <f>IF(AND(DU94&lt;&gt;"",DE94&lt;=MAX(DE:DE)-DZ$14),1/(CV:CV^2+IF(Additional_model="Fixed effect",0,$DZ$20)),"")</f>
        <v/>
      </c>
      <c r="EO94" s="164"/>
      <c r="EP94" s="58" t="str">
        <f>IF(Include_in_Pub_Bias=TRUE,Inverse_standard_error-AVERAGE(Inverse_standard_error),"")</f>
        <v/>
      </c>
      <c r="EQ94" s="47" t="str">
        <f>IF(Include_in_Pub_Bias=TRUE,Z_score-('Publication Bias Analysis'!P$3+'Publication Bias Analysis'!P$4*Inverse_standard_error),"")</f>
        <v/>
      </c>
      <c r="ES94" s="164"/>
      <c r="ET94" s="58" t="str">
        <f>IF(Include_in_Pub_Bias=TRUE,('Publication Bias Analysis'!E:E-SUMPRODUCT('Publication Bias Analysis'!E:E,Calculations!CW:CW)/SUM(Calculations!CW:CW))/(SQRT(EU:EU)),"")</f>
        <v/>
      </c>
      <c r="EU94" s="58" t="str">
        <f>IF(Include_in_Pub_Bias=TRUE,'Publication Bias Analysis'!F:F^2-1/(SUM(Calculations!CW:CW)),"")</f>
        <v/>
      </c>
      <c r="EV94" s="78" t="str">
        <f>IF(Include_in_Pub_Bias=TRUE,RANK(ET:ET,ET:ET,1),"")</f>
        <v/>
      </c>
      <c r="EW94" s="78" t="str">
        <f>IF(Include_in_Pub_Bias=TRUE,RANK(EU:EU,EU:EU,1),"")</f>
        <v/>
      </c>
      <c r="EX94" s="78" t="str">
        <f>IF(Include_in_Pub_Bias=TRUE,COUNTIFS(EV95:EV293,"&lt;"&amp;EV94,EW95:EW293,"&lt;"&amp;EW94)+COUNTIFS(EV95:EV293,"&gt;"&amp;EV94,EW95:EW293,"&gt;"&amp;EW94),"")</f>
        <v/>
      </c>
      <c r="EY94" s="94" t="str">
        <f>IF(Include_in_Pub_Bias=TRUE,COUNTIFS(EV95:EV293,"&lt;"&amp;EV94,EW95:EW293,"&gt;"&amp;EW94)+COUNTIFS(EV95:EV293,"&gt;"&amp;EV94,EW95:EW293,"&lt;"&amp;EW94),"")</f>
        <v/>
      </c>
      <c r="FA94" s="164"/>
      <c r="FG94" s="164"/>
      <c r="FH94" s="58" t="e">
        <f>IF(Include_in_Pub_Bias=TRUE,Inverse_standard_error,NA())</f>
        <v>#N/A</v>
      </c>
      <c r="FI94" s="58" t="e">
        <f>IF(Include_in_Pub_Bias=TRUE,Z_score,NA())</f>
        <v>#N/A</v>
      </c>
      <c r="FJ94" s="58" t="str">
        <f>IF(Include_in_Pub_Bias=TRUE,Inverse_standard_error-AVERAGE(Inverse_standard_error),"")</f>
        <v/>
      </c>
      <c r="FK94" s="47" t="str">
        <f>IF(Include_in_Pub_Bias=TRUE,Z_score-('Publication Bias Analysis'!AK$30+'Publication Bias Analysis'!AK$31*Inverse_standard_error),"")</f>
        <v/>
      </c>
      <c r="FQ94" s="164"/>
      <c r="FR94" s="98" t="str">
        <f>IF(Z_score&lt;&gt;"",RANK('Publication Bias Analysis'!AT:AT,'Publication Bias Analysis'!AT:AT,1)+COUNTIF('Publication Bias Analysis'!AT$2:AT93,'Publication Bias Analysis'!AR94),"")</f>
        <v/>
      </c>
      <c r="FS94" s="58" t="str">
        <f t="shared" si="168"/>
        <v/>
      </c>
      <c r="FT94" s="58" t="e">
        <f>IF(Include_in_Pub_Bias=TRUE,'Publication Bias Analysis'!AS94,NA())</f>
        <v>#N/A</v>
      </c>
      <c r="FU94" s="58" t="e">
        <f>IF('Publication Bias Analysis'!AS94&lt;&gt;"",'Publication Bias Analysis'!AT94,NA())</f>
        <v>#N/A</v>
      </c>
      <c r="FV94" s="58" t="str">
        <f>IF(Include_in_Pub_Bias=TRUE,'Publication Bias Analysis'!AS:AS-AVERAGE('Publication Bias Analysis'!AS:AS),"")</f>
        <v/>
      </c>
      <c r="FW94" s="47" t="str">
        <f>IF(Include_in_Pub_Bias=TRUE,FU:FU-('Publication Bias Analysis'!AW$30+'Publication Bias Analysis'!AW$31*FT:FT),"")</f>
        <v/>
      </c>
      <c r="GC94" s="164"/>
      <c r="GD94" s="58" t="str">
        <f t="shared" si="112"/>
        <v/>
      </c>
      <c r="GE94" s="58" t="str">
        <f t="shared" si="123"/>
        <v/>
      </c>
      <c r="GF94" s="47" t="str">
        <f t="shared" si="167"/>
        <v/>
      </c>
    </row>
    <row r="95" spans="1:188" x14ac:dyDescent="0.2">
      <c r="A95" s="166"/>
      <c r="B95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95" s="78" t="str">
        <f>IF(B95&lt;&gt;"",IF(B95=0,COUNTIF(B$2:B94,0)+1,COUNTIF(B$2:B94,B95)+B95+COUNTIF(B:B,0)),"")</f>
        <v/>
      </c>
      <c r="D95" s="78" t="str">
        <f>IF(AND(Variance&lt;&gt;"",Entry_Number&lt;&gt;""),Entry_Number,"")</f>
        <v/>
      </c>
      <c r="E95" s="120" t="str">
        <f>IF(Input!Study_name&lt;&gt;"",Input!Study_name,"")</f>
        <v/>
      </c>
      <c r="F95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95" s="58" t="str">
        <f t="shared" si="124"/>
        <v/>
      </c>
      <c r="H95" s="58" t="str">
        <f t="shared" si="125"/>
        <v/>
      </c>
      <c r="I95" s="58" t="str">
        <f t="shared" si="126"/>
        <v/>
      </c>
      <c r="J95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95" s="58" t="str">
        <f>IF(AND(Include_study="Yes",Sufficient_data="Yes",Variance&lt;&gt;""),IF(Input!Standard_error_of_Partial_correlation&lt;&gt;"",Input!Standard_error_of_Partial_correlation,SQRT(J95)),"")</f>
        <v/>
      </c>
      <c r="L95" s="58" t="str">
        <f>IF(AND(Sufficient_data="Yes",Include_study="Yes",Variance&lt;&gt;""),1/Variance,"")</f>
        <v/>
      </c>
      <c r="M95" s="58" t="str">
        <f>IF(AND(Sufficient_data="Yes",Include_study="Yes",Variance&lt;&gt;""),1/(Variance+T2_),"")</f>
        <v/>
      </c>
      <c r="N95" s="58" t="str">
        <f t="shared" si="127"/>
        <v/>
      </c>
      <c r="O95" s="58" t="str">
        <f t="shared" si="128"/>
        <v/>
      </c>
      <c r="P95" s="143" t="str">
        <f t="shared" si="129"/>
        <v/>
      </c>
      <c r="Q95" s="146" t="str">
        <f>IF(AND(Include_study="Yes",Sufficient_data="Yes",Variance&lt;&gt;""),IF(Fisher_transformation="Off",Partial_correlation,Partial_correlation_z)-Combined_Effect_Size,"")</f>
        <v/>
      </c>
      <c r="S95" s="75" t="e">
        <f>IF(AND(Sufficient_data="Yes",Include_study="Yes",Variance&lt;&gt;""),Partial_correlation,NA())</f>
        <v>#N/A</v>
      </c>
      <c r="T95" s="58" t="e">
        <f t="shared" si="130"/>
        <v>#N/A</v>
      </c>
      <c r="U95" s="47" t="e">
        <f t="shared" si="131"/>
        <v>#N/A</v>
      </c>
      <c r="Z95" s="166"/>
      <c r="AA95" s="82" t="str">
        <f t="shared" si="132"/>
        <v/>
      </c>
      <c r="AB95" s="88" t="b">
        <f t="shared" si="159"/>
        <v>0</v>
      </c>
      <c r="AC95" s="105" t="str">
        <f>IF(Include_in_subgroup=TRUE,Input!Study_name,"")</f>
        <v/>
      </c>
      <c r="AD95" s="58" t="str">
        <f t="shared" si="133"/>
        <v/>
      </c>
      <c r="AE95" s="58" t="str">
        <f t="shared" si="134"/>
        <v/>
      </c>
      <c r="AF95" s="58" t="str">
        <f t="shared" si="135"/>
        <v/>
      </c>
      <c r="AG95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95" s="58" t="str">
        <f t="shared" si="136"/>
        <v/>
      </c>
      <c r="AI95" s="58" t="str">
        <f t="shared" si="137"/>
        <v/>
      </c>
      <c r="AJ95" s="83" t="str">
        <f t="shared" si="138"/>
        <v/>
      </c>
      <c r="AK95" s="58" t="str">
        <f t="shared" si="139"/>
        <v/>
      </c>
      <c r="AL95" s="58" t="str">
        <f t="shared" si="140"/>
        <v/>
      </c>
      <c r="AM95" s="47" t="str">
        <f t="shared" si="141"/>
        <v/>
      </c>
      <c r="AN95" s="27"/>
      <c r="AO95" s="75" t="e">
        <f t="shared" si="142"/>
        <v>#N/A</v>
      </c>
      <c r="AP95" s="58" t="e">
        <f t="shared" si="143"/>
        <v>#N/A</v>
      </c>
      <c r="AQ95" s="47" t="e">
        <f t="shared" si="144"/>
        <v>#N/A</v>
      </c>
      <c r="AR95" s="27"/>
      <c r="AS95" s="82" t="str">
        <f t="shared" si="115"/>
        <v/>
      </c>
      <c r="AT95" s="58" t="str">
        <f>IF(AND(Sufficient_data="Yes",Include_study="Yes",Subgroup&lt;&gt;""),IF(COUNTIFS(Input!K$2:K94,"="&amp;"Yes",Input!C$2:C94,"="&amp;"Yes",Input!M$2:M94,"="&amp;Subgroup)&gt;0,"",Subgroup),"")</f>
        <v/>
      </c>
      <c r="AU95" s="88" t="str">
        <f t="shared" si="116"/>
        <v/>
      </c>
      <c r="AV95" s="78" t="str">
        <f t="shared" si="145"/>
        <v/>
      </c>
      <c r="AW95" s="58" t="str">
        <f t="shared" si="117"/>
        <v/>
      </c>
      <c r="AX95" s="89" t="str">
        <f t="shared" si="118"/>
        <v/>
      </c>
      <c r="AY95" s="83" t="str">
        <f t="shared" si="160"/>
        <v/>
      </c>
      <c r="AZ95" s="58" t="str">
        <f t="shared" si="119"/>
        <v/>
      </c>
      <c r="BA95" s="58" t="str">
        <f t="shared" si="146"/>
        <v/>
      </c>
      <c r="BB95" s="58" t="str">
        <f t="shared" si="120"/>
        <v/>
      </c>
      <c r="BC95" s="58" t="str">
        <f t="shared" si="121"/>
        <v/>
      </c>
      <c r="BD95" s="58" t="str">
        <f t="shared" si="147"/>
        <v/>
      </c>
      <c r="BE95" s="88" t="str">
        <f t="shared" si="148"/>
        <v/>
      </c>
      <c r="BF95" s="58" t="str">
        <f t="shared" si="149"/>
        <v/>
      </c>
      <c r="BG95" s="58" t="str">
        <f t="shared" si="150"/>
        <v/>
      </c>
      <c r="BH95" s="58" t="str">
        <f t="shared" si="161"/>
        <v/>
      </c>
      <c r="BI95" s="58" t="str">
        <f t="shared" si="162"/>
        <v/>
      </c>
      <c r="BJ95" s="58" t="str">
        <f t="shared" si="151"/>
        <v/>
      </c>
      <c r="BK95" s="58" t="str">
        <f t="shared" si="152"/>
        <v/>
      </c>
      <c r="BL95" s="58" t="str">
        <f t="shared" si="163"/>
        <v/>
      </c>
      <c r="BM95" s="58" t="str">
        <f t="shared" si="164"/>
        <v/>
      </c>
      <c r="BN95" s="58" t="str">
        <f t="shared" si="153"/>
        <v/>
      </c>
      <c r="BO95" s="58" t="e">
        <f t="shared" si="154"/>
        <v>#N/A</v>
      </c>
      <c r="BP95" s="83" t="str">
        <f t="shared" si="165"/>
        <v/>
      </c>
      <c r="BQ95" s="58" t="str">
        <f t="shared" si="155"/>
        <v/>
      </c>
      <c r="BR95" s="58" t="str">
        <f t="shared" si="156"/>
        <v/>
      </c>
      <c r="BS95" s="58" t="str">
        <f t="shared" si="157"/>
        <v/>
      </c>
      <c r="BT95" s="47" t="str">
        <f t="shared" si="158"/>
        <v/>
      </c>
      <c r="BY95" s="167"/>
      <c r="BZ95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95" s="58" t="e">
        <f>IF(Include_in_Moderator=TRUE,'Moderator Analysis'!E:E,NA())</f>
        <v>#N/A</v>
      </c>
      <c r="CB95" s="58" t="e">
        <f>IF(Include_in_Moderator=TRUE,'Moderator Analysis'!F:F,NA())</f>
        <v>#N/A</v>
      </c>
      <c r="CC95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95" s="58" t="str">
        <f>IF(Include_in_Moderator=TRUE,1/CC:CC^2,"")</f>
        <v/>
      </c>
      <c r="CE95" s="58" t="str">
        <f>IF(Include_in_Moderator=TRUE,'Moderator Analysis'!F:F-CO$2,"")</f>
        <v/>
      </c>
      <c r="CF95" s="58" t="str">
        <f>IF(Include_in_Moderator=TRUE,'Moderator Analysis'!E:E-CO$3,"")</f>
        <v/>
      </c>
      <c r="CG95" s="47" t="str">
        <f>IF(Include_in_Moderator=TRUE,CD:CD*('Moderator Analysis'!F:F-CO$5-CO$4*'Moderator Analysis'!E:E)^2,"")</f>
        <v/>
      </c>
      <c r="CH95" s="27"/>
      <c r="CI95" s="75" t="str">
        <f>IF(AND(Sufficient_data="Yes",Include_study="Yes",Include_in_Moderator=TRUE,Moderator&lt;&gt;""),1/(CC:CC^2+CO$7),"")</f>
        <v/>
      </c>
      <c r="CJ95" s="58" t="str">
        <f>IF(AND(Sufficient_data="Yes",Include_study="Yes",CI95&lt;&gt;""),'Moderator Analysis'!F:F-'Moderator Analysis'!K$37,"")</f>
        <v/>
      </c>
      <c r="CK95" s="58" t="str">
        <f>IF(AND(Sufficient_data="Yes",Include_study="Yes",CI95&lt;&gt;""),'Moderator Analysis'!E:E-SUMPRODUCT('Moderator Analysis'!E:E,CI:CI)/SUM(CI:CI),"")</f>
        <v/>
      </c>
      <c r="CL95" s="47" t="str">
        <f>IF(AND(Sufficient_data="Yes",Include_study="Yes",CI95&lt;&gt;""),CI:CI*(CB95-'Moderator Analysis'!K$29-'Moderator Analysis'!K$30*'Moderator Analysis'!E:E)^2,"")</f>
        <v/>
      </c>
      <c r="CQ95" s="167"/>
      <c r="CR95" s="150" t="b">
        <f>IF(Additional_Fisher_transformation="On",AND(Include_study="Yes",Number_of_observations&lt;&gt;"",Number_of_predictors&lt;&gt;""),AND(Include_study="Yes",Sufficient_data="Yes"))</f>
        <v>0</v>
      </c>
      <c r="CS95" s="169"/>
      <c r="CT95" s="58" t="str">
        <f>IF(Include_in_Pub_Bias=TRUE,Partial_correlation,"")</f>
        <v/>
      </c>
      <c r="CU95" s="58" t="str">
        <f>IF(AND(Include_in_Pub_Bias=TRUE,Additional_Fisher_transformation="On"),FISHER(Partial_correlation),"")</f>
        <v/>
      </c>
      <c r="CV95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95" s="58" t="str">
        <f>IF(Include_in_Pub_Bias=TRUE,1/CV:CV^2,"")</f>
        <v/>
      </c>
      <c r="CX95" s="58" t="str">
        <f>IF(Include_in_Pub_Bias=TRUE,1/(CV:CV^2+IF(Additional_model="Fixed effect",0,Calculations!DK$11)),"")</f>
        <v/>
      </c>
      <c r="CY95" s="58" t="str">
        <f>IF(Include_in_Pub_Bias=TRUE,1/(CV:CV^2+IF(Additional_model="Fixed effect",0,'Publication Bias Analysis'!L$32)),"")</f>
        <v/>
      </c>
      <c r="CZ95" s="58" t="str">
        <f>IF(Include_in_Pub_Bias=TRUE,'Publication Bias Analysis'!E:E-'Publication Bias Analysis'!I$37,"")</f>
        <v/>
      </c>
      <c r="DA95" s="58" t="str">
        <f>IF(Include_in_Pub_Bias=TRUE,IF(Additional_model="Fixed effect",1/CV:CV,1/SQRT(CV:CV^2+DK$11)),"")</f>
        <v/>
      </c>
      <c r="DB95" s="58" t="str">
        <f>IF(Include_in_Pub_Bias=TRUE,IF(Additional_model="Fixed effect",'Publication Bias Analysis'!E:E/CV:CV,'Publication Bias Analysis'!E:E/SQRT(CV:CV^2+DK$11)),"")</f>
        <v/>
      </c>
      <c r="DC95" s="78" t="str">
        <f>IF(Include_in_Pub_Bias=TRUE,RANK(DP:DP,DP:DP,1)*IF(DO:DO&gt;0,1,-1),"")</f>
        <v/>
      </c>
      <c r="DD95" s="78" t="str">
        <f>IF(Include_in_Pub_Bias=TRUE,DC:DC,"")</f>
        <v/>
      </c>
      <c r="DE95" s="78" t="str">
        <f>IF(Include_in_Pub_Bias=TRUE,RANK(DS:DS,DS:DS,1)*IF(DR:DR&lt;0,-1,1),"")</f>
        <v/>
      </c>
      <c r="DF95" s="78" t="str">
        <f>IF(Include_in_Pub_Bias=TRUE,RANK(DV:DV,DV:DV,1)*IF(DU:DU&lt;0,-1,1),"")</f>
        <v/>
      </c>
      <c r="DG95" s="58" t="e">
        <f>IF(Include_in_Pub_Bias=TRUE,'Publication Bias Analysis'!E:E,NA())</f>
        <v>#N/A</v>
      </c>
      <c r="DH95" s="47" t="e">
        <f>IF(Include_in_Pub_Bias=TRUE,CV:CV,NA())</f>
        <v>#N/A</v>
      </c>
      <c r="DN95" s="164"/>
      <c r="DO95" s="10" t="str">
        <f>IF(Include_in_Pub_Bias=TRUE,IF('Publication Bias Analysis'!L$37="Left",'Publication Bias Analysis'!E:E-'Publication Bias Analysis'!I$29,'Publication Bias Analysis'!I$29-'Publication Bias Analysis'!E:E),"")</f>
        <v/>
      </c>
      <c r="DP95" s="10" t="str">
        <f>IF(Include_in_Pub_Bias=TRUE,ABS(DO95),"")</f>
        <v/>
      </c>
      <c r="DQ95" s="47" t="str">
        <f>IF(Include_in_Pub_Bias=TRUE,1/(CV:CV^2+IF(Additional_model="Fixed effect",0,$DZ$6)),"")</f>
        <v/>
      </c>
      <c r="DR95" s="10" t="str">
        <f>IF(Include_in_Pub_Bias=TRUE,IF('Publication Bias Analysis'!L$37="Left",'Publication Bias Analysis'!E:E-DZ$3,DZ$3-'Publication Bias Analysis'!E:E),"")</f>
        <v/>
      </c>
      <c r="DS95" s="10" t="str">
        <f t="shared" si="166"/>
        <v/>
      </c>
      <c r="DT95" s="47" t="str">
        <f>IF(AND(DR95&lt;&gt;"",DD95&lt;=MAX(DD:DD)-DZ$7),1/(CV:CV^2+IF(Additional_model="Fixed effect",0,$DZ$13)),"")</f>
        <v/>
      </c>
      <c r="DU95" s="10" t="str">
        <f>IF(Include_in_Pub_Bias=TRUE,IF('Publication Bias Analysis'!L$37="Left",'Publication Bias Analysis'!E:E-DZ$10,DZ$10-'Publication Bias Analysis'!E:E),"")</f>
        <v/>
      </c>
      <c r="DV95" s="10" t="str">
        <f t="shared" si="122"/>
        <v/>
      </c>
      <c r="DW95" s="47" t="str">
        <f>IF(AND(DU95&lt;&gt;"",DE95&lt;=MAX(DE:DE)-DZ$14),1/(CV:CV^2+IF(Additional_model="Fixed effect",0,$DZ$20)),"")</f>
        <v/>
      </c>
      <c r="EO95" s="164"/>
      <c r="EP95" s="58" t="str">
        <f>IF(Include_in_Pub_Bias=TRUE,Inverse_standard_error-AVERAGE(Inverse_standard_error),"")</f>
        <v/>
      </c>
      <c r="EQ95" s="47" t="str">
        <f>IF(Include_in_Pub_Bias=TRUE,Z_score-('Publication Bias Analysis'!P$3+'Publication Bias Analysis'!P$4*Inverse_standard_error),"")</f>
        <v/>
      </c>
      <c r="ES95" s="164"/>
      <c r="ET95" s="58" t="str">
        <f>IF(Include_in_Pub_Bias=TRUE,('Publication Bias Analysis'!E:E-SUMPRODUCT('Publication Bias Analysis'!E:E,Calculations!CW:CW)/SUM(Calculations!CW:CW))/(SQRT(EU:EU)),"")</f>
        <v/>
      </c>
      <c r="EU95" s="58" t="str">
        <f>IF(Include_in_Pub_Bias=TRUE,'Publication Bias Analysis'!F:F^2-1/(SUM(Calculations!CW:CW)),"")</f>
        <v/>
      </c>
      <c r="EV95" s="78" t="str">
        <f>IF(Include_in_Pub_Bias=TRUE,RANK(ET:ET,ET:ET,1),"")</f>
        <v/>
      </c>
      <c r="EW95" s="78" t="str">
        <f>IF(Include_in_Pub_Bias=TRUE,RANK(EU:EU,EU:EU,1),"")</f>
        <v/>
      </c>
      <c r="EX95" s="78" t="str">
        <f>IF(Include_in_Pub_Bias=TRUE,COUNTIFS(EV96:EV294,"&lt;"&amp;EV95,EW96:EW294,"&lt;"&amp;EW95)+COUNTIFS(EV96:EV294,"&gt;"&amp;EV95,EW96:EW294,"&gt;"&amp;EW95),"")</f>
        <v/>
      </c>
      <c r="EY95" s="94" t="str">
        <f>IF(Include_in_Pub_Bias=TRUE,COUNTIFS(EV96:EV294,"&lt;"&amp;EV95,EW96:EW294,"&gt;"&amp;EW95)+COUNTIFS(EV96:EV294,"&gt;"&amp;EV95,EW96:EW294,"&lt;"&amp;EW95),"")</f>
        <v/>
      </c>
      <c r="FA95" s="164"/>
      <c r="FG95" s="164"/>
      <c r="FH95" s="58" t="e">
        <f>IF(Include_in_Pub_Bias=TRUE,Inverse_standard_error,NA())</f>
        <v>#N/A</v>
      </c>
      <c r="FI95" s="58" t="e">
        <f>IF(Include_in_Pub_Bias=TRUE,Z_score,NA())</f>
        <v>#N/A</v>
      </c>
      <c r="FJ95" s="58" t="str">
        <f>IF(Include_in_Pub_Bias=TRUE,Inverse_standard_error-AVERAGE(Inverse_standard_error),"")</f>
        <v/>
      </c>
      <c r="FK95" s="47" t="str">
        <f>IF(Include_in_Pub_Bias=TRUE,Z_score-('Publication Bias Analysis'!AK$30+'Publication Bias Analysis'!AK$31*Inverse_standard_error),"")</f>
        <v/>
      </c>
      <c r="FQ95" s="164"/>
      <c r="FR95" s="98" t="str">
        <f>IF(Z_score&lt;&gt;"",RANK('Publication Bias Analysis'!AT:AT,'Publication Bias Analysis'!AT:AT,1)+COUNTIF('Publication Bias Analysis'!AT$2:AT94,'Publication Bias Analysis'!AR95),"")</f>
        <v/>
      </c>
      <c r="FS95" s="58" t="str">
        <f t="shared" si="168"/>
        <v/>
      </c>
      <c r="FT95" s="58" t="e">
        <f>IF(Include_in_Pub_Bias=TRUE,'Publication Bias Analysis'!AS95,NA())</f>
        <v>#N/A</v>
      </c>
      <c r="FU95" s="58" t="e">
        <f>IF('Publication Bias Analysis'!AS95&lt;&gt;"",'Publication Bias Analysis'!AT95,NA())</f>
        <v>#N/A</v>
      </c>
      <c r="FV95" s="58" t="str">
        <f>IF(Include_in_Pub_Bias=TRUE,'Publication Bias Analysis'!AS:AS-AVERAGE('Publication Bias Analysis'!AS:AS),"")</f>
        <v/>
      </c>
      <c r="FW95" s="47" t="str">
        <f>IF(Include_in_Pub_Bias=TRUE,FU:FU-('Publication Bias Analysis'!AW$30+'Publication Bias Analysis'!AW$31*FT:FT),"")</f>
        <v/>
      </c>
      <c r="GC95" s="164"/>
      <c r="GD95" s="58" t="str">
        <f t="shared" si="112"/>
        <v/>
      </c>
      <c r="GE95" s="58" t="str">
        <f t="shared" si="123"/>
        <v/>
      </c>
      <c r="GF95" s="47" t="str">
        <f t="shared" si="167"/>
        <v/>
      </c>
    </row>
    <row r="96" spans="1:188" x14ac:dyDescent="0.2">
      <c r="A96" s="166"/>
      <c r="B96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96" s="78" t="str">
        <f>IF(B96&lt;&gt;"",IF(B96=0,COUNTIF(B$2:B95,0)+1,COUNTIF(B$2:B95,B96)+B96+COUNTIF(B:B,0)),"")</f>
        <v/>
      </c>
      <c r="D96" s="78" t="str">
        <f>IF(AND(Variance&lt;&gt;"",Entry_Number&lt;&gt;""),Entry_Number,"")</f>
        <v/>
      </c>
      <c r="E96" s="120" t="str">
        <f>IF(Input!Study_name&lt;&gt;"",Input!Study_name,"")</f>
        <v/>
      </c>
      <c r="F96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96" s="58" t="str">
        <f t="shared" si="124"/>
        <v/>
      </c>
      <c r="H96" s="58" t="str">
        <f t="shared" si="125"/>
        <v/>
      </c>
      <c r="I96" s="58" t="str">
        <f t="shared" si="126"/>
        <v/>
      </c>
      <c r="J96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96" s="58" t="str">
        <f>IF(AND(Include_study="Yes",Sufficient_data="Yes",Variance&lt;&gt;""),IF(Input!Standard_error_of_Partial_correlation&lt;&gt;"",Input!Standard_error_of_Partial_correlation,SQRT(J96)),"")</f>
        <v/>
      </c>
      <c r="L96" s="58" t="str">
        <f>IF(AND(Sufficient_data="Yes",Include_study="Yes",Variance&lt;&gt;""),1/Variance,"")</f>
        <v/>
      </c>
      <c r="M96" s="58" t="str">
        <f>IF(AND(Sufficient_data="Yes",Include_study="Yes",Variance&lt;&gt;""),1/(Variance+T2_),"")</f>
        <v/>
      </c>
      <c r="N96" s="58" t="str">
        <f t="shared" si="127"/>
        <v/>
      </c>
      <c r="O96" s="58" t="str">
        <f t="shared" si="128"/>
        <v/>
      </c>
      <c r="P96" s="143" t="str">
        <f t="shared" si="129"/>
        <v/>
      </c>
      <c r="Q96" s="146" t="str">
        <f>IF(AND(Include_study="Yes",Sufficient_data="Yes",Variance&lt;&gt;""),IF(Fisher_transformation="Off",Partial_correlation,Partial_correlation_z)-Combined_Effect_Size,"")</f>
        <v/>
      </c>
      <c r="S96" s="75" t="e">
        <f>IF(AND(Sufficient_data="Yes",Include_study="Yes",Variance&lt;&gt;""),Partial_correlation,NA())</f>
        <v>#N/A</v>
      </c>
      <c r="T96" s="58" t="e">
        <f t="shared" si="130"/>
        <v>#N/A</v>
      </c>
      <c r="U96" s="47" t="e">
        <f t="shared" si="131"/>
        <v>#N/A</v>
      </c>
      <c r="Z96" s="166"/>
      <c r="AA96" s="82" t="str">
        <f t="shared" si="132"/>
        <v/>
      </c>
      <c r="AB96" s="88" t="b">
        <f t="shared" si="159"/>
        <v>0</v>
      </c>
      <c r="AC96" s="105" t="str">
        <f>IF(Include_in_subgroup=TRUE,Input!Study_name,"")</f>
        <v/>
      </c>
      <c r="AD96" s="58" t="str">
        <f t="shared" si="133"/>
        <v/>
      </c>
      <c r="AE96" s="58" t="str">
        <f t="shared" si="134"/>
        <v/>
      </c>
      <c r="AF96" s="58" t="str">
        <f t="shared" si="135"/>
        <v/>
      </c>
      <c r="AG96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96" s="58" t="str">
        <f t="shared" si="136"/>
        <v/>
      </c>
      <c r="AI96" s="58" t="str">
        <f t="shared" si="137"/>
        <v/>
      </c>
      <c r="AJ96" s="83" t="str">
        <f t="shared" si="138"/>
        <v/>
      </c>
      <c r="AK96" s="58" t="str">
        <f t="shared" si="139"/>
        <v/>
      </c>
      <c r="AL96" s="58" t="str">
        <f t="shared" si="140"/>
        <v/>
      </c>
      <c r="AM96" s="47" t="str">
        <f t="shared" si="141"/>
        <v/>
      </c>
      <c r="AN96" s="27"/>
      <c r="AO96" s="75" t="e">
        <f t="shared" si="142"/>
        <v>#N/A</v>
      </c>
      <c r="AP96" s="58" t="e">
        <f t="shared" si="143"/>
        <v>#N/A</v>
      </c>
      <c r="AQ96" s="47" t="e">
        <f t="shared" si="144"/>
        <v>#N/A</v>
      </c>
      <c r="AR96" s="27"/>
      <c r="AS96" s="82" t="str">
        <f t="shared" si="115"/>
        <v/>
      </c>
      <c r="AT96" s="58" t="str">
        <f>IF(AND(Sufficient_data="Yes",Include_study="Yes",Subgroup&lt;&gt;""),IF(COUNTIFS(Input!K$2:K95,"="&amp;"Yes",Input!C$2:C95,"="&amp;"Yes",Input!M$2:M95,"="&amp;Subgroup)&gt;0,"",Subgroup),"")</f>
        <v/>
      </c>
      <c r="AU96" s="88" t="str">
        <f t="shared" si="116"/>
        <v/>
      </c>
      <c r="AV96" s="78" t="str">
        <f t="shared" si="145"/>
        <v/>
      </c>
      <c r="AW96" s="58" t="str">
        <f t="shared" si="117"/>
        <v/>
      </c>
      <c r="AX96" s="89" t="str">
        <f t="shared" si="118"/>
        <v/>
      </c>
      <c r="AY96" s="83" t="str">
        <f t="shared" si="160"/>
        <v/>
      </c>
      <c r="AZ96" s="58" t="str">
        <f t="shared" si="119"/>
        <v/>
      </c>
      <c r="BA96" s="58" t="str">
        <f t="shared" si="146"/>
        <v/>
      </c>
      <c r="BB96" s="58" t="str">
        <f t="shared" si="120"/>
        <v/>
      </c>
      <c r="BC96" s="58" t="str">
        <f t="shared" si="121"/>
        <v/>
      </c>
      <c r="BD96" s="58" t="str">
        <f t="shared" si="147"/>
        <v/>
      </c>
      <c r="BE96" s="88" t="str">
        <f t="shared" si="148"/>
        <v/>
      </c>
      <c r="BF96" s="58" t="str">
        <f t="shared" si="149"/>
        <v/>
      </c>
      <c r="BG96" s="58" t="str">
        <f t="shared" si="150"/>
        <v/>
      </c>
      <c r="BH96" s="58" t="str">
        <f t="shared" si="161"/>
        <v/>
      </c>
      <c r="BI96" s="58" t="str">
        <f t="shared" si="162"/>
        <v/>
      </c>
      <c r="BJ96" s="58" t="str">
        <f t="shared" si="151"/>
        <v/>
      </c>
      <c r="BK96" s="58" t="str">
        <f t="shared" si="152"/>
        <v/>
      </c>
      <c r="BL96" s="58" t="str">
        <f t="shared" si="163"/>
        <v/>
      </c>
      <c r="BM96" s="58" t="str">
        <f t="shared" si="164"/>
        <v/>
      </c>
      <c r="BN96" s="58" t="str">
        <f t="shared" si="153"/>
        <v/>
      </c>
      <c r="BO96" s="58" t="e">
        <f t="shared" si="154"/>
        <v>#N/A</v>
      </c>
      <c r="BP96" s="83" t="str">
        <f t="shared" si="165"/>
        <v/>
      </c>
      <c r="BQ96" s="58" t="str">
        <f t="shared" si="155"/>
        <v/>
      </c>
      <c r="BR96" s="58" t="str">
        <f t="shared" si="156"/>
        <v/>
      </c>
      <c r="BS96" s="58" t="str">
        <f t="shared" si="157"/>
        <v/>
      </c>
      <c r="BT96" s="47" t="str">
        <f t="shared" si="158"/>
        <v/>
      </c>
      <c r="BY96" s="167"/>
      <c r="BZ96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96" s="58" t="e">
        <f>IF(Include_in_Moderator=TRUE,'Moderator Analysis'!E:E,NA())</f>
        <v>#N/A</v>
      </c>
      <c r="CB96" s="58" t="e">
        <f>IF(Include_in_Moderator=TRUE,'Moderator Analysis'!F:F,NA())</f>
        <v>#N/A</v>
      </c>
      <c r="CC96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96" s="58" t="str">
        <f>IF(Include_in_Moderator=TRUE,1/CC:CC^2,"")</f>
        <v/>
      </c>
      <c r="CE96" s="58" t="str">
        <f>IF(Include_in_Moderator=TRUE,'Moderator Analysis'!F:F-CO$2,"")</f>
        <v/>
      </c>
      <c r="CF96" s="58" t="str">
        <f>IF(Include_in_Moderator=TRUE,'Moderator Analysis'!E:E-CO$3,"")</f>
        <v/>
      </c>
      <c r="CG96" s="47" t="str">
        <f>IF(Include_in_Moderator=TRUE,CD:CD*('Moderator Analysis'!F:F-CO$5-CO$4*'Moderator Analysis'!E:E)^2,"")</f>
        <v/>
      </c>
      <c r="CH96" s="27"/>
      <c r="CI96" s="75" t="str">
        <f>IF(AND(Sufficient_data="Yes",Include_study="Yes",Include_in_Moderator=TRUE,Moderator&lt;&gt;""),1/(CC:CC^2+CO$7),"")</f>
        <v/>
      </c>
      <c r="CJ96" s="58" t="str">
        <f>IF(AND(Sufficient_data="Yes",Include_study="Yes",CI96&lt;&gt;""),'Moderator Analysis'!F:F-'Moderator Analysis'!K$37,"")</f>
        <v/>
      </c>
      <c r="CK96" s="58" t="str">
        <f>IF(AND(Sufficient_data="Yes",Include_study="Yes",CI96&lt;&gt;""),'Moderator Analysis'!E:E-SUMPRODUCT('Moderator Analysis'!E:E,CI:CI)/SUM(CI:CI),"")</f>
        <v/>
      </c>
      <c r="CL96" s="47" t="str">
        <f>IF(AND(Sufficient_data="Yes",Include_study="Yes",CI96&lt;&gt;""),CI:CI*(CB96-'Moderator Analysis'!K$29-'Moderator Analysis'!K$30*'Moderator Analysis'!E:E)^2,"")</f>
        <v/>
      </c>
      <c r="CQ96" s="167"/>
      <c r="CR96" s="150" t="b">
        <f>IF(Additional_Fisher_transformation="On",AND(Include_study="Yes",Number_of_observations&lt;&gt;"",Number_of_predictors&lt;&gt;""),AND(Include_study="Yes",Sufficient_data="Yes"))</f>
        <v>0</v>
      </c>
      <c r="CS96" s="169"/>
      <c r="CT96" s="58" t="str">
        <f>IF(Include_in_Pub_Bias=TRUE,Partial_correlation,"")</f>
        <v/>
      </c>
      <c r="CU96" s="58" t="str">
        <f>IF(AND(Include_in_Pub_Bias=TRUE,Additional_Fisher_transformation="On"),FISHER(Partial_correlation),"")</f>
        <v/>
      </c>
      <c r="CV96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96" s="58" t="str">
        <f>IF(Include_in_Pub_Bias=TRUE,1/CV:CV^2,"")</f>
        <v/>
      </c>
      <c r="CX96" s="58" t="str">
        <f>IF(Include_in_Pub_Bias=TRUE,1/(CV:CV^2+IF(Additional_model="Fixed effect",0,Calculations!DK$11)),"")</f>
        <v/>
      </c>
      <c r="CY96" s="58" t="str">
        <f>IF(Include_in_Pub_Bias=TRUE,1/(CV:CV^2+IF(Additional_model="Fixed effect",0,'Publication Bias Analysis'!L$32)),"")</f>
        <v/>
      </c>
      <c r="CZ96" s="58" t="str">
        <f>IF(Include_in_Pub_Bias=TRUE,'Publication Bias Analysis'!E:E-'Publication Bias Analysis'!I$37,"")</f>
        <v/>
      </c>
      <c r="DA96" s="58" t="str">
        <f>IF(Include_in_Pub_Bias=TRUE,IF(Additional_model="Fixed effect",1/CV:CV,1/SQRT(CV:CV^2+DK$11)),"")</f>
        <v/>
      </c>
      <c r="DB96" s="58" t="str">
        <f>IF(Include_in_Pub_Bias=TRUE,IF(Additional_model="Fixed effect",'Publication Bias Analysis'!E:E/CV:CV,'Publication Bias Analysis'!E:E/SQRT(CV:CV^2+DK$11)),"")</f>
        <v/>
      </c>
      <c r="DC96" s="78" t="str">
        <f>IF(Include_in_Pub_Bias=TRUE,RANK(DP:DP,DP:DP,1)*IF(DO:DO&gt;0,1,-1),"")</f>
        <v/>
      </c>
      <c r="DD96" s="78" t="str">
        <f>IF(Include_in_Pub_Bias=TRUE,DC:DC,"")</f>
        <v/>
      </c>
      <c r="DE96" s="78" t="str">
        <f>IF(Include_in_Pub_Bias=TRUE,RANK(DS:DS,DS:DS,1)*IF(DR:DR&lt;0,-1,1),"")</f>
        <v/>
      </c>
      <c r="DF96" s="78" t="str">
        <f>IF(Include_in_Pub_Bias=TRUE,RANK(DV:DV,DV:DV,1)*IF(DU:DU&lt;0,-1,1),"")</f>
        <v/>
      </c>
      <c r="DG96" s="58" t="e">
        <f>IF(Include_in_Pub_Bias=TRUE,'Publication Bias Analysis'!E:E,NA())</f>
        <v>#N/A</v>
      </c>
      <c r="DH96" s="47" t="e">
        <f>IF(Include_in_Pub_Bias=TRUE,CV:CV,NA())</f>
        <v>#N/A</v>
      </c>
      <c r="DN96" s="164"/>
      <c r="DO96" s="10" t="str">
        <f>IF(Include_in_Pub_Bias=TRUE,IF('Publication Bias Analysis'!L$37="Left",'Publication Bias Analysis'!E:E-'Publication Bias Analysis'!I$29,'Publication Bias Analysis'!I$29-'Publication Bias Analysis'!E:E),"")</f>
        <v/>
      </c>
      <c r="DP96" s="10" t="str">
        <f>IF(Include_in_Pub_Bias=TRUE,ABS(DO96),"")</f>
        <v/>
      </c>
      <c r="DQ96" s="47" t="str">
        <f>IF(Include_in_Pub_Bias=TRUE,1/(CV:CV^2+IF(Additional_model="Fixed effect",0,$DZ$6)),"")</f>
        <v/>
      </c>
      <c r="DR96" s="10" t="str">
        <f>IF(Include_in_Pub_Bias=TRUE,IF('Publication Bias Analysis'!L$37="Left",'Publication Bias Analysis'!E:E-DZ$3,DZ$3-'Publication Bias Analysis'!E:E),"")</f>
        <v/>
      </c>
      <c r="DS96" s="10" t="str">
        <f t="shared" si="166"/>
        <v/>
      </c>
      <c r="DT96" s="47" t="str">
        <f>IF(AND(DR96&lt;&gt;"",DD96&lt;=MAX(DD:DD)-DZ$7),1/(CV:CV^2+IF(Additional_model="Fixed effect",0,$DZ$13)),"")</f>
        <v/>
      </c>
      <c r="DU96" s="10" t="str">
        <f>IF(Include_in_Pub_Bias=TRUE,IF('Publication Bias Analysis'!L$37="Left",'Publication Bias Analysis'!E:E-DZ$10,DZ$10-'Publication Bias Analysis'!E:E),"")</f>
        <v/>
      </c>
      <c r="DV96" s="10" t="str">
        <f t="shared" si="122"/>
        <v/>
      </c>
      <c r="DW96" s="47" t="str">
        <f>IF(AND(DU96&lt;&gt;"",DE96&lt;=MAX(DE:DE)-DZ$14),1/(CV:CV^2+IF(Additional_model="Fixed effect",0,$DZ$20)),"")</f>
        <v/>
      </c>
      <c r="EO96" s="164"/>
      <c r="EP96" s="58" t="str">
        <f>IF(Include_in_Pub_Bias=TRUE,Inverse_standard_error-AVERAGE(Inverse_standard_error),"")</f>
        <v/>
      </c>
      <c r="EQ96" s="47" t="str">
        <f>IF(Include_in_Pub_Bias=TRUE,Z_score-('Publication Bias Analysis'!P$3+'Publication Bias Analysis'!P$4*Inverse_standard_error),"")</f>
        <v/>
      </c>
      <c r="ES96" s="164"/>
      <c r="ET96" s="58" t="str">
        <f>IF(Include_in_Pub_Bias=TRUE,('Publication Bias Analysis'!E:E-SUMPRODUCT('Publication Bias Analysis'!E:E,Calculations!CW:CW)/SUM(Calculations!CW:CW))/(SQRT(EU:EU)),"")</f>
        <v/>
      </c>
      <c r="EU96" s="58" t="str">
        <f>IF(Include_in_Pub_Bias=TRUE,'Publication Bias Analysis'!F:F^2-1/(SUM(Calculations!CW:CW)),"")</f>
        <v/>
      </c>
      <c r="EV96" s="78" t="str">
        <f>IF(Include_in_Pub_Bias=TRUE,RANK(ET:ET,ET:ET,1),"")</f>
        <v/>
      </c>
      <c r="EW96" s="78" t="str">
        <f>IF(Include_in_Pub_Bias=TRUE,RANK(EU:EU,EU:EU,1),"")</f>
        <v/>
      </c>
      <c r="EX96" s="78" t="str">
        <f>IF(Include_in_Pub_Bias=TRUE,COUNTIFS(EV97:EV295,"&lt;"&amp;EV96,EW97:EW295,"&lt;"&amp;EW96)+COUNTIFS(EV97:EV295,"&gt;"&amp;EV96,EW97:EW295,"&gt;"&amp;EW96),"")</f>
        <v/>
      </c>
      <c r="EY96" s="94" t="str">
        <f>IF(Include_in_Pub_Bias=TRUE,COUNTIFS(EV97:EV295,"&lt;"&amp;EV96,EW97:EW295,"&gt;"&amp;EW96)+COUNTIFS(EV97:EV295,"&gt;"&amp;EV96,EW97:EW295,"&lt;"&amp;EW96),"")</f>
        <v/>
      </c>
      <c r="FA96" s="164"/>
      <c r="FG96" s="164"/>
      <c r="FH96" s="58" t="e">
        <f>IF(Include_in_Pub_Bias=TRUE,Inverse_standard_error,NA())</f>
        <v>#N/A</v>
      </c>
      <c r="FI96" s="58" t="e">
        <f>IF(Include_in_Pub_Bias=TRUE,Z_score,NA())</f>
        <v>#N/A</v>
      </c>
      <c r="FJ96" s="58" t="str">
        <f>IF(Include_in_Pub_Bias=TRUE,Inverse_standard_error-AVERAGE(Inverse_standard_error),"")</f>
        <v/>
      </c>
      <c r="FK96" s="47" t="str">
        <f>IF(Include_in_Pub_Bias=TRUE,Z_score-('Publication Bias Analysis'!AK$30+'Publication Bias Analysis'!AK$31*Inverse_standard_error),"")</f>
        <v/>
      </c>
      <c r="FQ96" s="164"/>
      <c r="FR96" s="98" t="str">
        <f>IF(Z_score&lt;&gt;"",RANK('Publication Bias Analysis'!AT:AT,'Publication Bias Analysis'!AT:AT,1)+COUNTIF('Publication Bias Analysis'!AT$2:AT95,'Publication Bias Analysis'!AR96),"")</f>
        <v/>
      </c>
      <c r="FS96" s="58" t="str">
        <f t="shared" si="168"/>
        <v/>
      </c>
      <c r="FT96" s="58" t="e">
        <f>IF(Include_in_Pub_Bias=TRUE,'Publication Bias Analysis'!AS96,NA())</f>
        <v>#N/A</v>
      </c>
      <c r="FU96" s="58" t="e">
        <f>IF('Publication Bias Analysis'!AS96&lt;&gt;"",'Publication Bias Analysis'!AT96,NA())</f>
        <v>#N/A</v>
      </c>
      <c r="FV96" s="58" t="str">
        <f>IF(Include_in_Pub_Bias=TRUE,'Publication Bias Analysis'!AS:AS-AVERAGE('Publication Bias Analysis'!AS:AS),"")</f>
        <v/>
      </c>
      <c r="FW96" s="47" t="str">
        <f>IF(Include_in_Pub_Bias=TRUE,FU:FU-('Publication Bias Analysis'!AW$30+'Publication Bias Analysis'!AW$31*FT:FT),"")</f>
        <v/>
      </c>
      <c r="GC96" s="164"/>
      <c r="GD96" s="58" t="str">
        <f t="shared" si="112"/>
        <v/>
      </c>
      <c r="GE96" s="58" t="str">
        <f t="shared" si="123"/>
        <v/>
      </c>
      <c r="GF96" s="47" t="str">
        <f t="shared" si="167"/>
        <v/>
      </c>
    </row>
    <row r="97" spans="1:188" x14ac:dyDescent="0.2">
      <c r="A97" s="166"/>
      <c r="B97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97" s="78" t="str">
        <f>IF(B97&lt;&gt;"",IF(B97=0,COUNTIF(B$2:B96,0)+1,COUNTIF(B$2:B96,B97)+B97+COUNTIF(B:B,0)),"")</f>
        <v/>
      </c>
      <c r="D97" s="78" t="str">
        <f>IF(AND(Variance&lt;&gt;"",Entry_Number&lt;&gt;""),Entry_Number,"")</f>
        <v/>
      </c>
      <c r="E97" s="120" t="str">
        <f>IF(Input!Study_name&lt;&gt;"",Input!Study_name,"")</f>
        <v/>
      </c>
      <c r="F97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97" s="58" t="str">
        <f t="shared" si="124"/>
        <v/>
      </c>
      <c r="H97" s="58" t="str">
        <f t="shared" si="125"/>
        <v/>
      </c>
      <c r="I97" s="58" t="str">
        <f t="shared" si="126"/>
        <v/>
      </c>
      <c r="J97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97" s="58" t="str">
        <f>IF(AND(Include_study="Yes",Sufficient_data="Yes",Variance&lt;&gt;""),IF(Input!Standard_error_of_Partial_correlation&lt;&gt;"",Input!Standard_error_of_Partial_correlation,SQRT(J97)),"")</f>
        <v/>
      </c>
      <c r="L97" s="58" t="str">
        <f>IF(AND(Sufficient_data="Yes",Include_study="Yes",Variance&lt;&gt;""),1/Variance,"")</f>
        <v/>
      </c>
      <c r="M97" s="58" t="str">
        <f>IF(AND(Sufficient_data="Yes",Include_study="Yes",Variance&lt;&gt;""),1/(Variance+T2_),"")</f>
        <v/>
      </c>
      <c r="N97" s="58" t="str">
        <f t="shared" si="127"/>
        <v/>
      </c>
      <c r="O97" s="58" t="str">
        <f t="shared" si="128"/>
        <v/>
      </c>
      <c r="P97" s="143" t="str">
        <f t="shared" si="129"/>
        <v/>
      </c>
      <c r="Q97" s="146" t="str">
        <f>IF(AND(Include_study="Yes",Sufficient_data="Yes",Variance&lt;&gt;""),IF(Fisher_transformation="Off",Partial_correlation,Partial_correlation_z)-Combined_Effect_Size,"")</f>
        <v/>
      </c>
      <c r="S97" s="75" t="e">
        <f>IF(AND(Sufficient_data="Yes",Include_study="Yes",Variance&lt;&gt;""),Partial_correlation,NA())</f>
        <v>#N/A</v>
      </c>
      <c r="T97" s="58" t="e">
        <f t="shared" si="130"/>
        <v>#N/A</v>
      </c>
      <c r="U97" s="47" t="e">
        <f t="shared" si="131"/>
        <v>#N/A</v>
      </c>
      <c r="Z97" s="166"/>
      <c r="AA97" s="82" t="str">
        <f t="shared" si="132"/>
        <v/>
      </c>
      <c r="AB97" s="88" t="b">
        <f t="shared" si="159"/>
        <v>0</v>
      </c>
      <c r="AC97" s="105" t="str">
        <f>IF(Include_in_subgroup=TRUE,Input!Study_name,"")</f>
        <v/>
      </c>
      <c r="AD97" s="58" t="str">
        <f t="shared" si="133"/>
        <v/>
      </c>
      <c r="AE97" s="58" t="str">
        <f t="shared" si="134"/>
        <v/>
      </c>
      <c r="AF97" s="58" t="str">
        <f t="shared" si="135"/>
        <v/>
      </c>
      <c r="AG97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97" s="58" t="str">
        <f t="shared" si="136"/>
        <v/>
      </c>
      <c r="AI97" s="58" t="str">
        <f t="shared" si="137"/>
        <v/>
      </c>
      <c r="AJ97" s="83" t="str">
        <f t="shared" si="138"/>
        <v/>
      </c>
      <c r="AK97" s="58" t="str">
        <f t="shared" si="139"/>
        <v/>
      </c>
      <c r="AL97" s="58" t="str">
        <f t="shared" si="140"/>
        <v/>
      </c>
      <c r="AM97" s="47" t="str">
        <f t="shared" si="141"/>
        <v/>
      </c>
      <c r="AN97" s="27"/>
      <c r="AO97" s="75" t="e">
        <f t="shared" si="142"/>
        <v>#N/A</v>
      </c>
      <c r="AP97" s="58" t="e">
        <f t="shared" si="143"/>
        <v>#N/A</v>
      </c>
      <c r="AQ97" s="47" t="e">
        <f t="shared" si="144"/>
        <v>#N/A</v>
      </c>
      <c r="AR97" s="27"/>
      <c r="AS97" s="82" t="str">
        <f t="shared" si="115"/>
        <v/>
      </c>
      <c r="AT97" s="58" t="str">
        <f>IF(AND(Sufficient_data="Yes",Include_study="Yes",Subgroup&lt;&gt;""),IF(COUNTIFS(Input!K$2:K96,"="&amp;"Yes",Input!C$2:C96,"="&amp;"Yes",Input!M$2:M96,"="&amp;Subgroup)&gt;0,"",Subgroup),"")</f>
        <v/>
      </c>
      <c r="AU97" s="88" t="str">
        <f t="shared" si="116"/>
        <v/>
      </c>
      <c r="AV97" s="78" t="str">
        <f t="shared" si="145"/>
        <v/>
      </c>
      <c r="AW97" s="58" t="str">
        <f t="shared" si="117"/>
        <v/>
      </c>
      <c r="AX97" s="89" t="str">
        <f t="shared" si="118"/>
        <v/>
      </c>
      <c r="AY97" s="83" t="str">
        <f t="shared" si="160"/>
        <v/>
      </c>
      <c r="AZ97" s="58" t="str">
        <f t="shared" si="119"/>
        <v/>
      </c>
      <c r="BA97" s="58" t="str">
        <f t="shared" si="146"/>
        <v/>
      </c>
      <c r="BB97" s="58" t="str">
        <f t="shared" si="120"/>
        <v/>
      </c>
      <c r="BC97" s="58" t="str">
        <f t="shared" si="121"/>
        <v/>
      </c>
      <c r="BD97" s="58" t="str">
        <f t="shared" si="147"/>
        <v/>
      </c>
      <c r="BE97" s="88" t="str">
        <f t="shared" si="148"/>
        <v/>
      </c>
      <c r="BF97" s="58" t="str">
        <f t="shared" si="149"/>
        <v/>
      </c>
      <c r="BG97" s="58" t="str">
        <f t="shared" si="150"/>
        <v/>
      </c>
      <c r="BH97" s="58" t="str">
        <f t="shared" si="161"/>
        <v/>
      </c>
      <c r="BI97" s="58" t="str">
        <f t="shared" si="162"/>
        <v/>
      </c>
      <c r="BJ97" s="58" t="str">
        <f t="shared" si="151"/>
        <v/>
      </c>
      <c r="BK97" s="58" t="str">
        <f t="shared" si="152"/>
        <v/>
      </c>
      <c r="BL97" s="58" t="str">
        <f t="shared" si="163"/>
        <v/>
      </c>
      <c r="BM97" s="58" t="str">
        <f t="shared" si="164"/>
        <v/>
      </c>
      <c r="BN97" s="58" t="str">
        <f t="shared" si="153"/>
        <v/>
      </c>
      <c r="BO97" s="58" t="e">
        <f t="shared" si="154"/>
        <v>#N/A</v>
      </c>
      <c r="BP97" s="83" t="str">
        <f t="shared" si="165"/>
        <v/>
      </c>
      <c r="BQ97" s="58" t="str">
        <f t="shared" si="155"/>
        <v/>
      </c>
      <c r="BR97" s="58" t="str">
        <f t="shared" si="156"/>
        <v/>
      </c>
      <c r="BS97" s="58" t="str">
        <f t="shared" si="157"/>
        <v/>
      </c>
      <c r="BT97" s="47" t="str">
        <f t="shared" si="158"/>
        <v/>
      </c>
      <c r="BY97" s="167"/>
      <c r="BZ97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97" s="58" t="e">
        <f>IF(Include_in_Moderator=TRUE,'Moderator Analysis'!E:E,NA())</f>
        <v>#N/A</v>
      </c>
      <c r="CB97" s="58" t="e">
        <f>IF(Include_in_Moderator=TRUE,'Moderator Analysis'!F:F,NA())</f>
        <v>#N/A</v>
      </c>
      <c r="CC97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97" s="58" t="str">
        <f>IF(Include_in_Moderator=TRUE,1/CC:CC^2,"")</f>
        <v/>
      </c>
      <c r="CE97" s="58" t="str">
        <f>IF(Include_in_Moderator=TRUE,'Moderator Analysis'!F:F-CO$2,"")</f>
        <v/>
      </c>
      <c r="CF97" s="58" t="str">
        <f>IF(Include_in_Moderator=TRUE,'Moderator Analysis'!E:E-CO$3,"")</f>
        <v/>
      </c>
      <c r="CG97" s="47" t="str">
        <f>IF(Include_in_Moderator=TRUE,CD:CD*('Moderator Analysis'!F:F-CO$5-CO$4*'Moderator Analysis'!E:E)^2,"")</f>
        <v/>
      </c>
      <c r="CH97" s="27"/>
      <c r="CI97" s="75" t="str">
        <f>IF(AND(Sufficient_data="Yes",Include_study="Yes",Include_in_Moderator=TRUE,Moderator&lt;&gt;""),1/(CC:CC^2+CO$7),"")</f>
        <v/>
      </c>
      <c r="CJ97" s="58" t="str">
        <f>IF(AND(Sufficient_data="Yes",Include_study="Yes",CI97&lt;&gt;""),'Moderator Analysis'!F:F-'Moderator Analysis'!K$37,"")</f>
        <v/>
      </c>
      <c r="CK97" s="58" t="str">
        <f>IF(AND(Sufficient_data="Yes",Include_study="Yes",CI97&lt;&gt;""),'Moderator Analysis'!E:E-SUMPRODUCT('Moderator Analysis'!E:E,CI:CI)/SUM(CI:CI),"")</f>
        <v/>
      </c>
      <c r="CL97" s="47" t="str">
        <f>IF(AND(Sufficient_data="Yes",Include_study="Yes",CI97&lt;&gt;""),CI:CI*(CB97-'Moderator Analysis'!K$29-'Moderator Analysis'!K$30*'Moderator Analysis'!E:E)^2,"")</f>
        <v/>
      </c>
      <c r="CQ97" s="167"/>
      <c r="CR97" s="150" t="b">
        <f>IF(Additional_Fisher_transformation="On",AND(Include_study="Yes",Number_of_observations&lt;&gt;"",Number_of_predictors&lt;&gt;""),AND(Include_study="Yes",Sufficient_data="Yes"))</f>
        <v>0</v>
      </c>
      <c r="CS97" s="169"/>
      <c r="CT97" s="58" t="str">
        <f>IF(Include_in_Pub_Bias=TRUE,Partial_correlation,"")</f>
        <v/>
      </c>
      <c r="CU97" s="58" t="str">
        <f>IF(AND(Include_in_Pub_Bias=TRUE,Additional_Fisher_transformation="On"),FISHER(Partial_correlation),"")</f>
        <v/>
      </c>
      <c r="CV97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97" s="58" t="str">
        <f>IF(Include_in_Pub_Bias=TRUE,1/CV:CV^2,"")</f>
        <v/>
      </c>
      <c r="CX97" s="58" t="str">
        <f>IF(Include_in_Pub_Bias=TRUE,1/(CV:CV^2+IF(Additional_model="Fixed effect",0,Calculations!DK$11)),"")</f>
        <v/>
      </c>
      <c r="CY97" s="58" t="str">
        <f>IF(Include_in_Pub_Bias=TRUE,1/(CV:CV^2+IF(Additional_model="Fixed effect",0,'Publication Bias Analysis'!L$32)),"")</f>
        <v/>
      </c>
      <c r="CZ97" s="58" t="str">
        <f>IF(Include_in_Pub_Bias=TRUE,'Publication Bias Analysis'!E:E-'Publication Bias Analysis'!I$37,"")</f>
        <v/>
      </c>
      <c r="DA97" s="58" t="str">
        <f>IF(Include_in_Pub_Bias=TRUE,IF(Additional_model="Fixed effect",1/CV:CV,1/SQRT(CV:CV^2+DK$11)),"")</f>
        <v/>
      </c>
      <c r="DB97" s="58" t="str">
        <f>IF(Include_in_Pub_Bias=TRUE,IF(Additional_model="Fixed effect",'Publication Bias Analysis'!E:E/CV:CV,'Publication Bias Analysis'!E:E/SQRT(CV:CV^2+DK$11)),"")</f>
        <v/>
      </c>
      <c r="DC97" s="78" t="str">
        <f>IF(Include_in_Pub_Bias=TRUE,RANK(DP:DP,DP:DP,1)*IF(DO:DO&gt;0,1,-1),"")</f>
        <v/>
      </c>
      <c r="DD97" s="78" t="str">
        <f>IF(Include_in_Pub_Bias=TRUE,DC:DC,"")</f>
        <v/>
      </c>
      <c r="DE97" s="78" t="str">
        <f>IF(Include_in_Pub_Bias=TRUE,RANK(DS:DS,DS:DS,1)*IF(DR:DR&lt;0,-1,1),"")</f>
        <v/>
      </c>
      <c r="DF97" s="78" t="str">
        <f>IF(Include_in_Pub_Bias=TRUE,RANK(DV:DV,DV:DV,1)*IF(DU:DU&lt;0,-1,1),"")</f>
        <v/>
      </c>
      <c r="DG97" s="58" t="e">
        <f>IF(Include_in_Pub_Bias=TRUE,'Publication Bias Analysis'!E:E,NA())</f>
        <v>#N/A</v>
      </c>
      <c r="DH97" s="47" t="e">
        <f>IF(Include_in_Pub_Bias=TRUE,CV:CV,NA())</f>
        <v>#N/A</v>
      </c>
      <c r="DN97" s="164"/>
      <c r="DO97" s="10" t="str">
        <f>IF(Include_in_Pub_Bias=TRUE,IF('Publication Bias Analysis'!L$37="Left",'Publication Bias Analysis'!E:E-'Publication Bias Analysis'!I$29,'Publication Bias Analysis'!I$29-'Publication Bias Analysis'!E:E),"")</f>
        <v/>
      </c>
      <c r="DP97" s="10" t="str">
        <f>IF(Include_in_Pub_Bias=TRUE,ABS(DO97),"")</f>
        <v/>
      </c>
      <c r="DQ97" s="47" t="str">
        <f>IF(Include_in_Pub_Bias=TRUE,1/(CV:CV^2+IF(Additional_model="Fixed effect",0,$DZ$6)),"")</f>
        <v/>
      </c>
      <c r="DR97" s="10" t="str">
        <f>IF(Include_in_Pub_Bias=TRUE,IF('Publication Bias Analysis'!L$37="Left",'Publication Bias Analysis'!E:E-DZ$3,DZ$3-'Publication Bias Analysis'!E:E),"")</f>
        <v/>
      </c>
      <c r="DS97" s="10" t="str">
        <f t="shared" si="166"/>
        <v/>
      </c>
      <c r="DT97" s="47" t="str">
        <f>IF(AND(DR97&lt;&gt;"",DD97&lt;=MAX(DD:DD)-DZ$7),1/(CV:CV^2+IF(Additional_model="Fixed effect",0,$DZ$13)),"")</f>
        <v/>
      </c>
      <c r="DU97" s="10" t="str">
        <f>IF(Include_in_Pub_Bias=TRUE,IF('Publication Bias Analysis'!L$37="Left",'Publication Bias Analysis'!E:E-DZ$10,DZ$10-'Publication Bias Analysis'!E:E),"")</f>
        <v/>
      </c>
      <c r="DV97" s="10" t="str">
        <f t="shared" si="122"/>
        <v/>
      </c>
      <c r="DW97" s="47" t="str">
        <f>IF(AND(DU97&lt;&gt;"",DE97&lt;=MAX(DE:DE)-DZ$14),1/(CV:CV^2+IF(Additional_model="Fixed effect",0,$DZ$20)),"")</f>
        <v/>
      </c>
      <c r="EO97" s="164"/>
      <c r="EP97" s="58" t="str">
        <f>IF(Include_in_Pub_Bias=TRUE,Inverse_standard_error-AVERAGE(Inverse_standard_error),"")</f>
        <v/>
      </c>
      <c r="EQ97" s="47" t="str">
        <f>IF(Include_in_Pub_Bias=TRUE,Z_score-('Publication Bias Analysis'!P$3+'Publication Bias Analysis'!P$4*Inverse_standard_error),"")</f>
        <v/>
      </c>
      <c r="ES97" s="164"/>
      <c r="ET97" s="58" t="str">
        <f>IF(Include_in_Pub_Bias=TRUE,('Publication Bias Analysis'!E:E-SUMPRODUCT('Publication Bias Analysis'!E:E,Calculations!CW:CW)/SUM(Calculations!CW:CW))/(SQRT(EU:EU)),"")</f>
        <v/>
      </c>
      <c r="EU97" s="58" t="str">
        <f>IF(Include_in_Pub_Bias=TRUE,'Publication Bias Analysis'!F:F^2-1/(SUM(Calculations!CW:CW)),"")</f>
        <v/>
      </c>
      <c r="EV97" s="78" t="str">
        <f>IF(Include_in_Pub_Bias=TRUE,RANK(ET:ET,ET:ET,1),"")</f>
        <v/>
      </c>
      <c r="EW97" s="78" t="str">
        <f>IF(Include_in_Pub_Bias=TRUE,RANK(EU:EU,EU:EU,1),"")</f>
        <v/>
      </c>
      <c r="EX97" s="78" t="str">
        <f>IF(Include_in_Pub_Bias=TRUE,COUNTIFS(EV98:EV296,"&lt;"&amp;EV97,EW98:EW296,"&lt;"&amp;EW97)+COUNTIFS(EV98:EV296,"&gt;"&amp;EV97,EW98:EW296,"&gt;"&amp;EW97),"")</f>
        <v/>
      </c>
      <c r="EY97" s="94" t="str">
        <f>IF(Include_in_Pub_Bias=TRUE,COUNTIFS(EV98:EV296,"&lt;"&amp;EV97,EW98:EW296,"&gt;"&amp;EW97)+COUNTIFS(EV98:EV296,"&gt;"&amp;EV97,EW98:EW296,"&lt;"&amp;EW97),"")</f>
        <v/>
      </c>
      <c r="FA97" s="164"/>
      <c r="FG97" s="164"/>
      <c r="FH97" s="58" t="e">
        <f>IF(Include_in_Pub_Bias=TRUE,Inverse_standard_error,NA())</f>
        <v>#N/A</v>
      </c>
      <c r="FI97" s="58" t="e">
        <f>IF(Include_in_Pub_Bias=TRUE,Z_score,NA())</f>
        <v>#N/A</v>
      </c>
      <c r="FJ97" s="58" t="str">
        <f>IF(Include_in_Pub_Bias=TRUE,Inverse_standard_error-AVERAGE(Inverse_standard_error),"")</f>
        <v/>
      </c>
      <c r="FK97" s="47" t="str">
        <f>IF(Include_in_Pub_Bias=TRUE,Z_score-('Publication Bias Analysis'!AK$30+'Publication Bias Analysis'!AK$31*Inverse_standard_error),"")</f>
        <v/>
      </c>
      <c r="FQ97" s="164"/>
      <c r="FR97" s="98" t="str">
        <f>IF(Z_score&lt;&gt;"",RANK('Publication Bias Analysis'!AT:AT,'Publication Bias Analysis'!AT:AT,1)+COUNTIF('Publication Bias Analysis'!AT$2:AT96,'Publication Bias Analysis'!AR97),"")</f>
        <v/>
      </c>
      <c r="FS97" s="58" t="str">
        <f t="shared" si="168"/>
        <v/>
      </c>
      <c r="FT97" s="58" t="e">
        <f>IF(Include_in_Pub_Bias=TRUE,'Publication Bias Analysis'!AS97,NA())</f>
        <v>#N/A</v>
      </c>
      <c r="FU97" s="58" t="e">
        <f>IF('Publication Bias Analysis'!AS97&lt;&gt;"",'Publication Bias Analysis'!AT97,NA())</f>
        <v>#N/A</v>
      </c>
      <c r="FV97" s="58" t="str">
        <f>IF(Include_in_Pub_Bias=TRUE,'Publication Bias Analysis'!AS:AS-AVERAGE('Publication Bias Analysis'!AS:AS),"")</f>
        <v/>
      </c>
      <c r="FW97" s="47" t="str">
        <f>IF(Include_in_Pub_Bias=TRUE,FU:FU-('Publication Bias Analysis'!AW$30+'Publication Bias Analysis'!AW$31*FT:FT),"")</f>
        <v/>
      </c>
      <c r="GC97" s="164"/>
      <c r="GD97" s="58" t="str">
        <f t="shared" si="112"/>
        <v/>
      </c>
      <c r="GE97" s="58" t="str">
        <f t="shared" si="123"/>
        <v/>
      </c>
      <c r="GF97" s="47" t="str">
        <f t="shared" si="167"/>
        <v/>
      </c>
    </row>
    <row r="98" spans="1:188" x14ac:dyDescent="0.2">
      <c r="A98" s="166"/>
      <c r="B98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98" s="78" t="str">
        <f>IF(B98&lt;&gt;"",IF(B98=0,COUNTIF(B$2:B97,0)+1,COUNTIF(B$2:B97,B98)+B98+COUNTIF(B:B,0)),"")</f>
        <v/>
      </c>
      <c r="D98" s="78" t="str">
        <f>IF(AND(Variance&lt;&gt;"",Entry_Number&lt;&gt;""),Entry_Number,"")</f>
        <v/>
      </c>
      <c r="E98" s="120" t="str">
        <f>IF(Input!Study_name&lt;&gt;"",Input!Study_name,"")</f>
        <v/>
      </c>
      <c r="F98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98" s="58" t="str">
        <f t="shared" ref="G98:G129" si="169">IF(Partial_correlation&lt;&gt;"",FISHER(Partial_correlation),"")</f>
        <v/>
      </c>
      <c r="H98" s="58" t="str">
        <f t="shared" ref="H98:H129" si="170">IF(Number_of_observations&lt;&gt;"",Number_of_observations,"")</f>
        <v/>
      </c>
      <c r="I98" s="58" t="str">
        <f t="shared" ref="I98:I129" si="171">IF(Number_of_predictors&lt;&gt;"",Number_of_predictors,"")</f>
        <v/>
      </c>
      <c r="J98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98" s="58" t="str">
        <f>IF(AND(Include_study="Yes",Sufficient_data="Yes",Variance&lt;&gt;""),IF(Input!Standard_error_of_Partial_correlation&lt;&gt;"",Input!Standard_error_of_Partial_correlation,SQRT(J98)),"")</f>
        <v/>
      </c>
      <c r="L98" s="58" t="str">
        <f>IF(AND(Sufficient_data="Yes",Include_study="Yes",Variance&lt;&gt;""),1/Variance,"")</f>
        <v/>
      </c>
      <c r="M98" s="58" t="str">
        <f>IF(AND(Sufficient_data="Yes",Include_study="Yes",Variance&lt;&gt;""),1/(Variance+T2_),"")</f>
        <v/>
      </c>
      <c r="N98" s="58" t="str">
        <f t="shared" ref="N98:N129" si="172">IF(AND(Sufficient_data="Yes",Include_study="Yes"),IF(Fisher_transformation="Off",IF(AND(Partial_correlation&lt;&gt;"",Number_of_observations&lt;&gt;"",Standard_error&lt;&gt;""),Partial_correlation-ABS(TINV((1-Confidence_level),Number_of_observations-1))*Standard_error,""),IF(AND(Partial_correlation_z&lt;&gt;"",Number_of_observations&lt;&gt;"",Standard_error&lt;&gt;""),FISHERINV(Partial_correlation_z-ABS(TINV((1-Confidence_level),Number_of_observations-1))*Standard_error),"")),"")</f>
        <v/>
      </c>
      <c r="O98" s="58" t="str">
        <f t="shared" ref="O98:O129" si="173">IF(AND(Sufficient_data="Yes",Include_study="Yes"),IF(Fisher_transformation="Off",IF(AND(Partial_correlation&lt;&gt;"",Number_of_observations&lt;&gt;"",Standard_error&lt;&gt;""),Partial_correlation+ABS(TINV((1-Confidence_level),Number_of_observations-1))*Standard_error,""),IF(AND(Partial_correlation_z&lt;&gt;"",Number_of_observations&lt;&gt;"",Standard_error&lt;&gt;""),FISHERINV(Partial_correlation_z+ABS(TINV((1-Confidence_level),Number_of_observations-1))*Standard_error),"")),"")</f>
        <v/>
      </c>
      <c r="P98" s="143" t="str">
        <f t="shared" ref="P98:P129" si="174">IF(Weightr&lt;&gt;"",IF(Meta_analysis_model="Fixed effect model",Weightf/SUM(Weightf),Weightr/SUM(Weightr)),"")</f>
        <v/>
      </c>
      <c r="Q98" s="146" t="str">
        <f>IF(AND(Include_study="Yes",Sufficient_data="Yes",Variance&lt;&gt;""),IF(Fisher_transformation="Off",Partial_correlation,Partial_correlation_z)-Combined_Effect_Size,"")</f>
        <v/>
      </c>
      <c r="S98" s="75" t="e">
        <f>IF(AND(Sufficient_data="Yes",Include_study="Yes",Variance&lt;&gt;""),Partial_correlation,NA())</f>
        <v>#N/A</v>
      </c>
      <c r="T98" s="58" t="e">
        <f t="shared" ref="T98:T129" si="175">IF(AND(Sufficient_data="Yes",Include_study="Yes",CI_Lower_limit&lt;&gt;""),Partial_correlation-CI_Lower_limit,NA())</f>
        <v>#N/A</v>
      </c>
      <c r="U98" s="47" t="e">
        <f t="shared" ref="U98:U129" si="176">IF(AND(Sufficient_data="Yes",Include_study="Yes",CI_Upper_limit&lt;&gt;""),CI_Upper_limit-Partial_correlation,NA())</f>
        <v>#N/A</v>
      </c>
      <c r="Z98" s="166"/>
      <c r="AA98" s="82" t="str">
        <f t="shared" ref="AA98:AA129" si="177">IF(Include_in_subgroup=TRUE,COUNTIFS(Include_in_subgroup,"="&amp;TRUE,Subgroup_calc,"&lt;"&amp;Subgroup_calc)+COUNTIFS(Include_in_subgroup,"="&amp;TRUE,Subgroup_calc,"="&amp;Subgroup_calc,Entry_Number,"&lt;"&amp;Entry_Number)+COUNTIFS(AW:AW,"&gt;"&amp;0,AT:AT,"&lt;"&amp;Subgroup_calc)+1,"")</f>
        <v/>
      </c>
      <c r="AB98" s="88" t="b">
        <f t="shared" si="159"/>
        <v>0</v>
      </c>
      <c r="AC98" s="105" t="str">
        <f>IF(Include_in_subgroup=TRUE,Input!Study_name,"")</f>
        <v/>
      </c>
      <c r="AD98" s="58" t="str">
        <f t="shared" ref="AD98:AD129" si="178">IF(Include_in_subgroup=TRUE,Subgroup,"")</f>
        <v/>
      </c>
      <c r="AE98" s="58" t="str">
        <f t="shared" ref="AE98:AE129" si="179">IF(Include_in_subgroup=TRUE,Partial_correlation,"")</f>
        <v/>
      </c>
      <c r="AF98" s="58" t="str">
        <f t="shared" ref="AF98:AF129" si="180">IF(AND(Include_in_subgroup=TRUE,Subgroup_Fisher_transformation="On"),FISHER(Partial_correlation),"")</f>
        <v/>
      </c>
      <c r="AG98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98" s="58" t="str">
        <f t="shared" ref="AH98:AH129" si="181">IF(Include_in_subgroup=TRUE,1/AG98^2,"")</f>
        <v/>
      </c>
      <c r="AI98" s="58" t="str">
        <f t="shared" ref="AI98:AI129" si="182">IF(Include_in_subgroup=TRUE,1/(AG98^2+IF(Within_subgroup_weighting=BV$37,0,INDEX(AT:BA,MATCH(Subgroup_calc,AT:AT,0),8))),"")</f>
        <v/>
      </c>
      <c r="AJ98" s="83" t="str">
        <f t="shared" ref="AJ98:AJ129" si="183">IF(Include_in_subgroup=TRUE,IF(Subgroup_calc&lt;&gt;"",AI98/SUMIF(Subgroup_calc,Subgroup_calc,AI:AI),""),"")</f>
        <v/>
      </c>
      <c r="AK98" s="58" t="str">
        <f t="shared" ref="AK98:AK129" si="184">IF(Include_in_subgroup=TRUE,IF(Subgroup_Fisher_transformation="Off",AE98-ABS(TINV((1-Subgroup_confidence_level),Number_of_observations-1))*AG98,FISHERINV(AF98-ABS(TINV((1-Subgroup_confidence_level),Number_of_observations-1))*AG98)),"")</f>
        <v/>
      </c>
      <c r="AL98" s="58" t="str">
        <f t="shared" ref="AL98:AL129" si="185">IF(Include_in_subgroup=TRUE,IF(Subgroup_Fisher_transformation="Off",AE98+ABS(TINV((1-Subgroup_confidence_level),Number_of_observations-1))*AG98,FISHERINV(AF98+ABS(TINV((1-Subgroup_confidence_level),Number_of_observations-1))*AG98)),"")</f>
        <v/>
      </c>
      <c r="AM98" s="47" t="str">
        <f t="shared" ref="AM98:AM129" si="186">IF(Include_in_subgroup=TRUE,IF(Subgroup_Fisher_transformation="Off",AE:AE,AF:AF)-VLOOKUP(AD:AD,AT:BC,10,FALSE),"")</f>
        <v/>
      </c>
      <c r="AN98" s="27"/>
      <c r="AO98" s="75" t="e">
        <f t="shared" ref="AO98:AO129" si="187">IF(Include_in_subgroup=TRUE,AE:AE,NA())</f>
        <v>#N/A</v>
      </c>
      <c r="AP98" s="58" t="e">
        <f t="shared" ref="AP98:AP129" si="188">IF(Include_in_subgroup=TRUE,AE:AE-AK:AK,NA())</f>
        <v>#N/A</v>
      </c>
      <c r="AQ98" s="47" t="e">
        <f t="shared" ref="AQ98:AQ129" si="189">IF(Include_in_subgroup=TRUE,AL:AL-AE:AE,NA())</f>
        <v>#N/A</v>
      </c>
      <c r="AR98" s="27"/>
      <c r="AS98" s="82" t="str">
        <f t="shared" si="115"/>
        <v/>
      </c>
      <c r="AT98" s="58" t="str">
        <f>IF(AND(Sufficient_data="Yes",Include_study="Yes",Subgroup&lt;&gt;""),IF(COUNTIFS(Input!K$2:K97,"="&amp;"Yes",Input!C$2:C97,"="&amp;"Yes",Input!M$2:M97,"="&amp;Subgroup)&gt;0,"",Subgroup),"")</f>
        <v/>
      </c>
      <c r="AU98" s="88" t="str">
        <f t="shared" si="116"/>
        <v/>
      </c>
      <c r="AV98" s="78" t="str">
        <f t="shared" ref="AV98:AV129" si="190">IF(AT98&lt;&gt;"",COUNTIFS(Include_study,"Yes",Sufficient_data,"Yes",Subgroup_calc,AT98),"")</f>
        <v/>
      </c>
      <c r="AW98" s="58" t="str">
        <f t="shared" si="117"/>
        <v/>
      </c>
      <c r="AX98" s="89" t="str">
        <f t="shared" si="118"/>
        <v/>
      </c>
      <c r="AY98" s="83" t="str">
        <f t="shared" si="160"/>
        <v/>
      </c>
      <c r="AZ98" s="58" t="str">
        <f t="shared" si="119"/>
        <v/>
      </c>
      <c r="BA98" s="58" t="str">
        <f t="shared" ref="BA98:BA129" si="191">IF(AW98&lt;&gt;"",IF(AV98=1,0,IF(Within_subgroup_weighting=$BV$39,MAX(0,(SUM(AW:AW)-(Subgroup_k-COUNT(AW:AW)))/SUM(AZ:AZ)),MAX(0,(AW98-(AV98-1))/AZ98))),"")</f>
        <v/>
      </c>
      <c r="BB98" s="58" t="str">
        <f t="shared" si="120"/>
        <v/>
      </c>
      <c r="BC98" s="58" t="str">
        <f t="shared" si="121"/>
        <v/>
      </c>
      <c r="BD98" s="58" t="str">
        <f t="shared" ref="BD98:BD129" si="192">IF(AW98&lt;&gt;"",IF(Within_subgroup_weighting=BV$37,1/SQRT(SUMIF(Subgroup,AT98,AH:AH)),SQRT(SUMPRODUCT(--(Subgroup=AT98),AI:AI,AM:AM,AM:AM)/((AV98-1)*SUMIF(Subgroup,AT98,AI:AI)))),"")</f>
        <v/>
      </c>
      <c r="BE98" s="88" t="str">
        <f t="shared" ref="BE98:BE129" si="193">IF(AT98&lt;&gt;"",SUMIFS(Number_of_observations,Subgroup,"="&amp;AT98,Include_study,"Yes",Sufficient_data,"Yes"),"")</f>
        <v/>
      </c>
      <c r="BF98" s="58" t="str">
        <f t="shared" ref="BF98:BF129" si="194">IF(AND(AW98&lt;&gt;"",AV98&gt;0),IF(Subgroup_Fisher_transformation="Off",BC98-ABS(TINV((1-Subgroup_confidence_level),AV98-1))*BD98,FISHERINV(BC98-ABS(TINV((1-Subgroup_confidence_level),AV98-1))*BD98)),"")</f>
        <v/>
      </c>
      <c r="BG98" s="58" t="str">
        <f t="shared" ref="BG98:BG129" si="195">IF(AND(AW98&lt;&gt;"",AV98&gt;0),IF(Subgroup_Fisher_transformation="Off",BC98+ABS(TINV((1-Subgroup_confidence_level),AV98-2))*BD98,FISHERINV(BC98+ABS(TINV((1-Subgroup_confidence_level),BE98-2))*BD98)),"")</f>
        <v/>
      </c>
      <c r="BH98" s="58" t="str">
        <f t="shared" si="161"/>
        <v/>
      </c>
      <c r="BI98" s="58" t="str">
        <f t="shared" si="162"/>
        <v/>
      </c>
      <c r="BJ98" s="58" t="str">
        <f t="shared" ref="BJ98:BJ129" si="196">IF(AW98&lt;&gt;"",IF(Subgroup_Fisher_transformation="Off",BC98-ABS(TINV((1-Subgroup_confidence_level),AV98-1))*SQRT(BD98^2+BA98),FISHERINV(BC98-ABS(TINV((1-Subgroup_confidence_level),AV98-1))*SQRT(BD98^2+BA98))),"")</f>
        <v/>
      </c>
      <c r="BK98" s="58" t="str">
        <f t="shared" ref="BK98:BK129" si="197">IF(AW98&lt;&gt;"",IF(Subgroup_Fisher_transformation="Off",BC98+ABS(TINV((1-Subgroup_confidence_level),AV98-1))*SQRT(BD98^2+BA98),FISHERINV(BC98+ABS(TINV((1-Subgroup_confidence_level),AV98-1))*SQRT(BD98^2+BA98))),"")</f>
        <v/>
      </c>
      <c r="BL98" s="58" t="str">
        <f t="shared" si="163"/>
        <v/>
      </c>
      <c r="BM98" s="58" t="str">
        <f t="shared" si="164"/>
        <v/>
      </c>
      <c r="BN98" s="58" t="str">
        <f t="shared" ref="BN98:BN129" si="198">IF(AW98&lt;&gt;"",SUMPRODUCT(--(Subgroup=AT98),AI:AI,Partial_correlation_z,Partial_correlation_z)-(SUMPRODUCT(--(Subgroup=AT98),AI:AI,Partial_correlation_z)^2/SUMIF(Subgroup,AT98,AI:AI)),"")</f>
        <v/>
      </c>
      <c r="BO98" s="58" t="e">
        <f t="shared" ref="BO98:BO129" si="199">IF(AW98&lt;&gt;"",IF(Subgroup_Fisher_transformation="Off",BC98,FISHERINV(BC98)),NA())</f>
        <v>#N/A</v>
      </c>
      <c r="BP98" s="83" t="str">
        <f t="shared" si="165"/>
        <v/>
      </c>
      <c r="BQ98" s="58" t="str">
        <f t="shared" ref="BQ98:BQ129" si="200">IF(AT98&lt;&gt;"",1/(BD98^2),"")</f>
        <v/>
      </c>
      <c r="BR98" s="58" t="str">
        <f t="shared" ref="BR98:BR129" si="201">IF(BD98&lt;&gt;"",1/(BD98^2+IF(Between_subgroup_weighting=BV$33,0,BW$30)),"")</f>
        <v/>
      </c>
      <c r="BS98" s="58" t="str">
        <f t="shared" ref="BS98:BS129" si="202">IF(AW98&lt;&gt;"",IF(Subgroup_Fisher_transformation="Off",(BW$5-BC98)*BR98,(BW$2-BC98)^2*BR98),"")</f>
        <v/>
      </c>
      <c r="BT98" s="47" t="str">
        <f t="shared" ref="BT98:BT129" si="203">IF(AW98&lt;&gt;"",BC:BC-IF(Subgroup_Fisher_transformation="Off",BW$5,BW$2),"")</f>
        <v/>
      </c>
      <c r="BY98" s="167"/>
      <c r="BZ98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98" s="58" t="e">
        <f>IF(Include_in_Moderator=TRUE,'Moderator Analysis'!E:E,NA())</f>
        <v>#N/A</v>
      </c>
      <c r="CB98" s="58" t="e">
        <f>IF(Include_in_Moderator=TRUE,'Moderator Analysis'!F:F,NA())</f>
        <v>#N/A</v>
      </c>
      <c r="CC98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98" s="58" t="str">
        <f>IF(Include_in_Moderator=TRUE,1/CC:CC^2,"")</f>
        <v/>
      </c>
      <c r="CE98" s="58" t="str">
        <f>IF(Include_in_Moderator=TRUE,'Moderator Analysis'!F:F-CO$2,"")</f>
        <v/>
      </c>
      <c r="CF98" s="58" t="str">
        <f>IF(Include_in_Moderator=TRUE,'Moderator Analysis'!E:E-CO$3,"")</f>
        <v/>
      </c>
      <c r="CG98" s="47" t="str">
        <f>IF(Include_in_Moderator=TRUE,CD:CD*('Moderator Analysis'!F:F-CO$5-CO$4*'Moderator Analysis'!E:E)^2,"")</f>
        <v/>
      </c>
      <c r="CH98" s="27"/>
      <c r="CI98" s="75" t="str">
        <f>IF(AND(Sufficient_data="Yes",Include_study="Yes",Include_in_Moderator=TRUE,Moderator&lt;&gt;""),1/(CC:CC^2+CO$7),"")</f>
        <v/>
      </c>
      <c r="CJ98" s="58" t="str">
        <f>IF(AND(Sufficient_data="Yes",Include_study="Yes",CI98&lt;&gt;""),'Moderator Analysis'!F:F-'Moderator Analysis'!K$37,"")</f>
        <v/>
      </c>
      <c r="CK98" s="58" t="str">
        <f>IF(AND(Sufficient_data="Yes",Include_study="Yes",CI98&lt;&gt;""),'Moderator Analysis'!E:E-SUMPRODUCT('Moderator Analysis'!E:E,CI:CI)/SUM(CI:CI),"")</f>
        <v/>
      </c>
      <c r="CL98" s="47" t="str">
        <f>IF(AND(Sufficient_data="Yes",Include_study="Yes",CI98&lt;&gt;""),CI:CI*(CB98-'Moderator Analysis'!K$29-'Moderator Analysis'!K$30*'Moderator Analysis'!E:E)^2,"")</f>
        <v/>
      </c>
      <c r="CQ98" s="167"/>
      <c r="CR98" s="150" t="b">
        <f>IF(Additional_Fisher_transformation="On",AND(Include_study="Yes",Number_of_observations&lt;&gt;"",Number_of_predictors&lt;&gt;""),AND(Include_study="Yes",Sufficient_data="Yes"))</f>
        <v>0</v>
      </c>
      <c r="CS98" s="169"/>
      <c r="CT98" s="58" t="str">
        <f>IF(Include_in_Pub_Bias=TRUE,Partial_correlation,"")</f>
        <v/>
      </c>
      <c r="CU98" s="58" t="str">
        <f>IF(AND(Include_in_Pub_Bias=TRUE,Additional_Fisher_transformation="On"),FISHER(Partial_correlation),"")</f>
        <v/>
      </c>
      <c r="CV98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98" s="58" t="str">
        <f>IF(Include_in_Pub_Bias=TRUE,1/CV:CV^2,"")</f>
        <v/>
      </c>
      <c r="CX98" s="58" t="str">
        <f>IF(Include_in_Pub_Bias=TRUE,1/(CV:CV^2+IF(Additional_model="Fixed effect",0,Calculations!DK$11)),"")</f>
        <v/>
      </c>
      <c r="CY98" s="58" t="str">
        <f>IF(Include_in_Pub_Bias=TRUE,1/(CV:CV^2+IF(Additional_model="Fixed effect",0,'Publication Bias Analysis'!L$32)),"")</f>
        <v/>
      </c>
      <c r="CZ98" s="58" t="str">
        <f>IF(Include_in_Pub_Bias=TRUE,'Publication Bias Analysis'!E:E-'Publication Bias Analysis'!I$37,"")</f>
        <v/>
      </c>
      <c r="DA98" s="58" t="str">
        <f>IF(Include_in_Pub_Bias=TRUE,IF(Additional_model="Fixed effect",1/CV:CV,1/SQRT(CV:CV^2+DK$11)),"")</f>
        <v/>
      </c>
      <c r="DB98" s="58" t="str">
        <f>IF(Include_in_Pub_Bias=TRUE,IF(Additional_model="Fixed effect",'Publication Bias Analysis'!E:E/CV:CV,'Publication Bias Analysis'!E:E/SQRT(CV:CV^2+DK$11)),"")</f>
        <v/>
      </c>
      <c r="DC98" s="78" t="str">
        <f>IF(Include_in_Pub_Bias=TRUE,RANK(DP:DP,DP:DP,1)*IF(DO:DO&gt;0,1,-1),"")</f>
        <v/>
      </c>
      <c r="DD98" s="78" t="str">
        <f>IF(Include_in_Pub_Bias=TRUE,DC:DC,"")</f>
        <v/>
      </c>
      <c r="DE98" s="78" t="str">
        <f>IF(Include_in_Pub_Bias=TRUE,RANK(DS:DS,DS:DS,1)*IF(DR:DR&lt;0,-1,1),"")</f>
        <v/>
      </c>
      <c r="DF98" s="78" t="str">
        <f>IF(Include_in_Pub_Bias=TRUE,RANK(DV:DV,DV:DV,1)*IF(DU:DU&lt;0,-1,1),"")</f>
        <v/>
      </c>
      <c r="DG98" s="58" t="e">
        <f>IF(Include_in_Pub_Bias=TRUE,'Publication Bias Analysis'!E:E,NA())</f>
        <v>#N/A</v>
      </c>
      <c r="DH98" s="47" t="e">
        <f>IF(Include_in_Pub_Bias=TRUE,CV:CV,NA())</f>
        <v>#N/A</v>
      </c>
      <c r="DN98" s="164"/>
      <c r="DO98" s="10" t="str">
        <f>IF(Include_in_Pub_Bias=TRUE,IF('Publication Bias Analysis'!L$37="Left",'Publication Bias Analysis'!E:E-'Publication Bias Analysis'!I$29,'Publication Bias Analysis'!I$29-'Publication Bias Analysis'!E:E),"")</f>
        <v/>
      </c>
      <c r="DP98" s="10" t="str">
        <f>IF(Include_in_Pub_Bias=TRUE,ABS(DO98),"")</f>
        <v/>
      </c>
      <c r="DQ98" s="47" t="str">
        <f>IF(Include_in_Pub_Bias=TRUE,1/(CV:CV^2+IF(Additional_model="Fixed effect",0,$DZ$6)),"")</f>
        <v/>
      </c>
      <c r="DR98" s="10" t="str">
        <f>IF(Include_in_Pub_Bias=TRUE,IF('Publication Bias Analysis'!L$37="Left",'Publication Bias Analysis'!E:E-DZ$3,DZ$3-'Publication Bias Analysis'!E:E),"")</f>
        <v/>
      </c>
      <c r="DS98" s="10" t="str">
        <f t="shared" si="166"/>
        <v/>
      </c>
      <c r="DT98" s="47" t="str">
        <f>IF(AND(DR98&lt;&gt;"",DD98&lt;=MAX(DD:DD)-DZ$7),1/(CV:CV^2+IF(Additional_model="Fixed effect",0,$DZ$13)),"")</f>
        <v/>
      </c>
      <c r="DU98" s="10" t="str">
        <f>IF(Include_in_Pub_Bias=TRUE,IF('Publication Bias Analysis'!L$37="Left",'Publication Bias Analysis'!E:E-DZ$10,DZ$10-'Publication Bias Analysis'!E:E),"")</f>
        <v/>
      </c>
      <c r="DV98" s="10" t="str">
        <f t="shared" si="122"/>
        <v/>
      </c>
      <c r="DW98" s="47" t="str">
        <f>IF(AND(DU98&lt;&gt;"",DE98&lt;=MAX(DE:DE)-DZ$14),1/(CV:CV^2+IF(Additional_model="Fixed effect",0,$DZ$20)),"")</f>
        <v/>
      </c>
      <c r="EO98" s="164"/>
      <c r="EP98" s="58" t="str">
        <f>IF(Include_in_Pub_Bias=TRUE,Inverse_standard_error-AVERAGE(Inverse_standard_error),"")</f>
        <v/>
      </c>
      <c r="EQ98" s="47" t="str">
        <f>IF(Include_in_Pub_Bias=TRUE,Z_score-('Publication Bias Analysis'!P$3+'Publication Bias Analysis'!P$4*Inverse_standard_error),"")</f>
        <v/>
      </c>
      <c r="ES98" s="164"/>
      <c r="ET98" s="58" t="str">
        <f>IF(Include_in_Pub_Bias=TRUE,('Publication Bias Analysis'!E:E-SUMPRODUCT('Publication Bias Analysis'!E:E,Calculations!CW:CW)/SUM(Calculations!CW:CW))/(SQRT(EU:EU)),"")</f>
        <v/>
      </c>
      <c r="EU98" s="58" t="str">
        <f>IF(Include_in_Pub_Bias=TRUE,'Publication Bias Analysis'!F:F^2-1/(SUM(Calculations!CW:CW)),"")</f>
        <v/>
      </c>
      <c r="EV98" s="78" t="str">
        <f>IF(Include_in_Pub_Bias=TRUE,RANK(ET:ET,ET:ET,1),"")</f>
        <v/>
      </c>
      <c r="EW98" s="78" t="str">
        <f>IF(Include_in_Pub_Bias=TRUE,RANK(EU:EU,EU:EU,1),"")</f>
        <v/>
      </c>
      <c r="EX98" s="78" t="str">
        <f>IF(Include_in_Pub_Bias=TRUE,COUNTIFS(EV99:EV297,"&lt;"&amp;EV98,EW99:EW297,"&lt;"&amp;EW98)+COUNTIFS(EV99:EV297,"&gt;"&amp;EV98,EW99:EW297,"&gt;"&amp;EW98),"")</f>
        <v/>
      </c>
      <c r="EY98" s="94" t="str">
        <f>IF(Include_in_Pub_Bias=TRUE,COUNTIFS(EV99:EV297,"&lt;"&amp;EV98,EW99:EW297,"&gt;"&amp;EW98)+COUNTIFS(EV99:EV297,"&gt;"&amp;EV98,EW99:EW297,"&lt;"&amp;EW98),"")</f>
        <v/>
      </c>
      <c r="FA98" s="164"/>
      <c r="FG98" s="164"/>
      <c r="FH98" s="58" t="e">
        <f>IF(Include_in_Pub_Bias=TRUE,Inverse_standard_error,NA())</f>
        <v>#N/A</v>
      </c>
      <c r="FI98" s="58" t="e">
        <f>IF(Include_in_Pub_Bias=TRUE,Z_score,NA())</f>
        <v>#N/A</v>
      </c>
      <c r="FJ98" s="58" t="str">
        <f>IF(Include_in_Pub_Bias=TRUE,Inverse_standard_error-AVERAGE(Inverse_standard_error),"")</f>
        <v/>
      </c>
      <c r="FK98" s="47" t="str">
        <f>IF(Include_in_Pub_Bias=TRUE,Z_score-('Publication Bias Analysis'!AK$30+'Publication Bias Analysis'!AK$31*Inverse_standard_error),"")</f>
        <v/>
      </c>
      <c r="FQ98" s="164"/>
      <c r="FR98" s="98" t="str">
        <f>IF(Z_score&lt;&gt;"",RANK('Publication Bias Analysis'!AT:AT,'Publication Bias Analysis'!AT:AT,1)+COUNTIF('Publication Bias Analysis'!AT$2:AT97,'Publication Bias Analysis'!AR98),"")</f>
        <v/>
      </c>
      <c r="FS98" s="58" t="str">
        <f t="shared" si="168"/>
        <v/>
      </c>
      <c r="FT98" s="58" t="e">
        <f>IF(Include_in_Pub_Bias=TRUE,'Publication Bias Analysis'!AS98,NA())</f>
        <v>#N/A</v>
      </c>
      <c r="FU98" s="58" t="e">
        <f>IF('Publication Bias Analysis'!AS98&lt;&gt;"",'Publication Bias Analysis'!AT98,NA())</f>
        <v>#N/A</v>
      </c>
      <c r="FV98" s="58" t="str">
        <f>IF(Include_in_Pub_Bias=TRUE,'Publication Bias Analysis'!AS:AS-AVERAGE('Publication Bias Analysis'!AS:AS),"")</f>
        <v/>
      </c>
      <c r="FW98" s="47" t="str">
        <f>IF(Include_in_Pub_Bias=TRUE,FU:FU-('Publication Bias Analysis'!AW$30+'Publication Bias Analysis'!AW$31*FT:FT),"")</f>
        <v/>
      </c>
      <c r="GC98" s="164"/>
      <c r="GD98" s="58" t="str">
        <f t="shared" ref="GD98:GD161" si="204">IF(AND(Include_study="Yes",Sufficient_data="Yes"),Z_score,"")</f>
        <v/>
      </c>
      <c r="GE98" s="58" t="str">
        <f t="shared" si="123"/>
        <v/>
      </c>
      <c r="GF98" s="47" t="str">
        <f t="shared" si="167"/>
        <v/>
      </c>
    </row>
    <row r="99" spans="1:188" x14ac:dyDescent="0.2">
      <c r="A99" s="166"/>
      <c r="B99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99" s="78" t="str">
        <f>IF(B99&lt;&gt;"",IF(B99=0,COUNTIF(B$2:B98,0)+1,COUNTIF(B$2:B98,B99)+B99+COUNTIF(B:B,0)),"")</f>
        <v/>
      </c>
      <c r="D99" s="78" t="str">
        <f>IF(AND(Variance&lt;&gt;"",Entry_Number&lt;&gt;""),Entry_Number,"")</f>
        <v/>
      </c>
      <c r="E99" s="120" t="str">
        <f>IF(Input!Study_name&lt;&gt;"",Input!Study_name,"")</f>
        <v/>
      </c>
      <c r="F99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99" s="58" t="str">
        <f t="shared" si="169"/>
        <v/>
      </c>
      <c r="H99" s="58" t="str">
        <f t="shared" si="170"/>
        <v/>
      </c>
      <c r="I99" s="58" t="str">
        <f t="shared" si="171"/>
        <v/>
      </c>
      <c r="J99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99" s="58" t="str">
        <f>IF(AND(Include_study="Yes",Sufficient_data="Yes",Variance&lt;&gt;""),IF(Input!Standard_error_of_Partial_correlation&lt;&gt;"",Input!Standard_error_of_Partial_correlation,SQRT(J99)),"")</f>
        <v/>
      </c>
      <c r="L99" s="58" t="str">
        <f>IF(AND(Sufficient_data="Yes",Include_study="Yes",Variance&lt;&gt;""),1/Variance,"")</f>
        <v/>
      </c>
      <c r="M99" s="58" t="str">
        <f>IF(AND(Sufficient_data="Yes",Include_study="Yes",Variance&lt;&gt;""),1/(Variance+T2_),"")</f>
        <v/>
      </c>
      <c r="N99" s="58" t="str">
        <f t="shared" si="172"/>
        <v/>
      </c>
      <c r="O99" s="58" t="str">
        <f t="shared" si="173"/>
        <v/>
      </c>
      <c r="P99" s="143" t="str">
        <f t="shared" si="174"/>
        <v/>
      </c>
      <c r="Q99" s="146" t="str">
        <f>IF(AND(Include_study="Yes",Sufficient_data="Yes",Variance&lt;&gt;""),IF(Fisher_transformation="Off",Partial_correlation,Partial_correlation_z)-Combined_Effect_Size,"")</f>
        <v/>
      </c>
      <c r="S99" s="75" t="e">
        <f>IF(AND(Sufficient_data="Yes",Include_study="Yes",Variance&lt;&gt;""),Partial_correlation,NA())</f>
        <v>#N/A</v>
      </c>
      <c r="T99" s="58" t="e">
        <f t="shared" si="175"/>
        <v>#N/A</v>
      </c>
      <c r="U99" s="47" t="e">
        <f t="shared" si="176"/>
        <v>#N/A</v>
      </c>
      <c r="Z99" s="166"/>
      <c r="AA99" s="82" t="str">
        <f t="shared" si="177"/>
        <v/>
      </c>
      <c r="AB99" s="88" t="b">
        <f t="shared" ref="AB99:AB130" si="205">IF(Subgroup_Fisher_transformation="On",AND(Include_study="Yes",Sufficient_data="Yes",Subgroup&lt;&gt;"",Number_of_observations&lt;&gt;"",Number_of_predictors&lt;&gt;""),AND(Include_study="Yes",Sufficient_data="Yes",Subgroup&lt;&gt;""))</f>
        <v>0</v>
      </c>
      <c r="AC99" s="105" t="str">
        <f>IF(Include_in_subgroup=TRUE,Input!Study_name,"")</f>
        <v/>
      </c>
      <c r="AD99" s="58" t="str">
        <f t="shared" si="178"/>
        <v/>
      </c>
      <c r="AE99" s="58" t="str">
        <f t="shared" si="179"/>
        <v/>
      </c>
      <c r="AF99" s="58" t="str">
        <f t="shared" si="180"/>
        <v/>
      </c>
      <c r="AG99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99" s="58" t="str">
        <f t="shared" si="181"/>
        <v/>
      </c>
      <c r="AI99" s="58" t="str">
        <f t="shared" si="182"/>
        <v/>
      </c>
      <c r="AJ99" s="83" t="str">
        <f t="shared" si="183"/>
        <v/>
      </c>
      <c r="AK99" s="58" t="str">
        <f t="shared" si="184"/>
        <v/>
      </c>
      <c r="AL99" s="58" t="str">
        <f t="shared" si="185"/>
        <v/>
      </c>
      <c r="AM99" s="47" t="str">
        <f t="shared" si="186"/>
        <v/>
      </c>
      <c r="AN99" s="27"/>
      <c r="AO99" s="75" t="e">
        <f t="shared" si="187"/>
        <v>#N/A</v>
      </c>
      <c r="AP99" s="58" t="e">
        <f t="shared" si="188"/>
        <v>#N/A</v>
      </c>
      <c r="AQ99" s="47" t="e">
        <f t="shared" si="189"/>
        <v>#N/A</v>
      </c>
      <c r="AR99" s="27"/>
      <c r="AS99" s="82" t="str">
        <f t="shared" si="115"/>
        <v/>
      </c>
      <c r="AT99" s="58" t="str">
        <f>IF(AND(Sufficient_data="Yes",Include_study="Yes",Subgroup&lt;&gt;""),IF(COUNTIFS(Input!K$2:K98,"="&amp;"Yes",Input!C$2:C98,"="&amp;"Yes",Input!M$2:M98,"="&amp;Subgroup)&gt;0,"",Subgroup),"")</f>
        <v/>
      </c>
      <c r="AU99" s="88" t="str">
        <f t="shared" si="116"/>
        <v/>
      </c>
      <c r="AV99" s="78" t="str">
        <f t="shared" si="190"/>
        <v/>
      </c>
      <c r="AW99" s="58" t="str">
        <f t="shared" si="117"/>
        <v/>
      </c>
      <c r="AX99" s="89" t="str">
        <f t="shared" si="118"/>
        <v/>
      </c>
      <c r="AY99" s="83" t="str">
        <f t="shared" si="160"/>
        <v/>
      </c>
      <c r="AZ99" s="58" t="str">
        <f t="shared" si="119"/>
        <v/>
      </c>
      <c r="BA99" s="58" t="str">
        <f t="shared" si="191"/>
        <v/>
      </c>
      <c r="BB99" s="58" t="str">
        <f t="shared" si="120"/>
        <v/>
      </c>
      <c r="BC99" s="58" t="str">
        <f t="shared" si="121"/>
        <v/>
      </c>
      <c r="BD99" s="58" t="str">
        <f t="shared" si="192"/>
        <v/>
      </c>
      <c r="BE99" s="88" t="str">
        <f t="shared" si="193"/>
        <v/>
      </c>
      <c r="BF99" s="58" t="str">
        <f t="shared" si="194"/>
        <v/>
      </c>
      <c r="BG99" s="58" t="str">
        <f t="shared" si="195"/>
        <v/>
      </c>
      <c r="BH99" s="58" t="str">
        <f t="shared" si="161"/>
        <v/>
      </c>
      <c r="BI99" s="58" t="str">
        <f t="shared" si="162"/>
        <v/>
      </c>
      <c r="BJ99" s="58" t="str">
        <f t="shared" si="196"/>
        <v/>
      </c>
      <c r="BK99" s="58" t="str">
        <f t="shared" si="197"/>
        <v/>
      </c>
      <c r="BL99" s="58" t="str">
        <f t="shared" si="163"/>
        <v/>
      </c>
      <c r="BM99" s="58" t="str">
        <f t="shared" si="164"/>
        <v/>
      </c>
      <c r="BN99" s="58" t="str">
        <f t="shared" si="198"/>
        <v/>
      </c>
      <c r="BO99" s="58" t="e">
        <f t="shared" si="199"/>
        <v>#N/A</v>
      </c>
      <c r="BP99" s="83" t="str">
        <f t="shared" si="165"/>
        <v/>
      </c>
      <c r="BQ99" s="58" t="str">
        <f t="shared" si="200"/>
        <v/>
      </c>
      <c r="BR99" s="58" t="str">
        <f t="shared" si="201"/>
        <v/>
      </c>
      <c r="BS99" s="58" t="str">
        <f t="shared" si="202"/>
        <v/>
      </c>
      <c r="BT99" s="47" t="str">
        <f t="shared" si="203"/>
        <v/>
      </c>
      <c r="BY99" s="167"/>
      <c r="BZ99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99" s="58" t="e">
        <f>IF(Include_in_Moderator=TRUE,'Moderator Analysis'!E:E,NA())</f>
        <v>#N/A</v>
      </c>
      <c r="CB99" s="58" t="e">
        <f>IF(Include_in_Moderator=TRUE,'Moderator Analysis'!F:F,NA())</f>
        <v>#N/A</v>
      </c>
      <c r="CC99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99" s="58" t="str">
        <f>IF(Include_in_Moderator=TRUE,1/CC:CC^2,"")</f>
        <v/>
      </c>
      <c r="CE99" s="58" t="str">
        <f>IF(Include_in_Moderator=TRUE,'Moderator Analysis'!F:F-CO$2,"")</f>
        <v/>
      </c>
      <c r="CF99" s="58" t="str">
        <f>IF(Include_in_Moderator=TRUE,'Moderator Analysis'!E:E-CO$3,"")</f>
        <v/>
      </c>
      <c r="CG99" s="47" t="str">
        <f>IF(Include_in_Moderator=TRUE,CD:CD*('Moderator Analysis'!F:F-CO$5-CO$4*'Moderator Analysis'!E:E)^2,"")</f>
        <v/>
      </c>
      <c r="CH99" s="27"/>
      <c r="CI99" s="75" t="str">
        <f>IF(AND(Sufficient_data="Yes",Include_study="Yes",Include_in_Moderator=TRUE,Moderator&lt;&gt;""),1/(CC:CC^2+CO$7),"")</f>
        <v/>
      </c>
      <c r="CJ99" s="58" t="str">
        <f>IF(AND(Sufficient_data="Yes",Include_study="Yes",CI99&lt;&gt;""),'Moderator Analysis'!F:F-'Moderator Analysis'!K$37,"")</f>
        <v/>
      </c>
      <c r="CK99" s="58" t="str">
        <f>IF(AND(Sufficient_data="Yes",Include_study="Yes",CI99&lt;&gt;""),'Moderator Analysis'!E:E-SUMPRODUCT('Moderator Analysis'!E:E,CI:CI)/SUM(CI:CI),"")</f>
        <v/>
      </c>
      <c r="CL99" s="47" t="str">
        <f>IF(AND(Sufficient_data="Yes",Include_study="Yes",CI99&lt;&gt;""),CI:CI*(CB99-'Moderator Analysis'!K$29-'Moderator Analysis'!K$30*'Moderator Analysis'!E:E)^2,"")</f>
        <v/>
      </c>
      <c r="CQ99" s="167"/>
      <c r="CR99" s="150" t="b">
        <f>IF(Additional_Fisher_transformation="On",AND(Include_study="Yes",Number_of_observations&lt;&gt;"",Number_of_predictors&lt;&gt;""),AND(Include_study="Yes",Sufficient_data="Yes"))</f>
        <v>0</v>
      </c>
      <c r="CS99" s="169"/>
      <c r="CT99" s="58" t="str">
        <f>IF(Include_in_Pub_Bias=TRUE,Partial_correlation,"")</f>
        <v/>
      </c>
      <c r="CU99" s="58" t="str">
        <f>IF(AND(Include_in_Pub_Bias=TRUE,Additional_Fisher_transformation="On"),FISHER(Partial_correlation),"")</f>
        <v/>
      </c>
      <c r="CV99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99" s="58" t="str">
        <f>IF(Include_in_Pub_Bias=TRUE,1/CV:CV^2,"")</f>
        <v/>
      </c>
      <c r="CX99" s="58" t="str">
        <f>IF(Include_in_Pub_Bias=TRUE,1/(CV:CV^2+IF(Additional_model="Fixed effect",0,Calculations!DK$11)),"")</f>
        <v/>
      </c>
      <c r="CY99" s="58" t="str">
        <f>IF(Include_in_Pub_Bias=TRUE,1/(CV:CV^2+IF(Additional_model="Fixed effect",0,'Publication Bias Analysis'!L$32)),"")</f>
        <v/>
      </c>
      <c r="CZ99" s="58" t="str">
        <f>IF(Include_in_Pub_Bias=TRUE,'Publication Bias Analysis'!E:E-'Publication Bias Analysis'!I$37,"")</f>
        <v/>
      </c>
      <c r="DA99" s="58" t="str">
        <f>IF(Include_in_Pub_Bias=TRUE,IF(Additional_model="Fixed effect",1/CV:CV,1/SQRT(CV:CV^2+DK$11)),"")</f>
        <v/>
      </c>
      <c r="DB99" s="58" t="str">
        <f>IF(Include_in_Pub_Bias=TRUE,IF(Additional_model="Fixed effect",'Publication Bias Analysis'!E:E/CV:CV,'Publication Bias Analysis'!E:E/SQRT(CV:CV^2+DK$11)),"")</f>
        <v/>
      </c>
      <c r="DC99" s="78" t="str">
        <f>IF(Include_in_Pub_Bias=TRUE,RANK(DP:DP,DP:DP,1)*IF(DO:DO&gt;0,1,-1),"")</f>
        <v/>
      </c>
      <c r="DD99" s="78" t="str">
        <f>IF(Include_in_Pub_Bias=TRUE,DC:DC,"")</f>
        <v/>
      </c>
      <c r="DE99" s="78" t="str">
        <f>IF(Include_in_Pub_Bias=TRUE,RANK(DS:DS,DS:DS,1)*IF(DR:DR&lt;0,-1,1),"")</f>
        <v/>
      </c>
      <c r="DF99" s="78" t="str">
        <f>IF(Include_in_Pub_Bias=TRUE,RANK(DV:DV,DV:DV,1)*IF(DU:DU&lt;0,-1,1),"")</f>
        <v/>
      </c>
      <c r="DG99" s="58" t="e">
        <f>IF(Include_in_Pub_Bias=TRUE,'Publication Bias Analysis'!E:E,NA())</f>
        <v>#N/A</v>
      </c>
      <c r="DH99" s="47" t="e">
        <f>IF(Include_in_Pub_Bias=TRUE,CV:CV,NA())</f>
        <v>#N/A</v>
      </c>
      <c r="DN99" s="164"/>
      <c r="DO99" s="10" t="str">
        <f>IF(Include_in_Pub_Bias=TRUE,IF('Publication Bias Analysis'!L$37="Left",'Publication Bias Analysis'!E:E-'Publication Bias Analysis'!I$29,'Publication Bias Analysis'!I$29-'Publication Bias Analysis'!E:E),"")</f>
        <v/>
      </c>
      <c r="DP99" s="10" t="str">
        <f>IF(Include_in_Pub_Bias=TRUE,ABS(DO99),"")</f>
        <v/>
      </c>
      <c r="DQ99" s="47" t="str">
        <f>IF(Include_in_Pub_Bias=TRUE,1/(CV:CV^2+IF(Additional_model="Fixed effect",0,$DZ$6)),"")</f>
        <v/>
      </c>
      <c r="DR99" s="10" t="str">
        <f>IF(Include_in_Pub_Bias=TRUE,IF('Publication Bias Analysis'!L$37="Left",'Publication Bias Analysis'!E:E-DZ$3,DZ$3-'Publication Bias Analysis'!E:E),"")</f>
        <v/>
      </c>
      <c r="DS99" s="10" t="str">
        <f t="shared" si="166"/>
        <v/>
      </c>
      <c r="DT99" s="47" t="str">
        <f>IF(AND(DR99&lt;&gt;"",DD99&lt;=MAX(DD:DD)-DZ$7),1/(CV:CV^2+IF(Additional_model="Fixed effect",0,$DZ$13)),"")</f>
        <v/>
      </c>
      <c r="DU99" s="10" t="str">
        <f>IF(Include_in_Pub_Bias=TRUE,IF('Publication Bias Analysis'!L$37="Left",'Publication Bias Analysis'!E:E-DZ$10,DZ$10-'Publication Bias Analysis'!E:E),"")</f>
        <v/>
      </c>
      <c r="DV99" s="10" t="str">
        <f t="shared" si="122"/>
        <v/>
      </c>
      <c r="DW99" s="47" t="str">
        <f>IF(AND(DU99&lt;&gt;"",DE99&lt;=MAX(DE:DE)-DZ$14),1/(CV:CV^2+IF(Additional_model="Fixed effect",0,$DZ$20)),"")</f>
        <v/>
      </c>
      <c r="EO99" s="164"/>
      <c r="EP99" s="58" t="str">
        <f>IF(Include_in_Pub_Bias=TRUE,Inverse_standard_error-AVERAGE(Inverse_standard_error),"")</f>
        <v/>
      </c>
      <c r="EQ99" s="47" t="str">
        <f>IF(Include_in_Pub_Bias=TRUE,Z_score-('Publication Bias Analysis'!P$3+'Publication Bias Analysis'!P$4*Inverse_standard_error),"")</f>
        <v/>
      </c>
      <c r="ES99" s="164"/>
      <c r="ET99" s="58" t="str">
        <f>IF(Include_in_Pub_Bias=TRUE,('Publication Bias Analysis'!E:E-SUMPRODUCT('Publication Bias Analysis'!E:E,Calculations!CW:CW)/SUM(Calculations!CW:CW))/(SQRT(EU:EU)),"")</f>
        <v/>
      </c>
      <c r="EU99" s="58" t="str">
        <f>IF(Include_in_Pub_Bias=TRUE,'Publication Bias Analysis'!F:F^2-1/(SUM(Calculations!CW:CW)),"")</f>
        <v/>
      </c>
      <c r="EV99" s="78" t="str">
        <f>IF(Include_in_Pub_Bias=TRUE,RANK(ET:ET,ET:ET,1),"")</f>
        <v/>
      </c>
      <c r="EW99" s="78" t="str">
        <f>IF(Include_in_Pub_Bias=TRUE,RANK(EU:EU,EU:EU,1),"")</f>
        <v/>
      </c>
      <c r="EX99" s="78" t="str">
        <f>IF(Include_in_Pub_Bias=TRUE,COUNTIFS(EV100:EV298,"&lt;"&amp;EV99,EW100:EW298,"&lt;"&amp;EW99)+COUNTIFS(EV100:EV298,"&gt;"&amp;EV99,EW100:EW298,"&gt;"&amp;EW99),"")</f>
        <v/>
      </c>
      <c r="EY99" s="94" t="str">
        <f>IF(Include_in_Pub_Bias=TRUE,COUNTIFS(EV100:EV298,"&lt;"&amp;EV99,EW100:EW298,"&gt;"&amp;EW99)+COUNTIFS(EV100:EV298,"&gt;"&amp;EV99,EW100:EW298,"&lt;"&amp;EW99),"")</f>
        <v/>
      </c>
      <c r="FA99" s="164"/>
      <c r="FG99" s="164"/>
      <c r="FH99" s="58" t="e">
        <f>IF(Include_in_Pub_Bias=TRUE,Inverse_standard_error,NA())</f>
        <v>#N/A</v>
      </c>
      <c r="FI99" s="58" t="e">
        <f>IF(Include_in_Pub_Bias=TRUE,Z_score,NA())</f>
        <v>#N/A</v>
      </c>
      <c r="FJ99" s="58" t="str">
        <f>IF(Include_in_Pub_Bias=TRUE,Inverse_standard_error-AVERAGE(Inverse_standard_error),"")</f>
        <v/>
      </c>
      <c r="FK99" s="47" t="str">
        <f>IF(Include_in_Pub_Bias=TRUE,Z_score-('Publication Bias Analysis'!AK$30+'Publication Bias Analysis'!AK$31*Inverse_standard_error),"")</f>
        <v/>
      </c>
      <c r="FQ99" s="164"/>
      <c r="FR99" s="98" t="str">
        <f>IF(Z_score&lt;&gt;"",RANK('Publication Bias Analysis'!AT:AT,'Publication Bias Analysis'!AT:AT,1)+COUNTIF('Publication Bias Analysis'!AT$2:AT98,'Publication Bias Analysis'!AR99),"")</f>
        <v/>
      </c>
      <c r="FS99" s="58" t="str">
        <f t="shared" si="168"/>
        <v/>
      </c>
      <c r="FT99" s="58" t="e">
        <f>IF(Include_in_Pub_Bias=TRUE,'Publication Bias Analysis'!AS99,NA())</f>
        <v>#N/A</v>
      </c>
      <c r="FU99" s="58" t="e">
        <f>IF('Publication Bias Analysis'!AS99&lt;&gt;"",'Publication Bias Analysis'!AT99,NA())</f>
        <v>#N/A</v>
      </c>
      <c r="FV99" s="58" t="str">
        <f>IF(Include_in_Pub_Bias=TRUE,'Publication Bias Analysis'!AS:AS-AVERAGE('Publication Bias Analysis'!AS:AS),"")</f>
        <v/>
      </c>
      <c r="FW99" s="47" t="str">
        <f>IF(Include_in_Pub_Bias=TRUE,FU:FU-('Publication Bias Analysis'!AW$30+'Publication Bias Analysis'!AW$31*FT:FT),"")</f>
        <v/>
      </c>
      <c r="GC99" s="164"/>
      <c r="GD99" s="58" t="str">
        <f t="shared" si="204"/>
        <v/>
      </c>
      <c r="GE99" s="58" t="str">
        <f t="shared" si="123"/>
        <v/>
      </c>
      <c r="GF99" s="47" t="str">
        <f t="shared" si="167"/>
        <v/>
      </c>
    </row>
    <row r="100" spans="1:188" x14ac:dyDescent="0.2">
      <c r="A100" s="166"/>
      <c r="B100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00" s="78" t="str">
        <f>IF(B100&lt;&gt;"",IF(B100=0,COUNTIF(B$2:B99,0)+1,COUNTIF(B$2:B99,B100)+B100+COUNTIF(B:B,0)),"")</f>
        <v/>
      </c>
      <c r="D100" s="78" t="str">
        <f>IF(AND(Variance&lt;&gt;"",Entry_Number&lt;&gt;""),Entry_Number,"")</f>
        <v/>
      </c>
      <c r="E100" s="120" t="str">
        <f>IF(Input!Study_name&lt;&gt;"",Input!Study_name,"")</f>
        <v/>
      </c>
      <c r="F100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00" s="58" t="str">
        <f t="shared" si="169"/>
        <v/>
      </c>
      <c r="H100" s="58" t="str">
        <f t="shared" si="170"/>
        <v/>
      </c>
      <c r="I100" s="58" t="str">
        <f t="shared" si="171"/>
        <v/>
      </c>
      <c r="J100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00" s="58" t="str">
        <f>IF(AND(Include_study="Yes",Sufficient_data="Yes",Variance&lt;&gt;""),IF(Input!Standard_error_of_Partial_correlation&lt;&gt;"",Input!Standard_error_of_Partial_correlation,SQRT(J100)),"")</f>
        <v/>
      </c>
      <c r="L100" s="58" t="str">
        <f>IF(AND(Sufficient_data="Yes",Include_study="Yes",Variance&lt;&gt;""),1/Variance,"")</f>
        <v/>
      </c>
      <c r="M100" s="58" t="str">
        <f>IF(AND(Sufficient_data="Yes",Include_study="Yes",Variance&lt;&gt;""),1/(Variance+T2_),"")</f>
        <v/>
      </c>
      <c r="N100" s="58" t="str">
        <f t="shared" si="172"/>
        <v/>
      </c>
      <c r="O100" s="58" t="str">
        <f t="shared" si="173"/>
        <v/>
      </c>
      <c r="P100" s="143" t="str">
        <f t="shared" si="174"/>
        <v/>
      </c>
      <c r="Q100" s="146" t="str">
        <f>IF(AND(Include_study="Yes",Sufficient_data="Yes",Variance&lt;&gt;""),IF(Fisher_transformation="Off",Partial_correlation,Partial_correlation_z)-Combined_Effect_Size,"")</f>
        <v/>
      </c>
      <c r="S100" s="75" t="e">
        <f>IF(AND(Sufficient_data="Yes",Include_study="Yes",Variance&lt;&gt;""),Partial_correlation,NA())</f>
        <v>#N/A</v>
      </c>
      <c r="T100" s="58" t="e">
        <f t="shared" si="175"/>
        <v>#N/A</v>
      </c>
      <c r="U100" s="47" t="e">
        <f t="shared" si="176"/>
        <v>#N/A</v>
      </c>
      <c r="Z100" s="166"/>
      <c r="AA100" s="82" t="str">
        <f t="shared" si="177"/>
        <v/>
      </c>
      <c r="AB100" s="88" t="b">
        <f t="shared" si="205"/>
        <v>0</v>
      </c>
      <c r="AC100" s="105" t="str">
        <f>IF(Include_in_subgroup=TRUE,Input!Study_name,"")</f>
        <v/>
      </c>
      <c r="AD100" s="58" t="str">
        <f t="shared" si="178"/>
        <v/>
      </c>
      <c r="AE100" s="58" t="str">
        <f t="shared" si="179"/>
        <v/>
      </c>
      <c r="AF100" s="58" t="str">
        <f t="shared" si="180"/>
        <v/>
      </c>
      <c r="AG100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00" s="58" t="str">
        <f t="shared" si="181"/>
        <v/>
      </c>
      <c r="AI100" s="58" t="str">
        <f t="shared" si="182"/>
        <v/>
      </c>
      <c r="AJ100" s="83" t="str">
        <f t="shared" si="183"/>
        <v/>
      </c>
      <c r="AK100" s="58" t="str">
        <f t="shared" si="184"/>
        <v/>
      </c>
      <c r="AL100" s="58" t="str">
        <f t="shared" si="185"/>
        <v/>
      </c>
      <c r="AM100" s="47" t="str">
        <f t="shared" si="186"/>
        <v/>
      </c>
      <c r="AN100" s="27"/>
      <c r="AO100" s="75" t="e">
        <f t="shared" si="187"/>
        <v>#N/A</v>
      </c>
      <c r="AP100" s="58" t="e">
        <f t="shared" si="188"/>
        <v>#N/A</v>
      </c>
      <c r="AQ100" s="47" t="e">
        <f t="shared" si="189"/>
        <v>#N/A</v>
      </c>
      <c r="AR100" s="27"/>
      <c r="AS100" s="82" t="str">
        <f t="shared" si="115"/>
        <v/>
      </c>
      <c r="AT100" s="58" t="str">
        <f>IF(AND(Sufficient_data="Yes",Include_study="Yes",Subgroup&lt;&gt;""),IF(COUNTIFS(Input!K$2:K99,"="&amp;"Yes",Input!C$2:C99,"="&amp;"Yes",Input!M$2:M99,"="&amp;Subgroup)&gt;0,"",Subgroup),"")</f>
        <v/>
      </c>
      <c r="AU100" s="88" t="str">
        <f t="shared" si="116"/>
        <v/>
      </c>
      <c r="AV100" s="78" t="str">
        <f t="shared" si="190"/>
        <v/>
      </c>
      <c r="AW100" s="58" t="str">
        <f t="shared" si="117"/>
        <v/>
      </c>
      <c r="AX100" s="89" t="str">
        <f t="shared" si="118"/>
        <v/>
      </c>
      <c r="AY100" s="83" t="str">
        <f t="shared" si="160"/>
        <v/>
      </c>
      <c r="AZ100" s="58" t="str">
        <f t="shared" si="119"/>
        <v/>
      </c>
      <c r="BA100" s="58" t="str">
        <f t="shared" si="191"/>
        <v/>
      </c>
      <c r="BB100" s="58" t="str">
        <f t="shared" si="120"/>
        <v/>
      </c>
      <c r="BC100" s="58" t="str">
        <f t="shared" si="121"/>
        <v/>
      </c>
      <c r="BD100" s="58" t="str">
        <f t="shared" si="192"/>
        <v/>
      </c>
      <c r="BE100" s="88" t="str">
        <f t="shared" si="193"/>
        <v/>
      </c>
      <c r="BF100" s="58" t="str">
        <f t="shared" si="194"/>
        <v/>
      </c>
      <c r="BG100" s="58" t="str">
        <f t="shared" si="195"/>
        <v/>
      </c>
      <c r="BH100" s="58" t="str">
        <f t="shared" si="161"/>
        <v/>
      </c>
      <c r="BI100" s="58" t="str">
        <f t="shared" si="162"/>
        <v/>
      </c>
      <c r="BJ100" s="58" t="str">
        <f t="shared" si="196"/>
        <v/>
      </c>
      <c r="BK100" s="58" t="str">
        <f t="shared" si="197"/>
        <v/>
      </c>
      <c r="BL100" s="58" t="str">
        <f t="shared" si="163"/>
        <v/>
      </c>
      <c r="BM100" s="58" t="str">
        <f t="shared" si="164"/>
        <v/>
      </c>
      <c r="BN100" s="58" t="str">
        <f t="shared" si="198"/>
        <v/>
      </c>
      <c r="BO100" s="58" t="e">
        <f t="shared" si="199"/>
        <v>#N/A</v>
      </c>
      <c r="BP100" s="83" t="str">
        <f t="shared" si="165"/>
        <v/>
      </c>
      <c r="BQ100" s="58" t="str">
        <f t="shared" si="200"/>
        <v/>
      </c>
      <c r="BR100" s="58" t="str">
        <f t="shared" si="201"/>
        <v/>
      </c>
      <c r="BS100" s="58" t="str">
        <f t="shared" si="202"/>
        <v/>
      </c>
      <c r="BT100" s="47" t="str">
        <f t="shared" si="203"/>
        <v/>
      </c>
      <c r="BY100" s="167"/>
      <c r="BZ100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00" s="58" t="e">
        <f>IF(Include_in_Moderator=TRUE,'Moderator Analysis'!E:E,NA())</f>
        <v>#N/A</v>
      </c>
      <c r="CB100" s="58" t="e">
        <f>IF(Include_in_Moderator=TRUE,'Moderator Analysis'!F:F,NA())</f>
        <v>#N/A</v>
      </c>
      <c r="CC100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00" s="58" t="str">
        <f>IF(Include_in_Moderator=TRUE,1/CC:CC^2,"")</f>
        <v/>
      </c>
      <c r="CE100" s="58" t="str">
        <f>IF(Include_in_Moderator=TRUE,'Moderator Analysis'!F:F-CO$2,"")</f>
        <v/>
      </c>
      <c r="CF100" s="58" t="str">
        <f>IF(Include_in_Moderator=TRUE,'Moderator Analysis'!E:E-CO$3,"")</f>
        <v/>
      </c>
      <c r="CG100" s="47" t="str">
        <f>IF(Include_in_Moderator=TRUE,CD:CD*('Moderator Analysis'!F:F-CO$5-CO$4*'Moderator Analysis'!E:E)^2,"")</f>
        <v/>
      </c>
      <c r="CH100" s="27"/>
      <c r="CI100" s="75" t="str">
        <f>IF(AND(Sufficient_data="Yes",Include_study="Yes",Include_in_Moderator=TRUE,Moderator&lt;&gt;""),1/(CC:CC^2+CO$7),"")</f>
        <v/>
      </c>
      <c r="CJ100" s="58" t="str">
        <f>IF(AND(Sufficient_data="Yes",Include_study="Yes",CI100&lt;&gt;""),'Moderator Analysis'!F:F-'Moderator Analysis'!K$37,"")</f>
        <v/>
      </c>
      <c r="CK100" s="58" t="str">
        <f>IF(AND(Sufficient_data="Yes",Include_study="Yes",CI100&lt;&gt;""),'Moderator Analysis'!E:E-SUMPRODUCT('Moderator Analysis'!E:E,CI:CI)/SUM(CI:CI),"")</f>
        <v/>
      </c>
      <c r="CL100" s="47" t="str">
        <f>IF(AND(Sufficient_data="Yes",Include_study="Yes",CI100&lt;&gt;""),CI:CI*(CB100-'Moderator Analysis'!K$29-'Moderator Analysis'!K$30*'Moderator Analysis'!E:E)^2,"")</f>
        <v/>
      </c>
      <c r="CQ100" s="167"/>
      <c r="CR100" s="150" t="b">
        <f>IF(Additional_Fisher_transformation="On",AND(Include_study="Yes",Number_of_observations&lt;&gt;"",Number_of_predictors&lt;&gt;""),AND(Include_study="Yes",Sufficient_data="Yes"))</f>
        <v>0</v>
      </c>
      <c r="CS100" s="169"/>
      <c r="CT100" s="58" t="str">
        <f>IF(Include_in_Pub_Bias=TRUE,Partial_correlation,"")</f>
        <v/>
      </c>
      <c r="CU100" s="58" t="str">
        <f>IF(AND(Include_in_Pub_Bias=TRUE,Additional_Fisher_transformation="On"),FISHER(Partial_correlation),"")</f>
        <v/>
      </c>
      <c r="CV100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00" s="58" t="str">
        <f>IF(Include_in_Pub_Bias=TRUE,1/CV:CV^2,"")</f>
        <v/>
      </c>
      <c r="CX100" s="58" t="str">
        <f>IF(Include_in_Pub_Bias=TRUE,1/(CV:CV^2+IF(Additional_model="Fixed effect",0,Calculations!DK$11)),"")</f>
        <v/>
      </c>
      <c r="CY100" s="58" t="str">
        <f>IF(Include_in_Pub_Bias=TRUE,1/(CV:CV^2+IF(Additional_model="Fixed effect",0,'Publication Bias Analysis'!L$32)),"")</f>
        <v/>
      </c>
      <c r="CZ100" s="58" t="str">
        <f>IF(Include_in_Pub_Bias=TRUE,'Publication Bias Analysis'!E:E-'Publication Bias Analysis'!I$37,"")</f>
        <v/>
      </c>
      <c r="DA100" s="58" t="str">
        <f>IF(Include_in_Pub_Bias=TRUE,IF(Additional_model="Fixed effect",1/CV:CV,1/SQRT(CV:CV^2+DK$11)),"")</f>
        <v/>
      </c>
      <c r="DB100" s="58" t="str">
        <f>IF(Include_in_Pub_Bias=TRUE,IF(Additional_model="Fixed effect",'Publication Bias Analysis'!E:E/CV:CV,'Publication Bias Analysis'!E:E/SQRT(CV:CV^2+DK$11)),"")</f>
        <v/>
      </c>
      <c r="DC100" s="78" t="str">
        <f>IF(Include_in_Pub_Bias=TRUE,RANK(DP:DP,DP:DP,1)*IF(DO:DO&gt;0,1,-1),"")</f>
        <v/>
      </c>
      <c r="DD100" s="78" t="str">
        <f>IF(Include_in_Pub_Bias=TRUE,DC:DC,"")</f>
        <v/>
      </c>
      <c r="DE100" s="78" t="str">
        <f>IF(Include_in_Pub_Bias=TRUE,RANK(DS:DS,DS:DS,1)*IF(DR:DR&lt;0,-1,1),"")</f>
        <v/>
      </c>
      <c r="DF100" s="78" t="str">
        <f>IF(Include_in_Pub_Bias=TRUE,RANK(DV:DV,DV:DV,1)*IF(DU:DU&lt;0,-1,1),"")</f>
        <v/>
      </c>
      <c r="DG100" s="58" t="e">
        <f>IF(Include_in_Pub_Bias=TRUE,'Publication Bias Analysis'!E:E,NA())</f>
        <v>#N/A</v>
      </c>
      <c r="DH100" s="47" t="e">
        <f>IF(Include_in_Pub_Bias=TRUE,CV:CV,NA())</f>
        <v>#N/A</v>
      </c>
      <c r="DN100" s="164"/>
      <c r="DO100" s="10" t="str">
        <f>IF(Include_in_Pub_Bias=TRUE,IF('Publication Bias Analysis'!L$37="Left",'Publication Bias Analysis'!E:E-'Publication Bias Analysis'!I$29,'Publication Bias Analysis'!I$29-'Publication Bias Analysis'!E:E),"")</f>
        <v/>
      </c>
      <c r="DP100" s="10" t="str">
        <f>IF(Include_in_Pub_Bias=TRUE,ABS(DO100),"")</f>
        <v/>
      </c>
      <c r="DQ100" s="47" t="str">
        <f>IF(Include_in_Pub_Bias=TRUE,1/(CV:CV^2+IF(Additional_model="Fixed effect",0,$DZ$6)),"")</f>
        <v/>
      </c>
      <c r="DR100" s="10" t="str">
        <f>IF(Include_in_Pub_Bias=TRUE,IF('Publication Bias Analysis'!L$37="Left",'Publication Bias Analysis'!E:E-DZ$3,DZ$3-'Publication Bias Analysis'!E:E),"")</f>
        <v/>
      </c>
      <c r="DS100" s="10" t="str">
        <f t="shared" si="166"/>
        <v/>
      </c>
      <c r="DT100" s="47" t="str">
        <f>IF(AND(DR100&lt;&gt;"",DD100&lt;=MAX(DD:DD)-DZ$7),1/(CV:CV^2+IF(Additional_model="Fixed effect",0,$DZ$13)),"")</f>
        <v/>
      </c>
      <c r="DU100" s="10" t="str">
        <f>IF(Include_in_Pub_Bias=TRUE,IF('Publication Bias Analysis'!L$37="Left",'Publication Bias Analysis'!E:E-DZ$10,DZ$10-'Publication Bias Analysis'!E:E),"")</f>
        <v/>
      </c>
      <c r="DV100" s="10" t="str">
        <f t="shared" si="122"/>
        <v/>
      </c>
      <c r="DW100" s="47" t="str">
        <f>IF(AND(DU100&lt;&gt;"",DE100&lt;=MAX(DE:DE)-DZ$14),1/(CV:CV^2+IF(Additional_model="Fixed effect",0,$DZ$20)),"")</f>
        <v/>
      </c>
      <c r="EO100" s="164"/>
      <c r="EP100" s="58" t="str">
        <f>IF(Include_in_Pub_Bias=TRUE,Inverse_standard_error-AVERAGE(Inverse_standard_error),"")</f>
        <v/>
      </c>
      <c r="EQ100" s="47" t="str">
        <f>IF(Include_in_Pub_Bias=TRUE,Z_score-('Publication Bias Analysis'!P$3+'Publication Bias Analysis'!P$4*Inverse_standard_error),"")</f>
        <v/>
      </c>
      <c r="ES100" s="164"/>
      <c r="ET100" s="58" t="str">
        <f>IF(Include_in_Pub_Bias=TRUE,('Publication Bias Analysis'!E:E-SUMPRODUCT('Publication Bias Analysis'!E:E,Calculations!CW:CW)/SUM(Calculations!CW:CW))/(SQRT(EU:EU)),"")</f>
        <v/>
      </c>
      <c r="EU100" s="58" t="str">
        <f>IF(Include_in_Pub_Bias=TRUE,'Publication Bias Analysis'!F:F^2-1/(SUM(Calculations!CW:CW)),"")</f>
        <v/>
      </c>
      <c r="EV100" s="78" t="str">
        <f>IF(Include_in_Pub_Bias=TRUE,RANK(ET:ET,ET:ET,1),"")</f>
        <v/>
      </c>
      <c r="EW100" s="78" t="str">
        <f>IF(Include_in_Pub_Bias=TRUE,RANK(EU:EU,EU:EU,1),"")</f>
        <v/>
      </c>
      <c r="EX100" s="78" t="str">
        <f>IF(Include_in_Pub_Bias=TRUE,COUNTIFS(EV101:EV299,"&lt;"&amp;EV100,EW101:EW299,"&lt;"&amp;EW100)+COUNTIFS(EV101:EV299,"&gt;"&amp;EV100,EW101:EW299,"&gt;"&amp;EW100),"")</f>
        <v/>
      </c>
      <c r="EY100" s="94" t="str">
        <f>IF(Include_in_Pub_Bias=TRUE,COUNTIFS(EV101:EV299,"&lt;"&amp;EV100,EW101:EW299,"&gt;"&amp;EW100)+COUNTIFS(EV101:EV299,"&gt;"&amp;EV100,EW101:EW299,"&lt;"&amp;EW100),"")</f>
        <v/>
      </c>
      <c r="FA100" s="164"/>
      <c r="FG100" s="164"/>
      <c r="FH100" s="58" t="e">
        <f>IF(Include_in_Pub_Bias=TRUE,Inverse_standard_error,NA())</f>
        <v>#N/A</v>
      </c>
      <c r="FI100" s="58" t="e">
        <f>IF(Include_in_Pub_Bias=TRUE,Z_score,NA())</f>
        <v>#N/A</v>
      </c>
      <c r="FJ100" s="58" t="str">
        <f>IF(Include_in_Pub_Bias=TRUE,Inverse_standard_error-AVERAGE(Inverse_standard_error),"")</f>
        <v/>
      </c>
      <c r="FK100" s="47" t="str">
        <f>IF(Include_in_Pub_Bias=TRUE,Z_score-('Publication Bias Analysis'!AK$30+'Publication Bias Analysis'!AK$31*Inverse_standard_error),"")</f>
        <v/>
      </c>
      <c r="FQ100" s="164"/>
      <c r="FR100" s="98" t="str">
        <f>IF(Z_score&lt;&gt;"",RANK('Publication Bias Analysis'!AT:AT,'Publication Bias Analysis'!AT:AT,1)+COUNTIF('Publication Bias Analysis'!AT$2:AT99,'Publication Bias Analysis'!AR100),"")</f>
        <v/>
      </c>
      <c r="FS100" s="58" t="str">
        <f t="shared" si="168"/>
        <v/>
      </c>
      <c r="FT100" s="58" t="e">
        <f>IF(Include_in_Pub_Bias=TRUE,'Publication Bias Analysis'!AS100,NA())</f>
        <v>#N/A</v>
      </c>
      <c r="FU100" s="58" t="e">
        <f>IF('Publication Bias Analysis'!AS100&lt;&gt;"",'Publication Bias Analysis'!AT100,NA())</f>
        <v>#N/A</v>
      </c>
      <c r="FV100" s="58" t="str">
        <f>IF(Include_in_Pub_Bias=TRUE,'Publication Bias Analysis'!AS:AS-AVERAGE('Publication Bias Analysis'!AS:AS),"")</f>
        <v/>
      </c>
      <c r="FW100" s="47" t="str">
        <f>IF(Include_in_Pub_Bias=TRUE,FU:FU-('Publication Bias Analysis'!AW$30+'Publication Bias Analysis'!AW$31*FT:FT),"")</f>
        <v/>
      </c>
      <c r="GC100" s="164"/>
      <c r="GD100" s="58" t="str">
        <f t="shared" si="204"/>
        <v/>
      </c>
      <c r="GE100" s="58" t="str">
        <f t="shared" si="123"/>
        <v/>
      </c>
      <c r="GF100" s="47" t="str">
        <f t="shared" si="167"/>
        <v/>
      </c>
    </row>
    <row r="101" spans="1:188" x14ac:dyDescent="0.2">
      <c r="A101" s="166"/>
      <c r="B101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01" s="78" t="str">
        <f>IF(B101&lt;&gt;"",IF(B101=0,COUNTIF(B$2:B100,0)+1,COUNTIF(B$2:B100,B101)+B101+COUNTIF(B:B,0)),"")</f>
        <v/>
      </c>
      <c r="D101" s="78" t="str">
        <f>IF(AND(Variance&lt;&gt;"",Entry_Number&lt;&gt;""),Entry_Number,"")</f>
        <v/>
      </c>
      <c r="E101" s="120" t="str">
        <f>IF(Input!Study_name&lt;&gt;"",Input!Study_name,"")</f>
        <v/>
      </c>
      <c r="F101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01" s="58" t="str">
        <f t="shared" si="169"/>
        <v/>
      </c>
      <c r="H101" s="58" t="str">
        <f t="shared" si="170"/>
        <v/>
      </c>
      <c r="I101" s="58" t="str">
        <f t="shared" si="171"/>
        <v/>
      </c>
      <c r="J101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01" s="58" t="str">
        <f>IF(AND(Include_study="Yes",Sufficient_data="Yes",Variance&lt;&gt;""),IF(Input!Standard_error_of_Partial_correlation&lt;&gt;"",Input!Standard_error_of_Partial_correlation,SQRT(J101)),"")</f>
        <v/>
      </c>
      <c r="L101" s="58" t="str">
        <f>IF(AND(Sufficient_data="Yes",Include_study="Yes",Variance&lt;&gt;""),1/Variance,"")</f>
        <v/>
      </c>
      <c r="M101" s="58" t="str">
        <f>IF(AND(Sufficient_data="Yes",Include_study="Yes",Variance&lt;&gt;""),1/(Variance+T2_),"")</f>
        <v/>
      </c>
      <c r="N101" s="58" t="str">
        <f t="shared" si="172"/>
        <v/>
      </c>
      <c r="O101" s="58" t="str">
        <f t="shared" si="173"/>
        <v/>
      </c>
      <c r="P101" s="143" t="str">
        <f t="shared" si="174"/>
        <v/>
      </c>
      <c r="Q101" s="146" t="str">
        <f>IF(AND(Include_study="Yes",Sufficient_data="Yes",Variance&lt;&gt;""),IF(Fisher_transformation="Off",Partial_correlation,Partial_correlation_z)-Combined_Effect_Size,"")</f>
        <v/>
      </c>
      <c r="S101" s="75" t="e">
        <f>IF(AND(Sufficient_data="Yes",Include_study="Yes",Variance&lt;&gt;""),Partial_correlation,NA())</f>
        <v>#N/A</v>
      </c>
      <c r="T101" s="58" t="e">
        <f t="shared" si="175"/>
        <v>#N/A</v>
      </c>
      <c r="U101" s="47" t="e">
        <f t="shared" si="176"/>
        <v>#N/A</v>
      </c>
      <c r="Z101" s="166"/>
      <c r="AA101" s="82" t="str">
        <f t="shared" si="177"/>
        <v/>
      </c>
      <c r="AB101" s="88" t="b">
        <f t="shared" si="205"/>
        <v>0</v>
      </c>
      <c r="AC101" s="105" t="str">
        <f>IF(Include_in_subgroup=TRUE,Input!Study_name,"")</f>
        <v/>
      </c>
      <c r="AD101" s="58" t="str">
        <f t="shared" si="178"/>
        <v/>
      </c>
      <c r="AE101" s="58" t="str">
        <f t="shared" si="179"/>
        <v/>
      </c>
      <c r="AF101" s="58" t="str">
        <f t="shared" si="180"/>
        <v/>
      </c>
      <c r="AG101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01" s="58" t="str">
        <f t="shared" si="181"/>
        <v/>
      </c>
      <c r="AI101" s="58" t="str">
        <f t="shared" si="182"/>
        <v/>
      </c>
      <c r="AJ101" s="83" t="str">
        <f t="shared" si="183"/>
        <v/>
      </c>
      <c r="AK101" s="58" t="str">
        <f t="shared" si="184"/>
        <v/>
      </c>
      <c r="AL101" s="58" t="str">
        <f t="shared" si="185"/>
        <v/>
      </c>
      <c r="AM101" s="47" t="str">
        <f t="shared" si="186"/>
        <v/>
      </c>
      <c r="AN101" s="27"/>
      <c r="AO101" s="75" t="e">
        <f t="shared" si="187"/>
        <v>#N/A</v>
      </c>
      <c r="AP101" s="58" t="e">
        <f t="shared" si="188"/>
        <v>#N/A</v>
      </c>
      <c r="AQ101" s="47" t="e">
        <f t="shared" si="189"/>
        <v>#N/A</v>
      </c>
      <c r="AR101" s="27"/>
      <c r="AS101" s="82" t="str">
        <f t="shared" si="115"/>
        <v/>
      </c>
      <c r="AT101" s="58" t="str">
        <f>IF(AND(Sufficient_data="Yes",Include_study="Yes",Subgroup&lt;&gt;""),IF(COUNTIFS(Input!K$2:K100,"="&amp;"Yes",Input!C$2:C100,"="&amp;"Yes",Input!M$2:M100,"="&amp;Subgroup)&gt;0,"",Subgroup),"")</f>
        <v/>
      </c>
      <c r="AU101" s="88" t="str">
        <f t="shared" si="116"/>
        <v/>
      </c>
      <c r="AV101" s="78" t="str">
        <f t="shared" si="190"/>
        <v/>
      </c>
      <c r="AW101" s="58" t="str">
        <f t="shared" si="117"/>
        <v/>
      </c>
      <c r="AX101" s="89" t="str">
        <f t="shared" si="118"/>
        <v/>
      </c>
      <c r="AY101" s="83" t="str">
        <f t="shared" si="160"/>
        <v/>
      </c>
      <c r="AZ101" s="58" t="str">
        <f t="shared" si="119"/>
        <v/>
      </c>
      <c r="BA101" s="58" t="str">
        <f t="shared" si="191"/>
        <v/>
      </c>
      <c r="BB101" s="58" t="str">
        <f t="shared" si="120"/>
        <v/>
      </c>
      <c r="BC101" s="58" t="str">
        <f t="shared" si="121"/>
        <v/>
      </c>
      <c r="BD101" s="58" t="str">
        <f t="shared" si="192"/>
        <v/>
      </c>
      <c r="BE101" s="88" t="str">
        <f t="shared" si="193"/>
        <v/>
      </c>
      <c r="BF101" s="58" t="str">
        <f t="shared" si="194"/>
        <v/>
      </c>
      <c r="BG101" s="58" t="str">
        <f t="shared" si="195"/>
        <v/>
      </c>
      <c r="BH101" s="58" t="str">
        <f t="shared" si="161"/>
        <v/>
      </c>
      <c r="BI101" s="58" t="str">
        <f t="shared" si="162"/>
        <v/>
      </c>
      <c r="BJ101" s="58" t="str">
        <f t="shared" si="196"/>
        <v/>
      </c>
      <c r="BK101" s="58" t="str">
        <f t="shared" si="197"/>
        <v/>
      </c>
      <c r="BL101" s="58" t="str">
        <f t="shared" si="163"/>
        <v/>
      </c>
      <c r="BM101" s="58" t="str">
        <f t="shared" si="164"/>
        <v/>
      </c>
      <c r="BN101" s="58" t="str">
        <f t="shared" si="198"/>
        <v/>
      </c>
      <c r="BO101" s="58" t="e">
        <f t="shared" si="199"/>
        <v>#N/A</v>
      </c>
      <c r="BP101" s="83" t="str">
        <f t="shared" si="165"/>
        <v/>
      </c>
      <c r="BQ101" s="58" t="str">
        <f t="shared" si="200"/>
        <v/>
      </c>
      <c r="BR101" s="58" t="str">
        <f t="shared" si="201"/>
        <v/>
      </c>
      <c r="BS101" s="58" t="str">
        <f t="shared" si="202"/>
        <v/>
      </c>
      <c r="BT101" s="47" t="str">
        <f t="shared" si="203"/>
        <v/>
      </c>
      <c r="BY101" s="167"/>
      <c r="BZ101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01" s="58" t="e">
        <f>IF(Include_in_Moderator=TRUE,'Moderator Analysis'!E:E,NA())</f>
        <v>#N/A</v>
      </c>
      <c r="CB101" s="58" t="e">
        <f>IF(Include_in_Moderator=TRUE,'Moderator Analysis'!F:F,NA())</f>
        <v>#N/A</v>
      </c>
      <c r="CC101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01" s="58" t="str">
        <f>IF(Include_in_Moderator=TRUE,1/CC:CC^2,"")</f>
        <v/>
      </c>
      <c r="CE101" s="58" t="str">
        <f>IF(Include_in_Moderator=TRUE,'Moderator Analysis'!F:F-CO$2,"")</f>
        <v/>
      </c>
      <c r="CF101" s="58" t="str">
        <f>IF(Include_in_Moderator=TRUE,'Moderator Analysis'!E:E-CO$3,"")</f>
        <v/>
      </c>
      <c r="CG101" s="47" t="str">
        <f>IF(Include_in_Moderator=TRUE,CD:CD*('Moderator Analysis'!F:F-CO$5-CO$4*'Moderator Analysis'!E:E)^2,"")</f>
        <v/>
      </c>
      <c r="CH101" s="27"/>
      <c r="CI101" s="75" t="str">
        <f>IF(AND(Sufficient_data="Yes",Include_study="Yes",Include_in_Moderator=TRUE,Moderator&lt;&gt;""),1/(CC:CC^2+CO$7),"")</f>
        <v/>
      </c>
      <c r="CJ101" s="58" t="str">
        <f>IF(AND(Sufficient_data="Yes",Include_study="Yes",CI101&lt;&gt;""),'Moderator Analysis'!F:F-'Moderator Analysis'!K$37,"")</f>
        <v/>
      </c>
      <c r="CK101" s="58" t="str">
        <f>IF(AND(Sufficient_data="Yes",Include_study="Yes",CI101&lt;&gt;""),'Moderator Analysis'!E:E-SUMPRODUCT('Moderator Analysis'!E:E,CI:CI)/SUM(CI:CI),"")</f>
        <v/>
      </c>
      <c r="CL101" s="47" t="str">
        <f>IF(AND(Sufficient_data="Yes",Include_study="Yes",CI101&lt;&gt;""),CI:CI*(CB101-'Moderator Analysis'!K$29-'Moderator Analysis'!K$30*'Moderator Analysis'!E:E)^2,"")</f>
        <v/>
      </c>
      <c r="CQ101" s="167"/>
      <c r="CR101" s="150" t="b">
        <f>IF(Additional_Fisher_transformation="On",AND(Include_study="Yes",Number_of_observations&lt;&gt;"",Number_of_predictors&lt;&gt;""),AND(Include_study="Yes",Sufficient_data="Yes"))</f>
        <v>0</v>
      </c>
      <c r="CS101" s="169"/>
      <c r="CT101" s="58" t="str">
        <f>IF(Include_in_Pub_Bias=TRUE,Partial_correlation,"")</f>
        <v/>
      </c>
      <c r="CU101" s="58" t="str">
        <f>IF(AND(Include_in_Pub_Bias=TRUE,Additional_Fisher_transformation="On"),FISHER(Partial_correlation),"")</f>
        <v/>
      </c>
      <c r="CV101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01" s="58" t="str">
        <f>IF(Include_in_Pub_Bias=TRUE,1/CV:CV^2,"")</f>
        <v/>
      </c>
      <c r="CX101" s="58" t="str">
        <f>IF(Include_in_Pub_Bias=TRUE,1/(CV:CV^2+IF(Additional_model="Fixed effect",0,Calculations!DK$11)),"")</f>
        <v/>
      </c>
      <c r="CY101" s="58" t="str">
        <f>IF(Include_in_Pub_Bias=TRUE,1/(CV:CV^2+IF(Additional_model="Fixed effect",0,'Publication Bias Analysis'!L$32)),"")</f>
        <v/>
      </c>
      <c r="CZ101" s="58" t="str">
        <f>IF(Include_in_Pub_Bias=TRUE,'Publication Bias Analysis'!E:E-'Publication Bias Analysis'!I$37,"")</f>
        <v/>
      </c>
      <c r="DA101" s="58" t="str">
        <f>IF(Include_in_Pub_Bias=TRUE,IF(Additional_model="Fixed effect",1/CV:CV,1/SQRT(CV:CV^2+DK$11)),"")</f>
        <v/>
      </c>
      <c r="DB101" s="58" t="str">
        <f>IF(Include_in_Pub_Bias=TRUE,IF(Additional_model="Fixed effect",'Publication Bias Analysis'!E:E/CV:CV,'Publication Bias Analysis'!E:E/SQRT(CV:CV^2+DK$11)),"")</f>
        <v/>
      </c>
      <c r="DC101" s="78" t="str">
        <f>IF(Include_in_Pub_Bias=TRUE,RANK(DP:DP,DP:DP,1)*IF(DO:DO&gt;0,1,-1),"")</f>
        <v/>
      </c>
      <c r="DD101" s="78" t="str">
        <f>IF(Include_in_Pub_Bias=TRUE,DC:DC,"")</f>
        <v/>
      </c>
      <c r="DE101" s="78" t="str">
        <f>IF(Include_in_Pub_Bias=TRUE,RANK(DS:DS,DS:DS,1)*IF(DR:DR&lt;0,-1,1),"")</f>
        <v/>
      </c>
      <c r="DF101" s="78" t="str">
        <f>IF(Include_in_Pub_Bias=TRUE,RANK(DV:DV,DV:DV,1)*IF(DU:DU&lt;0,-1,1),"")</f>
        <v/>
      </c>
      <c r="DG101" s="58" t="e">
        <f>IF(Include_in_Pub_Bias=TRUE,'Publication Bias Analysis'!E:E,NA())</f>
        <v>#N/A</v>
      </c>
      <c r="DH101" s="47" t="e">
        <f>IF(Include_in_Pub_Bias=TRUE,CV:CV,NA())</f>
        <v>#N/A</v>
      </c>
      <c r="DN101" s="164"/>
      <c r="DO101" s="10" t="str">
        <f>IF(Include_in_Pub_Bias=TRUE,IF('Publication Bias Analysis'!L$37="Left",'Publication Bias Analysis'!E:E-'Publication Bias Analysis'!I$29,'Publication Bias Analysis'!I$29-'Publication Bias Analysis'!E:E),"")</f>
        <v/>
      </c>
      <c r="DP101" s="10" t="str">
        <f>IF(Include_in_Pub_Bias=TRUE,ABS(DO101),"")</f>
        <v/>
      </c>
      <c r="DQ101" s="47" t="str">
        <f>IF(Include_in_Pub_Bias=TRUE,1/(CV:CV^2+IF(Additional_model="Fixed effect",0,$DZ$6)),"")</f>
        <v/>
      </c>
      <c r="DR101" s="10" t="str">
        <f>IF(Include_in_Pub_Bias=TRUE,IF('Publication Bias Analysis'!L$37="Left",'Publication Bias Analysis'!E:E-DZ$3,DZ$3-'Publication Bias Analysis'!E:E),"")</f>
        <v/>
      </c>
      <c r="DS101" s="10" t="str">
        <f t="shared" si="166"/>
        <v/>
      </c>
      <c r="DT101" s="47" t="str">
        <f>IF(AND(DR101&lt;&gt;"",DD101&lt;=MAX(DD:DD)-DZ$7),1/(CV:CV^2+IF(Additional_model="Fixed effect",0,$DZ$13)),"")</f>
        <v/>
      </c>
      <c r="DU101" s="10" t="str">
        <f>IF(Include_in_Pub_Bias=TRUE,IF('Publication Bias Analysis'!L$37="Left",'Publication Bias Analysis'!E:E-DZ$10,DZ$10-'Publication Bias Analysis'!E:E),"")</f>
        <v/>
      </c>
      <c r="DV101" s="10" t="str">
        <f t="shared" si="122"/>
        <v/>
      </c>
      <c r="DW101" s="47" t="str">
        <f>IF(AND(DU101&lt;&gt;"",DE101&lt;=MAX(DE:DE)-DZ$14),1/(CV:CV^2+IF(Additional_model="Fixed effect",0,$DZ$20)),"")</f>
        <v/>
      </c>
      <c r="EO101" s="164"/>
      <c r="EP101" s="58" t="str">
        <f>IF(Include_in_Pub_Bias=TRUE,Inverse_standard_error-AVERAGE(Inverse_standard_error),"")</f>
        <v/>
      </c>
      <c r="EQ101" s="47" t="str">
        <f>IF(Include_in_Pub_Bias=TRUE,Z_score-('Publication Bias Analysis'!P$3+'Publication Bias Analysis'!P$4*Inverse_standard_error),"")</f>
        <v/>
      </c>
      <c r="ES101" s="164"/>
      <c r="ET101" s="58" t="str">
        <f>IF(Include_in_Pub_Bias=TRUE,('Publication Bias Analysis'!E:E-SUMPRODUCT('Publication Bias Analysis'!E:E,Calculations!CW:CW)/SUM(Calculations!CW:CW))/(SQRT(EU:EU)),"")</f>
        <v/>
      </c>
      <c r="EU101" s="58" t="str">
        <f>IF(Include_in_Pub_Bias=TRUE,'Publication Bias Analysis'!F:F^2-1/(SUM(Calculations!CW:CW)),"")</f>
        <v/>
      </c>
      <c r="EV101" s="78" t="str">
        <f>IF(Include_in_Pub_Bias=TRUE,RANK(ET:ET,ET:ET,1),"")</f>
        <v/>
      </c>
      <c r="EW101" s="78" t="str">
        <f>IF(Include_in_Pub_Bias=TRUE,RANK(EU:EU,EU:EU,1),"")</f>
        <v/>
      </c>
      <c r="EX101" s="78" t="str">
        <f>IF(Include_in_Pub_Bias=TRUE,COUNTIFS(EV102:EV300,"&lt;"&amp;EV101,EW102:EW300,"&lt;"&amp;EW101)+COUNTIFS(EV102:EV300,"&gt;"&amp;EV101,EW102:EW300,"&gt;"&amp;EW101),"")</f>
        <v/>
      </c>
      <c r="EY101" s="94" t="str">
        <f>IF(Include_in_Pub_Bias=TRUE,COUNTIFS(EV102:EV300,"&lt;"&amp;EV101,EW102:EW300,"&gt;"&amp;EW101)+COUNTIFS(EV102:EV300,"&gt;"&amp;EV101,EW102:EW300,"&lt;"&amp;EW101),"")</f>
        <v/>
      </c>
      <c r="FA101" s="164"/>
      <c r="FG101" s="164"/>
      <c r="FH101" s="58" t="e">
        <f>IF(Include_in_Pub_Bias=TRUE,Inverse_standard_error,NA())</f>
        <v>#N/A</v>
      </c>
      <c r="FI101" s="58" t="e">
        <f>IF(Include_in_Pub_Bias=TRUE,Z_score,NA())</f>
        <v>#N/A</v>
      </c>
      <c r="FJ101" s="58" t="str">
        <f>IF(Include_in_Pub_Bias=TRUE,Inverse_standard_error-AVERAGE(Inverse_standard_error),"")</f>
        <v/>
      </c>
      <c r="FK101" s="47" t="str">
        <f>IF(Include_in_Pub_Bias=TRUE,Z_score-('Publication Bias Analysis'!AK$30+'Publication Bias Analysis'!AK$31*Inverse_standard_error),"")</f>
        <v/>
      </c>
      <c r="FQ101" s="164"/>
      <c r="FR101" s="98" t="str">
        <f>IF(Z_score&lt;&gt;"",RANK('Publication Bias Analysis'!AT:AT,'Publication Bias Analysis'!AT:AT,1)+COUNTIF('Publication Bias Analysis'!AT$2:AT100,'Publication Bias Analysis'!AR101),"")</f>
        <v/>
      </c>
      <c r="FS101" s="58" t="str">
        <f t="shared" si="168"/>
        <v/>
      </c>
      <c r="FT101" s="58" t="e">
        <f>IF(Include_in_Pub_Bias=TRUE,'Publication Bias Analysis'!AS101,NA())</f>
        <v>#N/A</v>
      </c>
      <c r="FU101" s="58" t="e">
        <f>IF('Publication Bias Analysis'!AS101&lt;&gt;"",'Publication Bias Analysis'!AT101,NA())</f>
        <v>#N/A</v>
      </c>
      <c r="FV101" s="58" t="str">
        <f>IF(Include_in_Pub_Bias=TRUE,'Publication Bias Analysis'!AS:AS-AVERAGE('Publication Bias Analysis'!AS:AS),"")</f>
        <v/>
      </c>
      <c r="FW101" s="47" t="str">
        <f>IF(Include_in_Pub_Bias=TRUE,FU:FU-('Publication Bias Analysis'!AW$30+'Publication Bias Analysis'!AW$31*FT:FT),"")</f>
        <v/>
      </c>
      <c r="GC101" s="164"/>
      <c r="GD101" s="58" t="str">
        <f t="shared" si="204"/>
        <v/>
      </c>
      <c r="GE101" s="58" t="str">
        <f t="shared" si="123"/>
        <v/>
      </c>
      <c r="GF101" s="47" t="str">
        <f t="shared" si="167"/>
        <v/>
      </c>
    </row>
    <row r="102" spans="1:188" x14ac:dyDescent="0.2">
      <c r="A102" s="166"/>
      <c r="B102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02" s="78" t="str">
        <f>IF(B102&lt;&gt;"",IF(B102=0,COUNTIF(B$2:B101,0)+1,COUNTIF(B$2:B101,B102)+B102+COUNTIF(B:B,0)),"")</f>
        <v/>
      </c>
      <c r="D102" s="78" t="str">
        <f>IF(AND(Variance&lt;&gt;"",Entry_Number&lt;&gt;""),Entry_Number,"")</f>
        <v/>
      </c>
      <c r="E102" s="120" t="str">
        <f>IF(Input!Study_name&lt;&gt;"",Input!Study_name,"")</f>
        <v/>
      </c>
      <c r="F102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02" s="58" t="str">
        <f t="shared" si="169"/>
        <v/>
      </c>
      <c r="H102" s="58" t="str">
        <f t="shared" si="170"/>
        <v/>
      </c>
      <c r="I102" s="58" t="str">
        <f t="shared" si="171"/>
        <v/>
      </c>
      <c r="J102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02" s="58" t="str">
        <f>IF(AND(Include_study="Yes",Sufficient_data="Yes",Variance&lt;&gt;""),IF(Input!Standard_error_of_Partial_correlation&lt;&gt;"",Input!Standard_error_of_Partial_correlation,SQRT(J102)),"")</f>
        <v/>
      </c>
      <c r="L102" s="58" t="str">
        <f>IF(AND(Sufficient_data="Yes",Include_study="Yes",Variance&lt;&gt;""),1/Variance,"")</f>
        <v/>
      </c>
      <c r="M102" s="58" t="str">
        <f>IF(AND(Sufficient_data="Yes",Include_study="Yes",Variance&lt;&gt;""),1/(Variance+T2_),"")</f>
        <v/>
      </c>
      <c r="N102" s="58" t="str">
        <f t="shared" si="172"/>
        <v/>
      </c>
      <c r="O102" s="58" t="str">
        <f t="shared" si="173"/>
        <v/>
      </c>
      <c r="P102" s="143" t="str">
        <f t="shared" si="174"/>
        <v/>
      </c>
      <c r="Q102" s="146" t="str">
        <f>IF(AND(Include_study="Yes",Sufficient_data="Yes",Variance&lt;&gt;""),IF(Fisher_transformation="Off",Partial_correlation,Partial_correlation_z)-Combined_Effect_Size,"")</f>
        <v/>
      </c>
      <c r="S102" s="75" t="e">
        <f>IF(AND(Sufficient_data="Yes",Include_study="Yes",Variance&lt;&gt;""),Partial_correlation,NA())</f>
        <v>#N/A</v>
      </c>
      <c r="T102" s="58" t="e">
        <f t="shared" si="175"/>
        <v>#N/A</v>
      </c>
      <c r="U102" s="47" t="e">
        <f t="shared" si="176"/>
        <v>#N/A</v>
      </c>
      <c r="Z102" s="166"/>
      <c r="AA102" s="82" t="str">
        <f t="shared" si="177"/>
        <v/>
      </c>
      <c r="AB102" s="88" t="b">
        <f t="shared" si="205"/>
        <v>0</v>
      </c>
      <c r="AC102" s="105" t="str">
        <f>IF(Include_in_subgroup=TRUE,Input!Study_name,"")</f>
        <v/>
      </c>
      <c r="AD102" s="58" t="str">
        <f t="shared" si="178"/>
        <v/>
      </c>
      <c r="AE102" s="58" t="str">
        <f t="shared" si="179"/>
        <v/>
      </c>
      <c r="AF102" s="58" t="str">
        <f t="shared" si="180"/>
        <v/>
      </c>
      <c r="AG102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02" s="58" t="str">
        <f t="shared" si="181"/>
        <v/>
      </c>
      <c r="AI102" s="58" t="str">
        <f t="shared" si="182"/>
        <v/>
      </c>
      <c r="AJ102" s="83" t="str">
        <f t="shared" si="183"/>
        <v/>
      </c>
      <c r="AK102" s="58" t="str">
        <f t="shared" si="184"/>
        <v/>
      </c>
      <c r="AL102" s="58" t="str">
        <f t="shared" si="185"/>
        <v/>
      </c>
      <c r="AM102" s="47" t="str">
        <f t="shared" si="186"/>
        <v/>
      </c>
      <c r="AN102" s="27"/>
      <c r="AO102" s="75" t="e">
        <f t="shared" si="187"/>
        <v>#N/A</v>
      </c>
      <c r="AP102" s="58" t="e">
        <f t="shared" si="188"/>
        <v>#N/A</v>
      </c>
      <c r="AQ102" s="47" t="e">
        <f t="shared" si="189"/>
        <v>#N/A</v>
      </c>
      <c r="AR102" s="27"/>
      <c r="AS102" s="82" t="str">
        <f t="shared" si="115"/>
        <v/>
      </c>
      <c r="AT102" s="58" t="str">
        <f>IF(AND(Sufficient_data="Yes",Include_study="Yes",Subgroup&lt;&gt;""),IF(COUNTIFS(Input!K$2:K101,"="&amp;"Yes",Input!C$2:C101,"="&amp;"Yes",Input!M$2:M101,"="&amp;Subgroup)&gt;0,"",Subgroup),"")</f>
        <v/>
      </c>
      <c r="AU102" s="88" t="str">
        <f t="shared" si="116"/>
        <v/>
      </c>
      <c r="AV102" s="78" t="str">
        <f t="shared" si="190"/>
        <v/>
      </c>
      <c r="AW102" s="58" t="str">
        <f t="shared" si="117"/>
        <v/>
      </c>
      <c r="AX102" s="89" t="str">
        <f t="shared" si="118"/>
        <v/>
      </c>
      <c r="AY102" s="83" t="str">
        <f t="shared" si="160"/>
        <v/>
      </c>
      <c r="AZ102" s="58" t="str">
        <f t="shared" si="119"/>
        <v/>
      </c>
      <c r="BA102" s="58" t="str">
        <f t="shared" si="191"/>
        <v/>
      </c>
      <c r="BB102" s="58" t="str">
        <f t="shared" si="120"/>
        <v/>
      </c>
      <c r="BC102" s="58" t="str">
        <f t="shared" si="121"/>
        <v/>
      </c>
      <c r="BD102" s="58" t="str">
        <f t="shared" si="192"/>
        <v/>
      </c>
      <c r="BE102" s="88" t="str">
        <f t="shared" si="193"/>
        <v/>
      </c>
      <c r="BF102" s="58" t="str">
        <f t="shared" si="194"/>
        <v/>
      </c>
      <c r="BG102" s="58" t="str">
        <f t="shared" si="195"/>
        <v/>
      </c>
      <c r="BH102" s="58" t="str">
        <f t="shared" si="161"/>
        <v/>
      </c>
      <c r="BI102" s="58" t="str">
        <f t="shared" si="162"/>
        <v/>
      </c>
      <c r="BJ102" s="58" t="str">
        <f t="shared" si="196"/>
        <v/>
      </c>
      <c r="BK102" s="58" t="str">
        <f t="shared" si="197"/>
        <v/>
      </c>
      <c r="BL102" s="58" t="str">
        <f t="shared" si="163"/>
        <v/>
      </c>
      <c r="BM102" s="58" t="str">
        <f t="shared" si="164"/>
        <v/>
      </c>
      <c r="BN102" s="58" t="str">
        <f t="shared" si="198"/>
        <v/>
      </c>
      <c r="BO102" s="58" t="e">
        <f t="shared" si="199"/>
        <v>#N/A</v>
      </c>
      <c r="BP102" s="83" t="str">
        <f t="shared" si="165"/>
        <v/>
      </c>
      <c r="BQ102" s="58" t="str">
        <f t="shared" si="200"/>
        <v/>
      </c>
      <c r="BR102" s="58" t="str">
        <f t="shared" si="201"/>
        <v/>
      </c>
      <c r="BS102" s="58" t="str">
        <f t="shared" si="202"/>
        <v/>
      </c>
      <c r="BT102" s="47" t="str">
        <f t="shared" si="203"/>
        <v/>
      </c>
      <c r="BY102" s="167"/>
      <c r="BZ102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02" s="58" t="e">
        <f>IF(Include_in_Moderator=TRUE,'Moderator Analysis'!E:E,NA())</f>
        <v>#N/A</v>
      </c>
      <c r="CB102" s="58" t="e">
        <f>IF(Include_in_Moderator=TRUE,'Moderator Analysis'!F:F,NA())</f>
        <v>#N/A</v>
      </c>
      <c r="CC102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02" s="58" t="str">
        <f>IF(Include_in_Moderator=TRUE,1/CC:CC^2,"")</f>
        <v/>
      </c>
      <c r="CE102" s="58" t="str">
        <f>IF(Include_in_Moderator=TRUE,'Moderator Analysis'!F:F-CO$2,"")</f>
        <v/>
      </c>
      <c r="CF102" s="58" t="str">
        <f>IF(Include_in_Moderator=TRUE,'Moderator Analysis'!E:E-CO$3,"")</f>
        <v/>
      </c>
      <c r="CG102" s="47" t="str">
        <f>IF(Include_in_Moderator=TRUE,CD:CD*('Moderator Analysis'!F:F-CO$5-CO$4*'Moderator Analysis'!E:E)^2,"")</f>
        <v/>
      </c>
      <c r="CH102" s="27"/>
      <c r="CI102" s="75" t="str">
        <f>IF(AND(Sufficient_data="Yes",Include_study="Yes",Include_in_Moderator=TRUE,Moderator&lt;&gt;""),1/(CC:CC^2+CO$7),"")</f>
        <v/>
      </c>
      <c r="CJ102" s="58" t="str">
        <f>IF(AND(Sufficient_data="Yes",Include_study="Yes",CI102&lt;&gt;""),'Moderator Analysis'!F:F-'Moderator Analysis'!K$37,"")</f>
        <v/>
      </c>
      <c r="CK102" s="58" t="str">
        <f>IF(AND(Sufficient_data="Yes",Include_study="Yes",CI102&lt;&gt;""),'Moderator Analysis'!E:E-SUMPRODUCT('Moderator Analysis'!E:E,CI:CI)/SUM(CI:CI),"")</f>
        <v/>
      </c>
      <c r="CL102" s="47" t="str">
        <f>IF(AND(Sufficient_data="Yes",Include_study="Yes",CI102&lt;&gt;""),CI:CI*(CB102-'Moderator Analysis'!K$29-'Moderator Analysis'!K$30*'Moderator Analysis'!E:E)^2,"")</f>
        <v/>
      </c>
      <c r="CQ102" s="167"/>
      <c r="CR102" s="150" t="b">
        <f>IF(Additional_Fisher_transformation="On",AND(Include_study="Yes",Number_of_observations&lt;&gt;"",Number_of_predictors&lt;&gt;""),AND(Include_study="Yes",Sufficient_data="Yes"))</f>
        <v>0</v>
      </c>
      <c r="CS102" s="169"/>
      <c r="CT102" s="58" t="str">
        <f>IF(Include_in_Pub_Bias=TRUE,Partial_correlation,"")</f>
        <v/>
      </c>
      <c r="CU102" s="58" t="str">
        <f>IF(AND(Include_in_Pub_Bias=TRUE,Additional_Fisher_transformation="On"),FISHER(Partial_correlation),"")</f>
        <v/>
      </c>
      <c r="CV102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02" s="58" t="str">
        <f>IF(Include_in_Pub_Bias=TRUE,1/CV:CV^2,"")</f>
        <v/>
      </c>
      <c r="CX102" s="58" t="str">
        <f>IF(Include_in_Pub_Bias=TRUE,1/(CV:CV^2+IF(Additional_model="Fixed effect",0,Calculations!DK$11)),"")</f>
        <v/>
      </c>
      <c r="CY102" s="58" t="str">
        <f>IF(Include_in_Pub_Bias=TRUE,1/(CV:CV^2+IF(Additional_model="Fixed effect",0,'Publication Bias Analysis'!L$32)),"")</f>
        <v/>
      </c>
      <c r="CZ102" s="58" t="str">
        <f>IF(Include_in_Pub_Bias=TRUE,'Publication Bias Analysis'!E:E-'Publication Bias Analysis'!I$37,"")</f>
        <v/>
      </c>
      <c r="DA102" s="58" t="str">
        <f>IF(Include_in_Pub_Bias=TRUE,IF(Additional_model="Fixed effect",1/CV:CV,1/SQRT(CV:CV^2+DK$11)),"")</f>
        <v/>
      </c>
      <c r="DB102" s="58" t="str">
        <f>IF(Include_in_Pub_Bias=TRUE,IF(Additional_model="Fixed effect",'Publication Bias Analysis'!E:E/CV:CV,'Publication Bias Analysis'!E:E/SQRT(CV:CV^2+DK$11)),"")</f>
        <v/>
      </c>
      <c r="DC102" s="78" t="str">
        <f>IF(Include_in_Pub_Bias=TRUE,RANK(DP:DP,DP:DP,1)*IF(DO:DO&gt;0,1,-1),"")</f>
        <v/>
      </c>
      <c r="DD102" s="78" t="str">
        <f>IF(Include_in_Pub_Bias=TRUE,DC:DC,"")</f>
        <v/>
      </c>
      <c r="DE102" s="78" t="str">
        <f>IF(Include_in_Pub_Bias=TRUE,RANK(DS:DS,DS:DS,1)*IF(DR:DR&lt;0,-1,1),"")</f>
        <v/>
      </c>
      <c r="DF102" s="78" t="str">
        <f>IF(Include_in_Pub_Bias=TRUE,RANK(DV:DV,DV:DV,1)*IF(DU:DU&lt;0,-1,1),"")</f>
        <v/>
      </c>
      <c r="DG102" s="58" t="e">
        <f>IF(Include_in_Pub_Bias=TRUE,'Publication Bias Analysis'!E:E,NA())</f>
        <v>#N/A</v>
      </c>
      <c r="DH102" s="47" t="e">
        <f>IF(Include_in_Pub_Bias=TRUE,CV:CV,NA())</f>
        <v>#N/A</v>
      </c>
      <c r="DN102" s="164"/>
      <c r="DO102" s="10" t="str">
        <f>IF(Include_in_Pub_Bias=TRUE,IF('Publication Bias Analysis'!L$37="Left",'Publication Bias Analysis'!E:E-'Publication Bias Analysis'!I$29,'Publication Bias Analysis'!I$29-'Publication Bias Analysis'!E:E),"")</f>
        <v/>
      </c>
      <c r="DP102" s="10" t="str">
        <f>IF(Include_in_Pub_Bias=TRUE,ABS(DO102),"")</f>
        <v/>
      </c>
      <c r="DQ102" s="47" t="str">
        <f>IF(Include_in_Pub_Bias=TRUE,1/(CV:CV^2+IF(Additional_model="Fixed effect",0,$DZ$6)),"")</f>
        <v/>
      </c>
      <c r="DR102" s="10" t="str">
        <f>IF(Include_in_Pub_Bias=TRUE,IF('Publication Bias Analysis'!L$37="Left",'Publication Bias Analysis'!E:E-DZ$3,DZ$3-'Publication Bias Analysis'!E:E),"")</f>
        <v/>
      </c>
      <c r="DS102" s="10" t="str">
        <f t="shared" si="166"/>
        <v/>
      </c>
      <c r="DT102" s="47" t="str">
        <f>IF(AND(DR102&lt;&gt;"",DD102&lt;=MAX(DD:DD)-DZ$7),1/(CV:CV^2+IF(Additional_model="Fixed effect",0,$DZ$13)),"")</f>
        <v/>
      </c>
      <c r="DU102" s="10" t="str">
        <f>IF(Include_in_Pub_Bias=TRUE,IF('Publication Bias Analysis'!L$37="Left",'Publication Bias Analysis'!E:E-DZ$10,DZ$10-'Publication Bias Analysis'!E:E),"")</f>
        <v/>
      </c>
      <c r="DV102" s="10" t="str">
        <f t="shared" si="122"/>
        <v/>
      </c>
      <c r="DW102" s="47" t="str">
        <f>IF(AND(DU102&lt;&gt;"",DE102&lt;=MAX(DE:DE)-DZ$14),1/(CV:CV^2+IF(Additional_model="Fixed effect",0,$DZ$20)),"")</f>
        <v/>
      </c>
      <c r="EO102" s="164"/>
      <c r="EP102" s="58" t="str">
        <f>IF(Include_in_Pub_Bias=TRUE,Inverse_standard_error-AVERAGE(Inverse_standard_error),"")</f>
        <v/>
      </c>
      <c r="EQ102" s="47" t="str">
        <f>IF(Include_in_Pub_Bias=TRUE,Z_score-('Publication Bias Analysis'!P$3+'Publication Bias Analysis'!P$4*Inverse_standard_error),"")</f>
        <v/>
      </c>
      <c r="ES102" s="164"/>
      <c r="ET102" s="58" t="str">
        <f>IF(Include_in_Pub_Bias=TRUE,('Publication Bias Analysis'!E:E-SUMPRODUCT('Publication Bias Analysis'!E:E,Calculations!CW:CW)/SUM(Calculations!CW:CW))/(SQRT(EU:EU)),"")</f>
        <v/>
      </c>
      <c r="EU102" s="58" t="str">
        <f>IF(Include_in_Pub_Bias=TRUE,'Publication Bias Analysis'!F:F^2-1/(SUM(Calculations!CW:CW)),"")</f>
        <v/>
      </c>
      <c r="EV102" s="78" t="str">
        <f>IF(Include_in_Pub_Bias=TRUE,RANK(ET:ET,ET:ET,1),"")</f>
        <v/>
      </c>
      <c r="EW102" s="78" t="str">
        <f>IF(Include_in_Pub_Bias=TRUE,RANK(EU:EU,EU:EU,1),"")</f>
        <v/>
      </c>
      <c r="EX102" s="78" t="str">
        <f>IF(Include_in_Pub_Bias=TRUE,COUNTIFS(EV103:EV301,"&lt;"&amp;EV102,EW103:EW301,"&lt;"&amp;EW102)+COUNTIFS(EV103:EV301,"&gt;"&amp;EV102,EW103:EW301,"&gt;"&amp;EW102),"")</f>
        <v/>
      </c>
      <c r="EY102" s="94" t="str">
        <f>IF(Include_in_Pub_Bias=TRUE,COUNTIFS(EV103:EV301,"&lt;"&amp;EV102,EW103:EW301,"&gt;"&amp;EW102)+COUNTIFS(EV103:EV301,"&gt;"&amp;EV102,EW103:EW301,"&lt;"&amp;EW102),"")</f>
        <v/>
      </c>
      <c r="FA102" s="164"/>
      <c r="FG102" s="164"/>
      <c r="FH102" s="58" t="e">
        <f>IF(Include_in_Pub_Bias=TRUE,Inverse_standard_error,NA())</f>
        <v>#N/A</v>
      </c>
      <c r="FI102" s="58" t="e">
        <f>IF(Include_in_Pub_Bias=TRUE,Z_score,NA())</f>
        <v>#N/A</v>
      </c>
      <c r="FJ102" s="58" t="str">
        <f>IF(Include_in_Pub_Bias=TRUE,Inverse_standard_error-AVERAGE(Inverse_standard_error),"")</f>
        <v/>
      </c>
      <c r="FK102" s="47" t="str">
        <f>IF(Include_in_Pub_Bias=TRUE,Z_score-('Publication Bias Analysis'!AK$30+'Publication Bias Analysis'!AK$31*Inverse_standard_error),"")</f>
        <v/>
      </c>
      <c r="FQ102" s="164"/>
      <c r="FR102" s="98" t="str">
        <f>IF(Z_score&lt;&gt;"",RANK('Publication Bias Analysis'!AT:AT,'Publication Bias Analysis'!AT:AT,1)+COUNTIF('Publication Bias Analysis'!AT$2:AT101,'Publication Bias Analysis'!AR102),"")</f>
        <v/>
      </c>
      <c r="FS102" s="58" t="str">
        <f t="shared" si="168"/>
        <v/>
      </c>
      <c r="FT102" s="58" t="e">
        <f>IF(Include_in_Pub_Bias=TRUE,'Publication Bias Analysis'!AS102,NA())</f>
        <v>#N/A</v>
      </c>
      <c r="FU102" s="58" t="e">
        <f>IF('Publication Bias Analysis'!AS102&lt;&gt;"",'Publication Bias Analysis'!AT102,NA())</f>
        <v>#N/A</v>
      </c>
      <c r="FV102" s="58" t="str">
        <f>IF(Include_in_Pub_Bias=TRUE,'Publication Bias Analysis'!AS:AS-AVERAGE('Publication Bias Analysis'!AS:AS),"")</f>
        <v/>
      </c>
      <c r="FW102" s="47" t="str">
        <f>IF(Include_in_Pub_Bias=TRUE,FU:FU-('Publication Bias Analysis'!AW$30+'Publication Bias Analysis'!AW$31*FT:FT),"")</f>
        <v/>
      </c>
      <c r="GC102" s="164"/>
      <c r="GD102" s="58" t="str">
        <f t="shared" si="204"/>
        <v/>
      </c>
      <c r="GE102" s="58" t="str">
        <f t="shared" si="123"/>
        <v/>
      </c>
      <c r="GF102" s="47" t="str">
        <f t="shared" si="167"/>
        <v/>
      </c>
    </row>
    <row r="103" spans="1:188" x14ac:dyDescent="0.2">
      <c r="A103" s="166"/>
      <c r="B103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03" s="78" t="str">
        <f>IF(B103&lt;&gt;"",IF(B103=0,COUNTIF(B$2:B102,0)+1,COUNTIF(B$2:B102,B103)+B103+COUNTIF(B:B,0)),"")</f>
        <v/>
      </c>
      <c r="D103" s="78" t="str">
        <f>IF(AND(Variance&lt;&gt;"",Entry_Number&lt;&gt;""),Entry_Number,"")</f>
        <v/>
      </c>
      <c r="E103" s="120" t="str">
        <f>IF(Input!Study_name&lt;&gt;"",Input!Study_name,"")</f>
        <v/>
      </c>
      <c r="F103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03" s="58" t="str">
        <f t="shared" si="169"/>
        <v/>
      </c>
      <c r="H103" s="58" t="str">
        <f t="shared" si="170"/>
        <v/>
      </c>
      <c r="I103" s="58" t="str">
        <f t="shared" si="171"/>
        <v/>
      </c>
      <c r="J103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03" s="58" t="str">
        <f>IF(AND(Include_study="Yes",Sufficient_data="Yes",Variance&lt;&gt;""),IF(Input!Standard_error_of_Partial_correlation&lt;&gt;"",Input!Standard_error_of_Partial_correlation,SQRT(J103)),"")</f>
        <v/>
      </c>
      <c r="L103" s="58" t="str">
        <f>IF(AND(Sufficient_data="Yes",Include_study="Yes",Variance&lt;&gt;""),1/Variance,"")</f>
        <v/>
      </c>
      <c r="M103" s="58" t="str">
        <f>IF(AND(Sufficient_data="Yes",Include_study="Yes",Variance&lt;&gt;""),1/(Variance+T2_),"")</f>
        <v/>
      </c>
      <c r="N103" s="58" t="str">
        <f t="shared" si="172"/>
        <v/>
      </c>
      <c r="O103" s="58" t="str">
        <f t="shared" si="173"/>
        <v/>
      </c>
      <c r="P103" s="143" t="str">
        <f t="shared" si="174"/>
        <v/>
      </c>
      <c r="Q103" s="146" t="str">
        <f>IF(AND(Include_study="Yes",Sufficient_data="Yes",Variance&lt;&gt;""),IF(Fisher_transformation="Off",Partial_correlation,Partial_correlation_z)-Combined_Effect_Size,"")</f>
        <v/>
      </c>
      <c r="S103" s="75" t="e">
        <f>IF(AND(Sufficient_data="Yes",Include_study="Yes",Variance&lt;&gt;""),Partial_correlation,NA())</f>
        <v>#N/A</v>
      </c>
      <c r="T103" s="58" t="e">
        <f t="shared" si="175"/>
        <v>#N/A</v>
      </c>
      <c r="U103" s="47" t="e">
        <f t="shared" si="176"/>
        <v>#N/A</v>
      </c>
      <c r="Z103" s="166"/>
      <c r="AA103" s="82" t="str">
        <f t="shared" si="177"/>
        <v/>
      </c>
      <c r="AB103" s="88" t="b">
        <f t="shared" si="205"/>
        <v>0</v>
      </c>
      <c r="AC103" s="105" t="str">
        <f>IF(Include_in_subgroup=TRUE,Input!Study_name,"")</f>
        <v/>
      </c>
      <c r="AD103" s="58" t="str">
        <f t="shared" si="178"/>
        <v/>
      </c>
      <c r="AE103" s="58" t="str">
        <f t="shared" si="179"/>
        <v/>
      </c>
      <c r="AF103" s="58" t="str">
        <f t="shared" si="180"/>
        <v/>
      </c>
      <c r="AG103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03" s="58" t="str">
        <f t="shared" si="181"/>
        <v/>
      </c>
      <c r="AI103" s="58" t="str">
        <f t="shared" si="182"/>
        <v/>
      </c>
      <c r="AJ103" s="83" t="str">
        <f t="shared" si="183"/>
        <v/>
      </c>
      <c r="AK103" s="58" t="str">
        <f t="shared" si="184"/>
        <v/>
      </c>
      <c r="AL103" s="58" t="str">
        <f t="shared" si="185"/>
        <v/>
      </c>
      <c r="AM103" s="47" t="str">
        <f t="shared" si="186"/>
        <v/>
      </c>
      <c r="AN103" s="27"/>
      <c r="AO103" s="75" t="e">
        <f t="shared" si="187"/>
        <v>#N/A</v>
      </c>
      <c r="AP103" s="58" t="e">
        <f t="shared" si="188"/>
        <v>#N/A</v>
      </c>
      <c r="AQ103" s="47" t="e">
        <f t="shared" si="189"/>
        <v>#N/A</v>
      </c>
      <c r="AR103" s="27"/>
      <c r="AS103" s="82" t="str">
        <f t="shared" si="115"/>
        <v/>
      </c>
      <c r="AT103" s="58" t="str">
        <f>IF(AND(Sufficient_data="Yes",Include_study="Yes",Subgroup&lt;&gt;""),IF(COUNTIFS(Input!K$2:K102,"="&amp;"Yes",Input!C$2:C102,"="&amp;"Yes",Input!M$2:M102,"="&amp;Subgroup)&gt;0,"",Subgroup),"")</f>
        <v/>
      </c>
      <c r="AU103" s="88" t="str">
        <f t="shared" si="116"/>
        <v/>
      </c>
      <c r="AV103" s="78" t="str">
        <f t="shared" si="190"/>
        <v/>
      </c>
      <c r="AW103" s="58" t="str">
        <f t="shared" si="117"/>
        <v/>
      </c>
      <c r="AX103" s="89" t="str">
        <f t="shared" si="118"/>
        <v/>
      </c>
      <c r="AY103" s="83" t="str">
        <f t="shared" si="160"/>
        <v/>
      </c>
      <c r="AZ103" s="58" t="str">
        <f t="shared" si="119"/>
        <v/>
      </c>
      <c r="BA103" s="58" t="str">
        <f t="shared" si="191"/>
        <v/>
      </c>
      <c r="BB103" s="58" t="str">
        <f t="shared" si="120"/>
        <v/>
      </c>
      <c r="BC103" s="58" t="str">
        <f t="shared" si="121"/>
        <v/>
      </c>
      <c r="BD103" s="58" t="str">
        <f t="shared" si="192"/>
        <v/>
      </c>
      <c r="BE103" s="88" t="str">
        <f t="shared" si="193"/>
        <v/>
      </c>
      <c r="BF103" s="58" t="str">
        <f t="shared" si="194"/>
        <v/>
      </c>
      <c r="BG103" s="58" t="str">
        <f t="shared" si="195"/>
        <v/>
      </c>
      <c r="BH103" s="58" t="str">
        <f t="shared" si="161"/>
        <v/>
      </c>
      <c r="BI103" s="58" t="str">
        <f t="shared" si="162"/>
        <v/>
      </c>
      <c r="BJ103" s="58" t="str">
        <f t="shared" si="196"/>
        <v/>
      </c>
      <c r="BK103" s="58" t="str">
        <f t="shared" si="197"/>
        <v/>
      </c>
      <c r="BL103" s="58" t="str">
        <f t="shared" si="163"/>
        <v/>
      </c>
      <c r="BM103" s="58" t="str">
        <f t="shared" si="164"/>
        <v/>
      </c>
      <c r="BN103" s="58" t="str">
        <f t="shared" si="198"/>
        <v/>
      </c>
      <c r="BO103" s="58" t="e">
        <f t="shared" si="199"/>
        <v>#N/A</v>
      </c>
      <c r="BP103" s="83" t="str">
        <f t="shared" si="165"/>
        <v/>
      </c>
      <c r="BQ103" s="58" t="str">
        <f t="shared" si="200"/>
        <v/>
      </c>
      <c r="BR103" s="58" t="str">
        <f t="shared" si="201"/>
        <v/>
      </c>
      <c r="BS103" s="58" t="str">
        <f t="shared" si="202"/>
        <v/>
      </c>
      <c r="BT103" s="47" t="str">
        <f t="shared" si="203"/>
        <v/>
      </c>
      <c r="BY103" s="167"/>
      <c r="BZ103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03" s="58" t="e">
        <f>IF(Include_in_Moderator=TRUE,'Moderator Analysis'!E:E,NA())</f>
        <v>#N/A</v>
      </c>
      <c r="CB103" s="58" t="e">
        <f>IF(Include_in_Moderator=TRUE,'Moderator Analysis'!F:F,NA())</f>
        <v>#N/A</v>
      </c>
      <c r="CC103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03" s="58" t="str">
        <f>IF(Include_in_Moderator=TRUE,1/CC:CC^2,"")</f>
        <v/>
      </c>
      <c r="CE103" s="58" t="str">
        <f>IF(Include_in_Moderator=TRUE,'Moderator Analysis'!F:F-CO$2,"")</f>
        <v/>
      </c>
      <c r="CF103" s="58" t="str">
        <f>IF(Include_in_Moderator=TRUE,'Moderator Analysis'!E:E-CO$3,"")</f>
        <v/>
      </c>
      <c r="CG103" s="47" t="str">
        <f>IF(Include_in_Moderator=TRUE,CD:CD*('Moderator Analysis'!F:F-CO$5-CO$4*'Moderator Analysis'!E:E)^2,"")</f>
        <v/>
      </c>
      <c r="CH103" s="27"/>
      <c r="CI103" s="75" t="str">
        <f>IF(AND(Sufficient_data="Yes",Include_study="Yes",Include_in_Moderator=TRUE,Moderator&lt;&gt;""),1/(CC:CC^2+CO$7),"")</f>
        <v/>
      </c>
      <c r="CJ103" s="58" t="str">
        <f>IF(AND(Sufficient_data="Yes",Include_study="Yes",CI103&lt;&gt;""),'Moderator Analysis'!F:F-'Moderator Analysis'!K$37,"")</f>
        <v/>
      </c>
      <c r="CK103" s="58" t="str">
        <f>IF(AND(Sufficient_data="Yes",Include_study="Yes",CI103&lt;&gt;""),'Moderator Analysis'!E:E-SUMPRODUCT('Moderator Analysis'!E:E,CI:CI)/SUM(CI:CI),"")</f>
        <v/>
      </c>
      <c r="CL103" s="47" t="str">
        <f>IF(AND(Sufficient_data="Yes",Include_study="Yes",CI103&lt;&gt;""),CI:CI*(CB103-'Moderator Analysis'!K$29-'Moderator Analysis'!K$30*'Moderator Analysis'!E:E)^2,"")</f>
        <v/>
      </c>
      <c r="CQ103" s="167"/>
      <c r="CR103" s="150" t="b">
        <f>IF(Additional_Fisher_transformation="On",AND(Include_study="Yes",Number_of_observations&lt;&gt;"",Number_of_predictors&lt;&gt;""),AND(Include_study="Yes",Sufficient_data="Yes"))</f>
        <v>0</v>
      </c>
      <c r="CS103" s="169"/>
      <c r="CT103" s="58" t="str">
        <f>IF(Include_in_Pub_Bias=TRUE,Partial_correlation,"")</f>
        <v/>
      </c>
      <c r="CU103" s="58" t="str">
        <f>IF(AND(Include_in_Pub_Bias=TRUE,Additional_Fisher_transformation="On"),FISHER(Partial_correlation),"")</f>
        <v/>
      </c>
      <c r="CV103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03" s="58" t="str">
        <f>IF(Include_in_Pub_Bias=TRUE,1/CV:CV^2,"")</f>
        <v/>
      </c>
      <c r="CX103" s="58" t="str">
        <f>IF(Include_in_Pub_Bias=TRUE,1/(CV:CV^2+IF(Additional_model="Fixed effect",0,Calculations!DK$11)),"")</f>
        <v/>
      </c>
      <c r="CY103" s="58" t="str">
        <f>IF(Include_in_Pub_Bias=TRUE,1/(CV:CV^2+IF(Additional_model="Fixed effect",0,'Publication Bias Analysis'!L$32)),"")</f>
        <v/>
      </c>
      <c r="CZ103" s="58" t="str">
        <f>IF(Include_in_Pub_Bias=TRUE,'Publication Bias Analysis'!E:E-'Publication Bias Analysis'!I$37,"")</f>
        <v/>
      </c>
      <c r="DA103" s="58" t="str">
        <f>IF(Include_in_Pub_Bias=TRUE,IF(Additional_model="Fixed effect",1/CV:CV,1/SQRT(CV:CV^2+DK$11)),"")</f>
        <v/>
      </c>
      <c r="DB103" s="58" t="str">
        <f>IF(Include_in_Pub_Bias=TRUE,IF(Additional_model="Fixed effect",'Publication Bias Analysis'!E:E/CV:CV,'Publication Bias Analysis'!E:E/SQRT(CV:CV^2+DK$11)),"")</f>
        <v/>
      </c>
      <c r="DC103" s="78" t="str">
        <f>IF(Include_in_Pub_Bias=TRUE,RANK(DP:DP,DP:DP,1)*IF(DO:DO&gt;0,1,-1),"")</f>
        <v/>
      </c>
      <c r="DD103" s="78" t="str">
        <f>IF(Include_in_Pub_Bias=TRUE,DC:DC,"")</f>
        <v/>
      </c>
      <c r="DE103" s="78" t="str">
        <f>IF(Include_in_Pub_Bias=TRUE,RANK(DS:DS,DS:DS,1)*IF(DR:DR&lt;0,-1,1),"")</f>
        <v/>
      </c>
      <c r="DF103" s="78" t="str">
        <f>IF(Include_in_Pub_Bias=TRUE,RANK(DV:DV,DV:DV,1)*IF(DU:DU&lt;0,-1,1),"")</f>
        <v/>
      </c>
      <c r="DG103" s="58" t="e">
        <f>IF(Include_in_Pub_Bias=TRUE,'Publication Bias Analysis'!E:E,NA())</f>
        <v>#N/A</v>
      </c>
      <c r="DH103" s="47" t="e">
        <f>IF(Include_in_Pub_Bias=TRUE,CV:CV,NA())</f>
        <v>#N/A</v>
      </c>
      <c r="DN103" s="164"/>
      <c r="DO103" s="10" t="str">
        <f>IF(Include_in_Pub_Bias=TRUE,IF('Publication Bias Analysis'!L$37="Left",'Publication Bias Analysis'!E:E-'Publication Bias Analysis'!I$29,'Publication Bias Analysis'!I$29-'Publication Bias Analysis'!E:E),"")</f>
        <v/>
      </c>
      <c r="DP103" s="10" t="str">
        <f>IF(Include_in_Pub_Bias=TRUE,ABS(DO103),"")</f>
        <v/>
      </c>
      <c r="DQ103" s="47" t="str">
        <f>IF(Include_in_Pub_Bias=TRUE,1/(CV:CV^2+IF(Additional_model="Fixed effect",0,$DZ$6)),"")</f>
        <v/>
      </c>
      <c r="DR103" s="10" t="str">
        <f>IF(Include_in_Pub_Bias=TRUE,IF('Publication Bias Analysis'!L$37="Left",'Publication Bias Analysis'!E:E-DZ$3,DZ$3-'Publication Bias Analysis'!E:E),"")</f>
        <v/>
      </c>
      <c r="DS103" s="10" t="str">
        <f t="shared" si="166"/>
        <v/>
      </c>
      <c r="DT103" s="47" t="str">
        <f>IF(AND(DR103&lt;&gt;"",DD103&lt;=MAX(DD:DD)-DZ$7),1/(CV:CV^2+IF(Additional_model="Fixed effect",0,$DZ$13)),"")</f>
        <v/>
      </c>
      <c r="DU103" s="10" t="str">
        <f>IF(Include_in_Pub_Bias=TRUE,IF('Publication Bias Analysis'!L$37="Left",'Publication Bias Analysis'!E:E-DZ$10,DZ$10-'Publication Bias Analysis'!E:E),"")</f>
        <v/>
      </c>
      <c r="DV103" s="10" t="str">
        <f t="shared" si="122"/>
        <v/>
      </c>
      <c r="DW103" s="47" t="str">
        <f>IF(AND(DU103&lt;&gt;"",DE103&lt;=MAX(DE:DE)-DZ$14),1/(CV:CV^2+IF(Additional_model="Fixed effect",0,$DZ$20)),"")</f>
        <v/>
      </c>
      <c r="EO103" s="164"/>
      <c r="EP103" s="58" t="str">
        <f>IF(Include_in_Pub_Bias=TRUE,Inverse_standard_error-AVERAGE(Inverse_standard_error),"")</f>
        <v/>
      </c>
      <c r="EQ103" s="47" t="str">
        <f>IF(Include_in_Pub_Bias=TRUE,Z_score-('Publication Bias Analysis'!P$3+'Publication Bias Analysis'!P$4*Inverse_standard_error),"")</f>
        <v/>
      </c>
      <c r="ES103" s="164"/>
      <c r="ET103" s="58" t="str">
        <f>IF(Include_in_Pub_Bias=TRUE,('Publication Bias Analysis'!E:E-SUMPRODUCT('Publication Bias Analysis'!E:E,Calculations!CW:CW)/SUM(Calculations!CW:CW))/(SQRT(EU:EU)),"")</f>
        <v/>
      </c>
      <c r="EU103" s="58" t="str">
        <f>IF(Include_in_Pub_Bias=TRUE,'Publication Bias Analysis'!F:F^2-1/(SUM(Calculations!CW:CW)),"")</f>
        <v/>
      </c>
      <c r="EV103" s="78" t="str">
        <f>IF(Include_in_Pub_Bias=TRUE,RANK(ET:ET,ET:ET,1),"")</f>
        <v/>
      </c>
      <c r="EW103" s="78" t="str">
        <f>IF(Include_in_Pub_Bias=TRUE,RANK(EU:EU,EU:EU,1),"")</f>
        <v/>
      </c>
      <c r="EX103" s="78" t="str">
        <f>IF(Include_in_Pub_Bias=TRUE,COUNTIFS(EV104:EV302,"&lt;"&amp;EV103,EW104:EW302,"&lt;"&amp;EW103)+COUNTIFS(EV104:EV302,"&gt;"&amp;EV103,EW104:EW302,"&gt;"&amp;EW103),"")</f>
        <v/>
      </c>
      <c r="EY103" s="94" t="str">
        <f>IF(Include_in_Pub_Bias=TRUE,COUNTIFS(EV104:EV302,"&lt;"&amp;EV103,EW104:EW302,"&gt;"&amp;EW103)+COUNTIFS(EV104:EV302,"&gt;"&amp;EV103,EW104:EW302,"&lt;"&amp;EW103),"")</f>
        <v/>
      </c>
      <c r="FA103" s="164"/>
      <c r="FG103" s="164"/>
      <c r="FH103" s="58" t="e">
        <f>IF(Include_in_Pub_Bias=TRUE,Inverse_standard_error,NA())</f>
        <v>#N/A</v>
      </c>
      <c r="FI103" s="58" t="e">
        <f>IF(Include_in_Pub_Bias=TRUE,Z_score,NA())</f>
        <v>#N/A</v>
      </c>
      <c r="FJ103" s="58" t="str">
        <f>IF(Include_in_Pub_Bias=TRUE,Inverse_standard_error-AVERAGE(Inverse_standard_error),"")</f>
        <v/>
      </c>
      <c r="FK103" s="47" t="str">
        <f>IF(Include_in_Pub_Bias=TRUE,Z_score-('Publication Bias Analysis'!AK$30+'Publication Bias Analysis'!AK$31*Inverse_standard_error),"")</f>
        <v/>
      </c>
      <c r="FQ103" s="164"/>
      <c r="FR103" s="98" t="str">
        <f>IF(Z_score&lt;&gt;"",RANK('Publication Bias Analysis'!AT:AT,'Publication Bias Analysis'!AT:AT,1)+COUNTIF('Publication Bias Analysis'!AT$2:AT102,'Publication Bias Analysis'!AR103),"")</f>
        <v/>
      </c>
      <c r="FS103" s="58" t="str">
        <f t="shared" si="168"/>
        <v/>
      </c>
      <c r="FT103" s="58" t="e">
        <f>IF(Include_in_Pub_Bias=TRUE,'Publication Bias Analysis'!AS103,NA())</f>
        <v>#N/A</v>
      </c>
      <c r="FU103" s="58" t="e">
        <f>IF('Publication Bias Analysis'!AS103&lt;&gt;"",'Publication Bias Analysis'!AT103,NA())</f>
        <v>#N/A</v>
      </c>
      <c r="FV103" s="58" t="str">
        <f>IF(Include_in_Pub_Bias=TRUE,'Publication Bias Analysis'!AS:AS-AVERAGE('Publication Bias Analysis'!AS:AS),"")</f>
        <v/>
      </c>
      <c r="FW103" s="47" t="str">
        <f>IF(Include_in_Pub_Bias=TRUE,FU:FU-('Publication Bias Analysis'!AW$30+'Publication Bias Analysis'!AW$31*FT:FT),"")</f>
        <v/>
      </c>
      <c r="GC103" s="164"/>
      <c r="GD103" s="58" t="str">
        <f t="shared" si="204"/>
        <v/>
      </c>
      <c r="GE103" s="58" t="str">
        <f t="shared" si="123"/>
        <v/>
      </c>
      <c r="GF103" s="47" t="str">
        <f t="shared" si="167"/>
        <v/>
      </c>
    </row>
    <row r="104" spans="1:188" x14ac:dyDescent="0.2">
      <c r="A104" s="166"/>
      <c r="B104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04" s="78" t="str">
        <f>IF(B104&lt;&gt;"",IF(B104=0,COUNTIF(B$2:B103,0)+1,COUNTIF(B$2:B103,B104)+B104+COUNTIF(B:B,0)),"")</f>
        <v/>
      </c>
      <c r="D104" s="78" t="str">
        <f>IF(AND(Variance&lt;&gt;"",Entry_Number&lt;&gt;""),Entry_Number,"")</f>
        <v/>
      </c>
      <c r="E104" s="120" t="str">
        <f>IF(Input!Study_name&lt;&gt;"",Input!Study_name,"")</f>
        <v/>
      </c>
      <c r="F104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04" s="58" t="str">
        <f t="shared" si="169"/>
        <v/>
      </c>
      <c r="H104" s="58" t="str">
        <f t="shared" si="170"/>
        <v/>
      </c>
      <c r="I104" s="58" t="str">
        <f t="shared" si="171"/>
        <v/>
      </c>
      <c r="J104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04" s="58" t="str">
        <f>IF(AND(Include_study="Yes",Sufficient_data="Yes",Variance&lt;&gt;""),IF(Input!Standard_error_of_Partial_correlation&lt;&gt;"",Input!Standard_error_of_Partial_correlation,SQRT(J104)),"")</f>
        <v/>
      </c>
      <c r="L104" s="58" t="str">
        <f>IF(AND(Sufficient_data="Yes",Include_study="Yes",Variance&lt;&gt;""),1/Variance,"")</f>
        <v/>
      </c>
      <c r="M104" s="58" t="str">
        <f>IF(AND(Sufficient_data="Yes",Include_study="Yes",Variance&lt;&gt;""),1/(Variance+T2_),"")</f>
        <v/>
      </c>
      <c r="N104" s="58" t="str">
        <f t="shared" si="172"/>
        <v/>
      </c>
      <c r="O104" s="58" t="str">
        <f t="shared" si="173"/>
        <v/>
      </c>
      <c r="P104" s="143" t="str">
        <f t="shared" si="174"/>
        <v/>
      </c>
      <c r="Q104" s="146" t="str">
        <f>IF(AND(Include_study="Yes",Sufficient_data="Yes",Variance&lt;&gt;""),IF(Fisher_transformation="Off",Partial_correlation,Partial_correlation_z)-Combined_Effect_Size,"")</f>
        <v/>
      </c>
      <c r="S104" s="75" t="e">
        <f>IF(AND(Sufficient_data="Yes",Include_study="Yes",Variance&lt;&gt;""),Partial_correlation,NA())</f>
        <v>#N/A</v>
      </c>
      <c r="T104" s="58" t="e">
        <f t="shared" si="175"/>
        <v>#N/A</v>
      </c>
      <c r="U104" s="47" t="e">
        <f t="shared" si="176"/>
        <v>#N/A</v>
      </c>
      <c r="Z104" s="166"/>
      <c r="AA104" s="82" t="str">
        <f t="shared" si="177"/>
        <v/>
      </c>
      <c r="AB104" s="88" t="b">
        <f t="shared" si="205"/>
        <v>0</v>
      </c>
      <c r="AC104" s="105" t="str">
        <f>IF(Include_in_subgroup=TRUE,Input!Study_name,"")</f>
        <v/>
      </c>
      <c r="AD104" s="58" t="str">
        <f t="shared" si="178"/>
        <v/>
      </c>
      <c r="AE104" s="58" t="str">
        <f t="shared" si="179"/>
        <v/>
      </c>
      <c r="AF104" s="58" t="str">
        <f t="shared" si="180"/>
        <v/>
      </c>
      <c r="AG104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04" s="58" t="str">
        <f t="shared" si="181"/>
        <v/>
      </c>
      <c r="AI104" s="58" t="str">
        <f t="shared" si="182"/>
        <v/>
      </c>
      <c r="AJ104" s="83" t="str">
        <f t="shared" si="183"/>
        <v/>
      </c>
      <c r="AK104" s="58" t="str">
        <f t="shared" si="184"/>
        <v/>
      </c>
      <c r="AL104" s="58" t="str">
        <f t="shared" si="185"/>
        <v/>
      </c>
      <c r="AM104" s="47" t="str">
        <f t="shared" si="186"/>
        <v/>
      </c>
      <c r="AN104" s="27"/>
      <c r="AO104" s="75" t="e">
        <f t="shared" si="187"/>
        <v>#N/A</v>
      </c>
      <c r="AP104" s="58" t="e">
        <f t="shared" si="188"/>
        <v>#N/A</v>
      </c>
      <c r="AQ104" s="47" t="e">
        <f t="shared" si="189"/>
        <v>#N/A</v>
      </c>
      <c r="AR104" s="27"/>
      <c r="AS104" s="82" t="str">
        <f t="shared" si="115"/>
        <v/>
      </c>
      <c r="AT104" s="58" t="str">
        <f>IF(AND(Sufficient_data="Yes",Include_study="Yes",Subgroup&lt;&gt;""),IF(COUNTIFS(Input!K$2:K103,"="&amp;"Yes",Input!C$2:C103,"="&amp;"Yes",Input!M$2:M103,"="&amp;Subgroup)&gt;0,"",Subgroup),"")</f>
        <v/>
      </c>
      <c r="AU104" s="88" t="str">
        <f t="shared" si="116"/>
        <v/>
      </c>
      <c r="AV104" s="78" t="str">
        <f t="shared" si="190"/>
        <v/>
      </c>
      <c r="AW104" s="58" t="str">
        <f t="shared" si="117"/>
        <v/>
      </c>
      <c r="AX104" s="89" t="str">
        <f t="shared" si="118"/>
        <v/>
      </c>
      <c r="AY104" s="83" t="str">
        <f t="shared" si="160"/>
        <v/>
      </c>
      <c r="AZ104" s="58" t="str">
        <f t="shared" si="119"/>
        <v/>
      </c>
      <c r="BA104" s="58" t="str">
        <f t="shared" si="191"/>
        <v/>
      </c>
      <c r="BB104" s="58" t="str">
        <f t="shared" si="120"/>
        <v/>
      </c>
      <c r="BC104" s="58" t="str">
        <f t="shared" si="121"/>
        <v/>
      </c>
      <c r="BD104" s="58" t="str">
        <f t="shared" si="192"/>
        <v/>
      </c>
      <c r="BE104" s="88" t="str">
        <f t="shared" si="193"/>
        <v/>
      </c>
      <c r="BF104" s="58" t="str">
        <f t="shared" si="194"/>
        <v/>
      </c>
      <c r="BG104" s="58" t="str">
        <f t="shared" si="195"/>
        <v/>
      </c>
      <c r="BH104" s="58" t="str">
        <f t="shared" si="161"/>
        <v/>
      </c>
      <c r="BI104" s="58" t="str">
        <f t="shared" si="162"/>
        <v/>
      </c>
      <c r="BJ104" s="58" t="str">
        <f t="shared" si="196"/>
        <v/>
      </c>
      <c r="BK104" s="58" t="str">
        <f t="shared" si="197"/>
        <v/>
      </c>
      <c r="BL104" s="58" t="str">
        <f t="shared" si="163"/>
        <v/>
      </c>
      <c r="BM104" s="58" t="str">
        <f t="shared" si="164"/>
        <v/>
      </c>
      <c r="BN104" s="58" t="str">
        <f t="shared" si="198"/>
        <v/>
      </c>
      <c r="BO104" s="58" t="e">
        <f t="shared" si="199"/>
        <v>#N/A</v>
      </c>
      <c r="BP104" s="83" t="str">
        <f t="shared" si="165"/>
        <v/>
      </c>
      <c r="BQ104" s="58" t="str">
        <f t="shared" si="200"/>
        <v/>
      </c>
      <c r="BR104" s="58" t="str">
        <f t="shared" si="201"/>
        <v/>
      </c>
      <c r="BS104" s="58" t="str">
        <f t="shared" si="202"/>
        <v/>
      </c>
      <c r="BT104" s="47" t="str">
        <f t="shared" si="203"/>
        <v/>
      </c>
      <c r="BY104" s="167"/>
      <c r="BZ104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04" s="58" t="e">
        <f>IF(Include_in_Moderator=TRUE,'Moderator Analysis'!E:E,NA())</f>
        <v>#N/A</v>
      </c>
      <c r="CB104" s="58" t="e">
        <f>IF(Include_in_Moderator=TRUE,'Moderator Analysis'!F:F,NA())</f>
        <v>#N/A</v>
      </c>
      <c r="CC104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04" s="58" t="str">
        <f>IF(Include_in_Moderator=TRUE,1/CC:CC^2,"")</f>
        <v/>
      </c>
      <c r="CE104" s="58" t="str">
        <f>IF(Include_in_Moderator=TRUE,'Moderator Analysis'!F:F-CO$2,"")</f>
        <v/>
      </c>
      <c r="CF104" s="58" t="str">
        <f>IF(Include_in_Moderator=TRUE,'Moderator Analysis'!E:E-CO$3,"")</f>
        <v/>
      </c>
      <c r="CG104" s="47" t="str">
        <f>IF(Include_in_Moderator=TRUE,CD:CD*('Moderator Analysis'!F:F-CO$5-CO$4*'Moderator Analysis'!E:E)^2,"")</f>
        <v/>
      </c>
      <c r="CH104" s="27"/>
      <c r="CI104" s="75" t="str">
        <f>IF(AND(Sufficient_data="Yes",Include_study="Yes",Include_in_Moderator=TRUE,Moderator&lt;&gt;""),1/(CC:CC^2+CO$7),"")</f>
        <v/>
      </c>
      <c r="CJ104" s="58" t="str">
        <f>IF(AND(Sufficient_data="Yes",Include_study="Yes",CI104&lt;&gt;""),'Moderator Analysis'!F:F-'Moderator Analysis'!K$37,"")</f>
        <v/>
      </c>
      <c r="CK104" s="58" t="str">
        <f>IF(AND(Sufficient_data="Yes",Include_study="Yes",CI104&lt;&gt;""),'Moderator Analysis'!E:E-SUMPRODUCT('Moderator Analysis'!E:E,CI:CI)/SUM(CI:CI),"")</f>
        <v/>
      </c>
      <c r="CL104" s="47" t="str">
        <f>IF(AND(Sufficient_data="Yes",Include_study="Yes",CI104&lt;&gt;""),CI:CI*(CB104-'Moderator Analysis'!K$29-'Moderator Analysis'!K$30*'Moderator Analysis'!E:E)^2,"")</f>
        <v/>
      </c>
      <c r="CQ104" s="167"/>
      <c r="CR104" s="150" t="b">
        <f>IF(Additional_Fisher_transformation="On",AND(Include_study="Yes",Number_of_observations&lt;&gt;"",Number_of_predictors&lt;&gt;""),AND(Include_study="Yes",Sufficient_data="Yes"))</f>
        <v>0</v>
      </c>
      <c r="CS104" s="169"/>
      <c r="CT104" s="58" t="str">
        <f>IF(Include_in_Pub_Bias=TRUE,Partial_correlation,"")</f>
        <v/>
      </c>
      <c r="CU104" s="58" t="str">
        <f>IF(AND(Include_in_Pub_Bias=TRUE,Additional_Fisher_transformation="On"),FISHER(Partial_correlation),"")</f>
        <v/>
      </c>
      <c r="CV104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04" s="58" t="str">
        <f>IF(Include_in_Pub_Bias=TRUE,1/CV:CV^2,"")</f>
        <v/>
      </c>
      <c r="CX104" s="58" t="str">
        <f>IF(Include_in_Pub_Bias=TRUE,1/(CV:CV^2+IF(Additional_model="Fixed effect",0,Calculations!DK$11)),"")</f>
        <v/>
      </c>
      <c r="CY104" s="58" t="str">
        <f>IF(Include_in_Pub_Bias=TRUE,1/(CV:CV^2+IF(Additional_model="Fixed effect",0,'Publication Bias Analysis'!L$32)),"")</f>
        <v/>
      </c>
      <c r="CZ104" s="58" t="str">
        <f>IF(Include_in_Pub_Bias=TRUE,'Publication Bias Analysis'!E:E-'Publication Bias Analysis'!I$37,"")</f>
        <v/>
      </c>
      <c r="DA104" s="58" t="str">
        <f>IF(Include_in_Pub_Bias=TRUE,IF(Additional_model="Fixed effect",1/CV:CV,1/SQRT(CV:CV^2+DK$11)),"")</f>
        <v/>
      </c>
      <c r="DB104" s="58" t="str">
        <f>IF(Include_in_Pub_Bias=TRUE,IF(Additional_model="Fixed effect",'Publication Bias Analysis'!E:E/CV:CV,'Publication Bias Analysis'!E:E/SQRT(CV:CV^2+DK$11)),"")</f>
        <v/>
      </c>
      <c r="DC104" s="78" t="str">
        <f>IF(Include_in_Pub_Bias=TRUE,RANK(DP:DP,DP:DP,1)*IF(DO:DO&gt;0,1,-1),"")</f>
        <v/>
      </c>
      <c r="DD104" s="78" t="str">
        <f>IF(Include_in_Pub_Bias=TRUE,DC:DC,"")</f>
        <v/>
      </c>
      <c r="DE104" s="78" t="str">
        <f>IF(Include_in_Pub_Bias=TRUE,RANK(DS:DS,DS:DS,1)*IF(DR:DR&lt;0,-1,1),"")</f>
        <v/>
      </c>
      <c r="DF104" s="78" t="str">
        <f>IF(Include_in_Pub_Bias=TRUE,RANK(DV:DV,DV:DV,1)*IF(DU:DU&lt;0,-1,1),"")</f>
        <v/>
      </c>
      <c r="DG104" s="58" t="e">
        <f>IF(Include_in_Pub_Bias=TRUE,'Publication Bias Analysis'!E:E,NA())</f>
        <v>#N/A</v>
      </c>
      <c r="DH104" s="47" t="e">
        <f>IF(Include_in_Pub_Bias=TRUE,CV:CV,NA())</f>
        <v>#N/A</v>
      </c>
      <c r="DN104" s="164"/>
      <c r="DO104" s="10" t="str">
        <f>IF(Include_in_Pub_Bias=TRUE,IF('Publication Bias Analysis'!L$37="Left",'Publication Bias Analysis'!E:E-'Publication Bias Analysis'!I$29,'Publication Bias Analysis'!I$29-'Publication Bias Analysis'!E:E),"")</f>
        <v/>
      </c>
      <c r="DP104" s="10" t="str">
        <f>IF(Include_in_Pub_Bias=TRUE,ABS(DO104),"")</f>
        <v/>
      </c>
      <c r="DQ104" s="47" t="str">
        <f>IF(Include_in_Pub_Bias=TRUE,1/(CV:CV^2+IF(Additional_model="Fixed effect",0,$DZ$6)),"")</f>
        <v/>
      </c>
      <c r="DR104" s="10" t="str">
        <f>IF(Include_in_Pub_Bias=TRUE,IF('Publication Bias Analysis'!L$37="Left",'Publication Bias Analysis'!E:E-DZ$3,DZ$3-'Publication Bias Analysis'!E:E),"")</f>
        <v/>
      </c>
      <c r="DS104" s="10" t="str">
        <f t="shared" si="166"/>
        <v/>
      </c>
      <c r="DT104" s="47" t="str">
        <f>IF(AND(DR104&lt;&gt;"",DD104&lt;=MAX(DD:DD)-DZ$7),1/(CV:CV^2+IF(Additional_model="Fixed effect",0,$DZ$13)),"")</f>
        <v/>
      </c>
      <c r="DU104" s="10" t="str">
        <f>IF(Include_in_Pub_Bias=TRUE,IF('Publication Bias Analysis'!L$37="Left",'Publication Bias Analysis'!E:E-DZ$10,DZ$10-'Publication Bias Analysis'!E:E),"")</f>
        <v/>
      </c>
      <c r="DV104" s="10" t="str">
        <f t="shared" si="122"/>
        <v/>
      </c>
      <c r="DW104" s="47" t="str">
        <f>IF(AND(DU104&lt;&gt;"",DE104&lt;=MAX(DE:DE)-DZ$14),1/(CV:CV^2+IF(Additional_model="Fixed effect",0,$DZ$20)),"")</f>
        <v/>
      </c>
      <c r="EO104" s="164"/>
      <c r="EP104" s="58" t="str">
        <f>IF(Include_in_Pub_Bias=TRUE,Inverse_standard_error-AVERAGE(Inverse_standard_error),"")</f>
        <v/>
      </c>
      <c r="EQ104" s="47" t="str">
        <f>IF(Include_in_Pub_Bias=TRUE,Z_score-('Publication Bias Analysis'!P$3+'Publication Bias Analysis'!P$4*Inverse_standard_error),"")</f>
        <v/>
      </c>
      <c r="ES104" s="164"/>
      <c r="ET104" s="58" t="str">
        <f>IF(Include_in_Pub_Bias=TRUE,('Publication Bias Analysis'!E:E-SUMPRODUCT('Publication Bias Analysis'!E:E,Calculations!CW:CW)/SUM(Calculations!CW:CW))/(SQRT(EU:EU)),"")</f>
        <v/>
      </c>
      <c r="EU104" s="58" t="str">
        <f>IF(Include_in_Pub_Bias=TRUE,'Publication Bias Analysis'!F:F^2-1/(SUM(Calculations!CW:CW)),"")</f>
        <v/>
      </c>
      <c r="EV104" s="78" t="str">
        <f>IF(Include_in_Pub_Bias=TRUE,RANK(ET:ET,ET:ET,1),"")</f>
        <v/>
      </c>
      <c r="EW104" s="78" t="str">
        <f>IF(Include_in_Pub_Bias=TRUE,RANK(EU:EU,EU:EU,1),"")</f>
        <v/>
      </c>
      <c r="EX104" s="78" t="str">
        <f>IF(Include_in_Pub_Bias=TRUE,COUNTIFS(EV105:EV303,"&lt;"&amp;EV104,EW105:EW303,"&lt;"&amp;EW104)+COUNTIFS(EV105:EV303,"&gt;"&amp;EV104,EW105:EW303,"&gt;"&amp;EW104),"")</f>
        <v/>
      </c>
      <c r="EY104" s="94" t="str">
        <f>IF(Include_in_Pub_Bias=TRUE,COUNTIFS(EV105:EV303,"&lt;"&amp;EV104,EW105:EW303,"&gt;"&amp;EW104)+COUNTIFS(EV105:EV303,"&gt;"&amp;EV104,EW105:EW303,"&lt;"&amp;EW104),"")</f>
        <v/>
      </c>
      <c r="FA104" s="164"/>
      <c r="FG104" s="164"/>
      <c r="FH104" s="58" t="e">
        <f>IF(Include_in_Pub_Bias=TRUE,Inverse_standard_error,NA())</f>
        <v>#N/A</v>
      </c>
      <c r="FI104" s="58" t="e">
        <f>IF(Include_in_Pub_Bias=TRUE,Z_score,NA())</f>
        <v>#N/A</v>
      </c>
      <c r="FJ104" s="58" t="str">
        <f>IF(Include_in_Pub_Bias=TRUE,Inverse_standard_error-AVERAGE(Inverse_standard_error),"")</f>
        <v/>
      </c>
      <c r="FK104" s="47" t="str">
        <f>IF(Include_in_Pub_Bias=TRUE,Z_score-('Publication Bias Analysis'!AK$30+'Publication Bias Analysis'!AK$31*Inverse_standard_error),"")</f>
        <v/>
      </c>
      <c r="FQ104" s="164"/>
      <c r="FR104" s="98" t="str">
        <f>IF(Z_score&lt;&gt;"",RANK('Publication Bias Analysis'!AT:AT,'Publication Bias Analysis'!AT:AT,1)+COUNTIF('Publication Bias Analysis'!AT$2:AT103,'Publication Bias Analysis'!AR104),"")</f>
        <v/>
      </c>
      <c r="FS104" s="58" t="str">
        <f t="shared" si="168"/>
        <v/>
      </c>
      <c r="FT104" s="58" t="e">
        <f>IF(Include_in_Pub_Bias=TRUE,'Publication Bias Analysis'!AS104,NA())</f>
        <v>#N/A</v>
      </c>
      <c r="FU104" s="58" t="e">
        <f>IF('Publication Bias Analysis'!AS104&lt;&gt;"",'Publication Bias Analysis'!AT104,NA())</f>
        <v>#N/A</v>
      </c>
      <c r="FV104" s="58" t="str">
        <f>IF(Include_in_Pub_Bias=TRUE,'Publication Bias Analysis'!AS:AS-AVERAGE('Publication Bias Analysis'!AS:AS),"")</f>
        <v/>
      </c>
      <c r="FW104" s="47" t="str">
        <f>IF(Include_in_Pub_Bias=TRUE,FU:FU-('Publication Bias Analysis'!AW$30+'Publication Bias Analysis'!AW$31*FT:FT),"")</f>
        <v/>
      </c>
      <c r="GC104" s="164"/>
      <c r="GD104" s="58" t="str">
        <f t="shared" si="204"/>
        <v/>
      </c>
      <c r="GE104" s="58" t="str">
        <f t="shared" si="123"/>
        <v/>
      </c>
      <c r="GF104" s="47" t="str">
        <f t="shared" si="167"/>
        <v/>
      </c>
    </row>
    <row r="105" spans="1:188" x14ac:dyDescent="0.2">
      <c r="A105" s="166"/>
      <c r="B105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05" s="78" t="str">
        <f>IF(B105&lt;&gt;"",IF(B105=0,COUNTIF(B$2:B104,0)+1,COUNTIF(B$2:B104,B105)+B105+COUNTIF(B:B,0)),"")</f>
        <v/>
      </c>
      <c r="D105" s="78" t="str">
        <f>IF(AND(Variance&lt;&gt;"",Entry_Number&lt;&gt;""),Entry_Number,"")</f>
        <v/>
      </c>
      <c r="E105" s="120" t="str">
        <f>IF(Input!Study_name&lt;&gt;"",Input!Study_name,"")</f>
        <v/>
      </c>
      <c r="F105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05" s="58" t="str">
        <f t="shared" si="169"/>
        <v/>
      </c>
      <c r="H105" s="58" t="str">
        <f t="shared" si="170"/>
        <v/>
      </c>
      <c r="I105" s="58" t="str">
        <f t="shared" si="171"/>
        <v/>
      </c>
      <c r="J105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05" s="58" t="str">
        <f>IF(AND(Include_study="Yes",Sufficient_data="Yes",Variance&lt;&gt;""),IF(Input!Standard_error_of_Partial_correlation&lt;&gt;"",Input!Standard_error_of_Partial_correlation,SQRT(J105)),"")</f>
        <v/>
      </c>
      <c r="L105" s="58" t="str">
        <f>IF(AND(Sufficient_data="Yes",Include_study="Yes",Variance&lt;&gt;""),1/Variance,"")</f>
        <v/>
      </c>
      <c r="M105" s="58" t="str">
        <f>IF(AND(Sufficient_data="Yes",Include_study="Yes",Variance&lt;&gt;""),1/(Variance+T2_),"")</f>
        <v/>
      </c>
      <c r="N105" s="58" t="str">
        <f t="shared" si="172"/>
        <v/>
      </c>
      <c r="O105" s="58" t="str">
        <f t="shared" si="173"/>
        <v/>
      </c>
      <c r="P105" s="144" t="str">
        <f t="shared" si="174"/>
        <v/>
      </c>
      <c r="Q105" s="146" t="str">
        <f>IF(AND(Include_study="Yes",Sufficient_data="Yes",Variance&lt;&gt;""),IF(Fisher_transformation="Off",Partial_correlation,Partial_correlation_z)-Combined_Effect_Size,"")</f>
        <v/>
      </c>
      <c r="S105" s="75" t="e">
        <f>IF(AND(Sufficient_data="Yes",Include_study="Yes",Variance&lt;&gt;""),Partial_correlation,NA())</f>
        <v>#N/A</v>
      </c>
      <c r="T105" s="58" t="e">
        <f t="shared" si="175"/>
        <v>#N/A</v>
      </c>
      <c r="U105" s="47" t="e">
        <f t="shared" si="176"/>
        <v>#N/A</v>
      </c>
      <c r="Z105" s="166"/>
      <c r="AA105" s="82" t="str">
        <f t="shared" si="177"/>
        <v/>
      </c>
      <c r="AB105" s="88" t="b">
        <f t="shared" si="205"/>
        <v>0</v>
      </c>
      <c r="AC105" s="105" t="str">
        <f>IF(Include_in_subgroup=TRUE,Input!Study_name,"")</f>
        <v/>
      </c>
      <c r="AD105" s="58" t="str">
        <f t="shared" si="178"/>
        <v/>
      </c>
      <c r="AE105" s="58" t="str">
        <f t="shared" si="179"/>
        <v/>
      </c>
      <c r="AF105" s="58" t="str">
        <f t="shared" si="180"/>
        <v/>
      </c>
      <c r="AG105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05" s="58" t="str">
        <f t="shared" si="181"/>
        <v/>
      </c>
      <c r="AI105" s="58" t="str">
        <f t="shared" si="182"/>
        <v/>
      </c>
      <c r="AJ105" s="83" t="str">
        <f t="shared" si="183"/>
        <v/>
      </c>
      <c r="AK105" s="58" t="str">
        <f t="shared" si="184"/>
        <v/>
      </c>
      <c r="AL105" s="58" t="str">
        <f t="shared" si="185"/>
        <v/>
      </c>
      <c r="AM105" s="47" t="str">
        <f t="shared" si="186"/>
        <v/>
      </c>
      <c r="AN105" s="27"/>
      <c r="AO105" s="75" t="e">
        <f t="shared" si="187"/>
        <v>#N/A</v>
      </c>
      <c r="AP105" s="58" t="e">
        <f t="shared" si="188"/>
        <v>#N/A</v>
      </c>
      <c r="AQ105" s="47" t="e">
        <f t="shared" si="189"/>
        <v>#N/A</v>
      </c>
      <c r="AR105" s="27"/>
      <c r="AS105" s="82" t="str">
        <f t="shared" si="115"/>
        <v/>
      </c>
      <c r="AT105" s="58" t="str">
        <f>IF(AND(Sufficient_data="Yes",Include_study="Yes",Subgroup&lt;&gt;""),IF(COUNTIFS(Input!K$2:K104,"="&amp;"Yes",Input!C$2:C104,"="&amp;"Yes",Input!M$2:M104,"="&amp;Subgroup)&gt;0,"",Subgroup),"")</f>
        <v/>
      </c>
      <c r="AU105" s="88" t="str">
        <f t="shared" si="116"/>
        <v/>
      </c>
      <c r="AV105" s="78" t="str">
        <f t="shared" si="190"/>
        <v/>
      </c>
      <c r="AW105" s="58" t="str">
        <f t="shared" si="117"/>
        <v/>
      </c>
      <c r="AX105" s="89" t="str">
        <f t="shared" si="118"/>
        <v/>
      </c>
      <c r="AY105" s="83" t="str">
        <f t="shared" si="160"/>
        <v/>
      </c>
      <c r="AZ105" s="58" t="str">
        <f t="shared" si="119"/>
        <v/>
      </c>
      <c r="BA105" s="58" t="str">
        <f t="shared" si="191"/>
        <v/>
      </c>
      <c r="BB105" s="58" t="str">
        <f t="shared" si="120"/>
        <v/>
      </c>
      <c r="BC105" s="58" t="str">
        <f t="shared" si="121"/>
        <v/>
      </c>
      <c r="BD105" s="58" t="str">
        <f t="shared" si="192"/>
        <v/>
      </c>
      <c r="BE105" s="88" t="str">
        <f t="shared" si="193"/>
        <v/>
      </c>
      <c r="BF105" s="58" t="str">
        <f t="shared" si="194"/>
        <v/>
      </c>
      <c r="BG105" s="58" t="str">
        <f t="shared" si="195"/>
        <v/>
      </c>
      <c r="BH105" s="58" t="str">
        <f t="shared" si="161"/>
        <v/>
      </c>
      <c r="BI105" s="58" t="str">
        <f t="shared" si="162"/>
        <v/>
      </c>
      <c r="BJ105" s="58" t="str">
        <f t="shared" si="196"/>
        <v/>
      </c>
      <c r="BK105" s="58" t="str">
        <f t="shared" si="197"/>
        <v/>
      </c>
      <c r="BL105" s="58" t="str">
        <f t="shared" si="163"/>
        <v/>
      </c>
      <c r="BM105" s="58" t="str">
        <f t="shared" si="164"/>
        <v/>
      </c>
      <c r="BN105" s="58" t="str">
        <f t="shared" si="198"/>
        <v/>
      </c>
      <c r="BO105" s="58" t="e">
        <f t="shared" si="199"/>
        <v>#N/A</v>
      </c>
      <c r="BP105" s="83" t="str">
        <f t="shared" si="165"/>
        <v/>
      </c>
      <c r="BQ105" s="58" t="str">
        <f t="shared" si="200"/>
        <v/>
      </c>
      <c r="BR105" s="58" t="str">
        <f t="shared" si="201"/>
        <v/>
      </c>
      <c r="BS105" s="58" t="str">
        <f t="shared" si="202"/>
        <v/>
      </c>
      <c r="BT105" s="47" t="str">
        <f t="shared" si="203"/>
        <v/>
      </c>
      <c r="BY105" s="167"/>
      <c r="BZ105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05" s="58" t="e">
        <f>IF(Include_in_Moderator=TRUE,'Moderator Analysis'!E:E,NA())</f>
        <v>#N/A</v>
      </c>
      <c r="CB105" s="58" t="e">
        <f>IF(Include_in_Moderator=TRUE,'Moderator Analysis'!F:F,NA())</f>
        <v>#N/A</v>
      </c>
      <c r="CC105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05" s="58" t="str">
        <f>IF(Include_in_Moderator=TRUE,1/CC:CC^2,"")</f>
        <v/>
      </c>
      <c r="CE105" s="58" t="str">
        <f>IF(Include_in_Moderator=TRUE,'Moderator Analysis'!F:F-CO$2,"")</f>
        <v/>
      </c>
      <c r="CF105" s="58" t="str">
        <f>IF(Include_in_Moderator=TRUE,'Moderator Analysis'!E:E-CO$3,"")</f>
        <v/>
      </c>
      <c r="CG105" s="47" t="str">
        <f>IF(Include_in_Moderator=TRUE,CD:CD*('Moderator Analysis'!F:F-CO$5-CO$4*'Moderator Analysis'!E:E)^2,"")</f>
        <v/>
      </c>
      <c r="CH105" s="27"/>
      <c r="CI105" s="75" t="str">
        <f>IF(AND(Sufficient_data="Yes",Include_study="Yes",Include_in_Moderator=TRUE,Moderator&lt;&gt;""),1/(CC:CC^2+CO$7),"")</f>
        <v/>
      </c>
      <c r="CJ105" s="58" t="str">
        <f>IF(AND(Sufficient_data="Yes",Include_study="Yes",CI105&lt;&gt;""),'Moderator Analysis'!F:F-'Moderator Analysis'!K$37,"")</f>
        <v/>
      </c>
      <c r="CK105" s="58" t="str">
        <f>IF(AND(Sufficient_data="Yes",Include_study="Yes",CI105&lt;&gt;""),'Moderator Analysis'!E:E-SUMPRODUCT('Moderator Analysis'!E:E,CI:CI)/SUM(CI:CI),"")</f>
        <v/>
      </c>
      <c r="CL105" s="47" t="str">
        <f>IF(AND(Sufficient_data="Yes",Include_study="Yes",CI105&lt;&gt;""),CI:CI*(CB105-'Moderator Analysis'!K$29-'Moderator Analysis'!K$30*'Moderator Analysis'!E:E)^2,"")</f>
        <v/>
      </c>
      <c r="CQ105" s="167"/>
      <c r="CR105" s="150" t="b">
        <f>IF(Additional_Fisher_transformation="On",AND(Include_study="Yes",Number_of_observations&lt;&gt;"",Number_of_predictors&lt;&gt;""),AND(Include_study="Yes",Sufficient_data="Yes"))</f>
        <v>0</v>
      </c>
      <c r="CS105" s="169"/>
      <c r="CT105" s="58" t="str">
        <f>IF(Include_in_Pub_Bias=TRUE,Partial_correlation,"")</f>
        <v/>
      </c>
      <c r="CU105" s="58" t="str">
        <f>IF(AND(Include_in_Pub_Bias=TRUE,Additional_Fisher_transformation="On"),FISHER(Partial_correlation),"")</f>
        <v/>
      </c>
      <c r="CV105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05" s="58" t="str">
        <f>IF(Include_in_Pub_Bias=TRUE,1/CV:CV^2,"")</f>
        <v/>
      </c>
      <c r="CX105" s="58" t="str">
        <f>IF(Include_in_Pub_Bias=TRUE,1/(CV:CV^2+IF(Additional_model="Fixed effect",0,Calculations!DK$11)),"")</f>
        <v/>
      </c>
      <c r="CY105" s="58" t="str">
        <f>IF(Include_in_Pub_Bias=TRUE,1/(CV:CV^2+IF(Additional_model="Fixed effect",0,'Publication Bias Analysis'!L$32)),"")</f>
        <v/>
      </c>
      <c r="CZ105" s="58" t="str">
        <f>IF(Include_in_Pub_Bias=TRUE,'Publication Bias Analysis'!E:E-'Publication Bias Analysis'!I$37,"")</f>
        <v/>
      </c>
      <c r="DA105" s="58" t="str">
        <f>IF(Include_in_Pub_Bias=TRUE,IF(Additional_model="Fixed effect",1/CV:CV,1/SQRT(CV:CV^2+DK$11)),"")</f>
        <v/>
      </c>
      <c r="DB105" s="58" t="str">
        <f>IF(Include_in_Pub_Bias=TRUE,IF(Additional_model="Fixed effect",'Publication Bias Analysis'!E:E/CV:CV,'Publication Bias Analysis'!E:E/SQRT(CV:CV^2+DK$11)),"")</f>
        <v/>
      </c>
      <c r="DC105" s="78" t="str">
        <f>IF(Include_in_Pub_Bias=TRUE,RANK(DP:DP,DP:DP,1)*IF(DO:DO&gt;0,1,-1),"")</f>
        <v/>
      </c>
      <c r="DD105" s="78" t="str">
        <f>IF(Include_in_Pub_Bias=TRUE,DC:DC,"")</f>
        <v/>
      </c>
      <c r="DE105" s="78" t="str">
        <f>IF(Include_in_Pub_Bias=TRUE,RANK(DS:DS,DS:DS,1)*IF(DR:DR&lt;0,-1,1),"")</f>
        <v/>
      </c>
      <c r="DF105" s="78" t="str">
        <f>IF(Include_in_Pub_Bias=TRUE,RANK(DV:DV,DV:DV,1)*IF(DU:DU&lt;0,-1,1),"")</f>
        <v/>
      </c>
      <c r="DG105" s="58" t="e">
        <f>IF(Include_in_Pub_Bias=TRUE,'Publication Bias Analysis'!E:E,NA())</f>
        <v>#N/A</v>
      </c>
      <c r="DH105" s="47" t="e">
        <f>IF(Include_in_Pub_Bias=TRUE,CV:CV,NA())</f>
        <v>#N/A</v>
      </c>
      <c r="DN105" s="164"/>
      <c r="DO105" s="10" t="str">
        <f>IF(Include_in_Pub_Bias=TRUE,IF('Publication Bias Analysis'!L$37="Left",'Publication Bias Analysis'!E:E-'Publication Bias Analysis'!I$29,'Publication Bias Analysis'!I$29-'Publication Bias Analysis'!E:E),"")</f>
        <v/>
      </c>
      <c r="DP105" s="10" t="str">
        <f>IF(Include_in_Pub_Bias=TRUE,ABS(DO105),"")</f>
        <v/>
      </c>
      <c r="DQ105" s="47" t="str">
        <f>IF(Include_in_Pub_Bias=TRUE,1/(CV:CV^2+IF(Additional_model="Fixed effect",0,$DZ$6)),"")</f>
        <v/>
      </c>
      <c r="DR105" s="10" t="str">
        <f>IF(Include_in_Pub_Bias=TRUE,IF('Publication Bias Analysis'!L$37="Left",'Publication Bias Analysis'!E:E-DZ$3,DZ$3-'Publication Bias Analysis'!E:E),"")</f>
        <v/>
      </c>
      <c r="DS105" s="10" t="str">
        <f t="shared" si="166"/>
        <v/>
      </c>
      <c r="DT105" s="47" t="str">
        <f>IF(AND(DR105&lt;&gt;"",DD105&lt;=MAX(DD:DD)-DZ$7),1/(CV:CV^2+IF(Additional_model="Fixed effect",0,$DZ$13)),"")</f>
        <v/>
      </c>
      <c r="DU105" s="10" t="str">
        <f>IF(Include_in_Pub_Bias=TRUE,IF('Publication Bias Analysis'!L$37="Left",'Publication Bias Analysis'!E:E-DZ$10,DZ$10-'Publication Bias Analysis'!E:E),"")</f>
        <v/>
      </c>
      <c r="DV105" s="10" t="str">
        <f t="shared" si="122"/>
        <v/>
      </c>
      <c r="DW105" s="47" t="str">
        <f>IF(AND(DU105&lt;&gt;"",DE105&lt;=MAX(DE:DE)-DZ$14),1/(CV:CV^2+IF(Additional_model="Fixed effect",0,$DZ$20)),"")</f>
        <v/>
      </c>
      <c r="EO105" s="164"/>
      <c r="EP105" s="58" t="str">
        <f>IF(Include_in_Pub_Bias=TRUE,Inverse_standard_error-AVERAGE(Inverse_standard_error),"")</f>
        <v/>
      </c>
      <c r="EQ105" s="47" t="str">
        <f>IF(Include_in_Pub_Bias=TRUE,Z_score-('Publication Bias Analysis'!P$3+'Publication Bias Analysis'!P$4*Inverse_standard_error),"")</f>
        <v/>
      </c>
      <c r="ES105" s="164"/>
      <c r="ET105" s="58" t="str">
        <f>IF(Include_in_Pub_Bias=TRUE,('Publication Bias Analysis'!E:E-SUMPRODUCT('Publication Bias Analysis'!E:E,Calculations!CW:CW)/SUM(Calculations!CW:CW))/(SQRT(EU:EU)),"")</f>
        <v/>
      </c>
      <c r="EU105" s="58" t="str">
        <f>IF(Include_in_Pub_Bias=TRUE,'Publication Bias Analysis'!F:F^2-1/(SUM(Calculations!CW:CW)),"")</f>
        <v/>
      </c>
      <c r="EV105" s="78" t="str">
        <f>IF(Include_in_Pub_Bias=TRUE,RANK(ET:ET,ET:ET,1),"")</f>
        <v/>
      </c>
      <c r="EW105" s="78" t="str">
        <f>IF(Include_in_Pub_Bias=TRUE,RANK(EU:EU,EU:EU,1),"")</f>
        <v/>
      </c>
      <c r="EX105" s="78" t="str">
        <f>IF(Include_in_Pub_Bias=TRUE,COUNTIFS(EV106:EV304,"&lt;"&amp;EV105,EW106:EW304,"&lt;"&amp;EW105)+COUNTIFS(EV106:EV304,"&gt;"&amp;EV105,EW106:EW304,"&gt;"&amp;EW105),"")</f>
        <v/>
      </c>
      <c r="EY105" s="94" t="str">
        <f>IF(Include_in_Pub_Bias=TRUE,COUNTIFS(EV106:EV304,"&lt;"&amp;EV105,EW106:EW304,"&gt;"&amp;EW105)+COUNTIFS(EV106:EV304,"&gt;"&amp;EV105,EW106:EW304,"&lt;"&amp;EW105),"")</f>
        <v/>
      </c>
      <c r="FA105" s="164"/>
      <c r="FG105" s="164"/>
      <c r="FH105" s="58" t="e">
        <f>IF(Include_in_Pub_Bias=TRUE,Inverse_standard_error,NA())</f>
        <v>#N/A</v>
      </c>
      <c r="FI105" s="58" t="e">
        <f>IF(Include_in_Pub_Bias=TRUE,Z_score,NA())</f>
        <v>#N/A</v>
      </c>
      <c r="FJ105" s="58" t="str">
        <f>IF(Include_in_Pub_Bias=TRUE,Inverse_standard_error-AVERAGE(Inverse_standard_error),"")</f>
        <v/>
      </c>
      <c r="FK105" s="47" t="str">
        <f>IF(Include_in_Pub_Bias=TRUE,Z_score-('Publication Bias Analysis'!AK$30+'Publication Bias Analysis'!AK$31*Inverse_standard_error),"")</f>
        <v/>
      </c>
      <c r="FQ105" s="164"/>
      <c r="FR105" s="98" t="str">
        <f>IF(Z_score&lt;&gt;"",RANK('Publication Bias Analysis'!AT:AT,'Publication Bias Analysis'!AT:AT,1)+COUNTIF('Publication Bias Analysis'!AT$2:AT104,'Publication Bias Analysis'!AR105),"")</f>
        <v/>
      </c>
      <c r="FS105" s="58" t="str">
        <f t="shared" si="168"/>
        <v/>
      </c>
      <c r="FT105" s="58" t="e">
        <f>IF(Include_in_Pub_Bias=TRUE,'Publication Bias Analysis'!AS105,NA())</f>
        <v>#N/A</v>
      </c>
      <c r="FU105" s="58" t="e">
        <f>IF('Publication Bias Analysis'!AS105&lt;&gt;"",'Publication Bias Analysis'!AT105,NA())</f>
        <v>#N/A</v>
      </c>
      <c r="FV105" s="58" t="str">
        <f>IF(Include_in_Pub_Bias=TRUE,'Publication Bias Analysis'!AS:AS-AVERAGE('Publication Bias Analysis'!AS:AS),"")</f>
        <v/>
      </c>
      <c r="FW105" s="47" t="str">
        <f>IF(Include_in_Pub_Bias=TRUE,FU:FU-('Publication Bias Analysis'!AW$30+'Publication Bias Analysis'!AW$31*FT:FT),"")</f>
        <v/>
      </c>
      <c r="GC105" s="164"/>
      <c r="GD105" s="58" t="str">
        <f t="shared" si="204"/>
        <v/>
      </c>
      <c r="GE105" s="58" t="str">
        <f t="shared" si="123"/>
        <v/>
      </c>
      <c r="GF105" s="47" t="str">
        <f t="shared" si="167"/>
        <v/>
      </c>
    </row>
    <row r="106" spans="1:188" x14ac:dyDescent="0.2">
      <c r="A106" s="166"/>
      <c r="B106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06" s="78" t="str">
        <f>IF(B106&lt;&gt;"",IF(B106=0,COUNTIF(B$2:B105,0)+1,COUNTIF(B$2:B105,B106)+B106+COUNTIF(B:B,0)),"")</f>
        <v/>
      </c>
      <c r="D106" s="78" t="str">
        <f>IF(AND(Variance&lt;&gt;"",Entry_Number&lt;&gt;""),Entry_Number,"")</f>
        <v/>
      </c>
      <c r="E106" s="120" t="str">
        <f>IF(Input!Study_name&lt;&gt;"",Input!Study_name,"")</f>
        <v/>
      </c>
      <c r="F106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06" s="58" t="str">
        <f t="shared" si="169"/>
        <v/>
      </c>
      <c r="H106" s="58" t="str">
        <f t="shared" si="170"/>
        <v/>
      </c>
      <c r="I106" s="58" t="str">
        <f t="shared" si="171"/>
        <v/>
      </c>
      <c r="J106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06" s="58" t="str">
        <f>IF(AND(Include_study="Yes",Sufficient_data="Yes",Variance&lt;&gt;""),IF(Input!Standard_error_of_Partial_correlation&lt;&gt;"",Input!Standard_error_of_Partial_correlation,SQRT(J106)),"")</f>
        <v/>
      </c>
      <c r="L106" s="58" t="str">
        <f>IF(AND(Sufficient_data="Yes",Include_study="Yes",Variance&lt;&gt;""),1/Variance,"")</f>
        <v/>
      </c>
      <c r="M106" s="58" t="str">
        <f>IF(AND(Sufficient_data="Yes",Include_study="Yes",Variance&lt;&gt;""),1/(Variance+T2_),"")</f>
        <v/>
      </c>
      <c r="N106" s="58" t="str">
        <f t="shared" si="172"/>
        <v/>
      </c>
      <c r="O106" s="58" t="str">
        <f t="shared" si="173"/>
        <v/>
      </c>
      <c r="P106" s="143" t="str">
        <f t="shared" si="174"/>
        <v/>
      </c>
      <c r="Q106" s="146" t="str">
        <f>IF(AND(Include_study="Yes",Sufficient_data="Yes",Variance&lt;&gt;""),IF(Fisher_transformation="Off",Partial_correlation,Partial_correlation_z)-Combined_Effect_Size,"")</f>
        <v/>
      </c>
      <c r="S106" s="75" t="e">
        <f>IF(AND(Sufficient_data="Yes",Include_study="Yes",Variance&lt;&gt;""),Partial_correlation,NA())</f>
        <v>#N/A</v>
      </c>
      <c r="T106" s="58" t="e">
        <f t="shared" si="175"/>
        <v>#N/A</v>
      </c>
      <c r="U106" s="47" t="e">
        <f t="shared" si="176"/>
        <v>#N/A</v>
      </c>
      <c r="Z106" s="166"/>
      <c r="AA106" s="82" t="str">
        <f t="shared" si="177"/>
        <v/>
      </c>
      <c r="AB106" s="88" t="b">
        <f t="shared" si="205"/>
        <v>0</v>
      </c>
      <c r="AC106" s="105" t="str">
        <f>IF(Include_in_subgroup=TRUE,Input!Study_name,"")</f>
        <v/>
      </c>
      <c r="AD106" s="58" t="str">
        <f t="shared" si="178"/>
        <v/>
      </c>
      <c r="AE106" s="58" t="str">
        <f t="shared" si="179"/>
        <v/>
      </c>
      <c r="AF106" s="58" t="str">
        <f t="shared" si="180"/>
        <v/>
      </c>
      <c r="AG106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06" s="58" t="str">
        <f t="shared" si="181"/>
        <v/>
      </c>
      <c r="AI106" s="58" t="str">
        <f t="shared" si="182"/>
        <v/>
      </c>
      <c r="AJ106" s="83" t="str">
        <f t="shared" si="183"/>
        <v/>
      </c>
      <c r="AK106" s="58" t="str">
        <f t="shared" si="184"/>
        <v/>
      </c>
      <c r="AL106" s="58" t="str">
        <f t="shared" si="185"/>
        <v/>
      </c>
      <c r="AM106" s="47" t="str">
        <f t="shared" si="186"/>
        <v/>
      </c>
      <c r="AN106" s="27"/>
      <c r="AO106" s="75" t="e">
        <f t="shared" si="187"/>
        <v>#N/A</v>
      </c>
      <c r="AP106" s="58" t="e">
        <f t="shared" si="188"/>
        <v>#N/A</v>
      </c>
      <c r="AQ106" s="47" t="e">
        <f t="shared" si="189"/>
        <v>#N/A</v>
      </c>
      <c r="AR106" s="27"/>
      <c r="AS106" s="82" t="str">
        <f t="shared" si="115"/>
        <v/>
      </c>
      <c r="AT106" s="58" t="str">
        <f>IF(AND(Sufficient_data="Yes",Include_study="Yes",Subgroup&lt;&gt;""),IF(COUNTIFS(Input!K$2:K105,"="&amp;"Yes",Input!C$2:C105,"="&amp;"Yes",Input!M$2:M105,"="&amp;Subgroup)&gt;0,"",Subgroup),"")</f>
        <v/>
      </c>
      <c r="AU106" s="88" t="str">
        <f t="shared" si="116"/>
        <v/>
      </c>
      <c r="AV106" s="78" t="str">
        <f t="shared" si="190"/>
        <v/>
      </c>
      <c r="AW106" s="58" t="str">
        <f t="shared" si="117"/>
        <v/>
      </c>
      <c r="AX106" s="89" t="str">
        <f t="shared" si="118"/>
        <v/>
      </c>
      <c r="AY106" s="83" t="str">
        <f t="shared" si="160"/>
        <v/>
      </c>
      <c r="AZ106" s="58" t="str">
        <f t="shared" si="119"/>
        <v/>
      </c>
      <c r="BA106" s="58" t="str">
        <f t="shared" si="191"/>
        <v/>
      </c>
      <c r="BB106" s="58" t="str">
        <f t="shared" si="120"/>
        <v/>
      </c>
      <c r="BC106" s="58" t="str">
        <f t="shared" si="121"/>
        <v/>
      </c>
      <c r="BD106" s="58" t="str">
        <f t="shared" si="192"/>
        <v/>
      </c>
      <c r="BE106" s="88" t="str">
        <f t="shared" si="193"/>
        <v/>
      </c>
      <c r="BF106" s="58" t="str">
        <f t="shared" si="194"/>
        <v/>
      </c>
      <c r="BG106" s="58" t="str">
        <f t="shared" si="195"/>
        <v/>
      </c>
      <c r="BH106" s="58" t="str">
        <f t="shared" si="161"/>
        <v/>
      </c>
      <c r="BI106" s="58" t="str">
        <f t="shared" si="162"/>
        <v/>
      </c>
      <c r="BJ106" s="58" t="str">
        <f t="shared" si="196"/>
        <v/>
      </c>
      <c r="BK106" s="58" t="str">
        <f t="shared" si="197"/>
        <v/>
      </c>
      <c r="BL106" s="58" t="str">
        <f t="shared" si="163"/>
        <v/>
      </c>
      <c r="BM106" s="58" t="str">
        <f t="shared" si="164"/>
        <v/>
      </c>
      <c r="BN106" s="58" t="str">
        <f t="shared" si="198"/>
        <v/>
      </c>
      <c r="BO106" s="58" t="e">
        <f t="shared" si="199"/>
        <v>#N/A</v>
      </c>
      <c r="BP106" s="83" t="str">
        <f t="shared" si="165"/>
        <v/>
      </c>
      <c r="BQ106" s="58" t="str">
        <f t="shared" si="200"/>
        <v/>
      </c>
      <c r="BR106" s="58" t="str">
        <f t="shared" si="201"/>
        <v/>
      </c>
      <c r="BS106" s="58" t="str">
        <f t="shared" si="202"/>
        <v/>
      </c>
      <c r="BT106" s="47" t="str">
        <f t="shared" si="203"/>
        <v/>
      </c>
      <c r="BY106" s="167"/>
      <c r="BZ106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06" s="58" t="e">
        <f>IF(Include_in_Moderator=TRUE,'Moderator Analysis'!E:E,NA())</f>
        <v>#N/A</v>
      </c>
      <c r="CB106" s="58" t="e">
        <f>IF(Include_in_Moderator=TRUE,'Moderator Analysis'!F:F,NA())</f>
        <v>#N/A</v>
      </c>
      <c r="CC106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06" s="58" t="str">
        <f>IF(Include_in_Moderator=TRUE,1/CC:CC^2,"")</f>
        <v/>
      </c>
      <c r="CE106" s="58" t="str">
        <f>IF(Include_in_Moderator=TRUE,'Moderator Analysis'!F:F-CO$2,"")</f>
        <v/>
      </c>
      <c r="CF106" s="58" t="str">
        <f>IF(Include_in_Moderator=TRUE,'Moderator Analysis'!E:E-CO$3,"")</f>
        <v/>
      </c>
      <c r="CG106" s="47" t="str">
        <f>IF(Include_in_Moderator=TRUE,CD:CD*('Moderator Analysis'!F:F-CO$5-CO$4*'Moderator Analysis'!E:E)^2,"")</f>
        <v/>
      </c>
      <c r="CH106" s="27"/>
      <c r="CI106" s="75" t="str">
        <f>IF(AND(Sufficient_data="Yes",Include_study="Yes",Include_in_Moderator=TRUE,Moderator&lt;&gt;""),1/(CC:CC^2+CO$7),"")</f>
        <v/>
      </c>
      <c r="CJ106" s="58" t="str">
        <f>IF(AND(Sufficient_data="Yes",Include_study="Yes",CI106&lt;&gt;""),'Moderator Analysis'!F:F-'Moderator Analysis'!K$37,"")</f>
        <v/>
      </c>
      <c r="CK106" s="58" t="str">
        <f>IF(AND(Sufficient_data="Yes",Include_study="Yes",CI106&lt;&gt;""),'Moderator Analysis'!E:E-SUMPRODUCT('Moderator Analysis'!E:E,CI:CI)/SUM(CI:CI),"")</f>
        <v/>
      </c>
      <c r="CL106" s="47" t="str">
        <f>IF(AND(Sufficient_data="Yes",Include_study="Yes",CI106&lt;&gt;""),CI:CI*(CB106-'Moderator Analysis'!K$29-'Moderator Analysis'!K$30*'Moderator Analysis'!E:E)^2,"")</f>
        <v/>
      </c>
      <c r="CQ106" s="167"/>
      <c r="CR106" s="150" t="b">
        <f>IF(Additional_Fisher_transformation="On",AND(Include_study="Yes",Number_of_observations&lt;&gt;"",Number_of_predictors&lt;&gt;""),AND(Include_study="Yes",Sufficient_data="Yes"))</f>
        <v>0</v>
      </c>
      <c r="CS106" s="169"/>
      <c r="CT106" s="58" t="str">
        <f>IF(Include_in_Pub_Bias=TRUE,Partial_correlation,"")</f>
        <v/>
      </c>
      <c r="CU106" s="58" t="str">
        <f>IF(AND(Include_in_Pub_Bias=TRUE,Additional_Fisher_transformation="On"),FISHER(Partial_correlation),"")</f>
        <v/>
      </c>
      <c r="CV106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06" s="58" t="str">
        <f>IF(Include_in_Pub_Bias=TRUE,1/CV:CV^2,"")</f>
        <v/>
      </c>
      <c r="CX106" s="58" t="str">
        <f>IF(Include_in_Pub_Bias=TRUE,1/(CV:CV^2+IF(Additional_model="Fixed effect",0,Calculations!DK$11)),"")</f>
        <v/>
      </c>
      <c r="CY106" s="58" t="str">
        <f>IF(Include_in_Pub_Bias=TRUE,1/(CV:CV^2+IF(Additional_model="Fixed effect",0,'Publication Bias Analysis'!L$32)),"")</f>
        <v/>
      </c>
      <c r="CZ106" s="58" t="str">
        <f>IF(Include_in_Pub_Bias=TRUE,'Publication Bias Analysis'!E:E-'Publication Bias Analysis'!I$37,"")</f>
        <v/>
      </c>
      <c r="DA106" s="58" t="str">
        <f>IF(Include_in_Pub_Bias=TRUE,IF(Additional_model="Fixed effect",1/CV:CV,1/SQRT(CV:CV^2+DK$11)),"")</f>
        <v/>
      </c>
      <c r="DB106" s="58" t="str">
        <f>IF(Include_in_Pub_Bias=TRUE,IF(Additional_model="Fixed effect",'Publication Bias Analysis'!E:E/CV:CV,'Publication Bias Analysis'!E:E/SQRT(CV:CV^2+DK$11)),"")</f>
        <v/>
      </c>
      <c r="DC106" s="78" t="str">
        <f>IF(Include_in_Pub_Bias=TRUE,RANK(DP:DP,DP:DP,1)*IF(DO:DO&gt;0,1,-1),"")</f>
        <v/>
      </c>
      <c r="DD106" s="78" t="str">
        <f>IF(Include_in_Pub_Bias=TRUE,DC:DC,"")</f>
        <v/>
      </c>
      <c r="DE106" s="78" t="str">
        <f>IF(Include_in_Pub_Bias=TRUE,RANK(DS:DS,DS:DS,1)*IF(DR:DR&lt;0,-1,1),"")</f>
        <v/>
      </c>
      <c r="DF106" s="78" t="str">
        <f>IF(Include_in_Pub_Bias=TRUE,RANK(DV:DV,DV:DV,1)*IF(DU:DU&lt;0,-1,1),"")</f>
        <v/>
      </c>
      <c r="DG106" s="58" t="e">
        <f>IF(Include_in_Pub_Bias=TRUE,'Publication Bias Analysis'!E:E,NA())</f>
        <v>#N/A</v>
      </c>
      <c r="DH106" s="47" t="e">
        <f>IF(Include_in_Pub_Bias=TRUE,CV:CV,NA())</f>
        <v>#N/A</v>
      </c>
      <c r="DN106" s="164"/>
      <c r="DO106" s="10" t="str">
        <f>IF(Include_in_Pub_Bias=TRUE,IF('Publication Bias Analysis'!L$37="Left",'Publication Bias Analysis'!E:E-'Publication Bias Analysis'!I$29,'Publication Bias Analysis'!I$29-'Publication Bias Analysis'!E:E),"")</f>
        <v/>
      </c>
      <c r="DP106" s="10" t="str">
        <f>IF(Include_in_Pub_Bias=TRUE,ABS(DO106),"")</f>
        <v/>
      </c>
      <c r="DQ106" s="47" t="str">
        <f>IF(Include_in_Pub_Bias=TRUE,1/(CV:CV^2+IF(Additional_model="Fixed effect",0,$DZ$6)),"")</f>
        <v/>
      </c>
      <c r="DR106" s="10" t="str">
        <f>IF(Include_in_Pub_Bias=TRUE,IF('Publication Bias Analysis'!L$37="Left",'Publication Bias Analysis'!E:E-DZ$3,DZ$3-'Publication Bias Analysis'!E:E),"")</f>
        <v/>
      </c>
      <c r="DS106" s="10" t="str">
        <f t="shared" si="166"/>
        <v/>
      </c>
      <c r="DT106" s="47" t="str">
        <f>IF(AND(DR106&lt;&gt;"",DD106&lt;=MAX(DD:DD)-DZ$7),1/(CV:CV^2+IF(Additional_model="Fixed effect",0,$DZ$13)),"")</f>
        <v/>
      </c>
      <c r="DU106" s="10" t="str">
        <f>IF(Include_in_Pub_Bias=TRUE,IF('Publication Bias Analysis'!L$37="Left",'Publication Bias Analysis'!E:E-DZ$10,DZ$10-'Publication Bias Analysis'!E:E),"")</f>
        <v/>
      </c>
      <c r="DV106" s="10" t="str">
        <f t="shared" si="122"/>
        <v/>
      </c>
      <c r="DW106" s="47" t="str">
        <f>IF(AND(DU106&lt;&gt;"",DE106&lt;=MAX(DE:DE)-DZ$14),1/(CV:CV^2+IF(Additional_model="Fixed effect",0,$DZ$20)),"")</f>
        <v/>
      </c>
      <c r="EO106" s="164"/>
      <c r="EP106" s="58" t="str">
        <f>IF(Include_in_Pub_Bias=TRUE,Inverse_standard_error-AVERAGE(Inverse_standard_error),"")</f>
        <v/>
      </c>
      <c r="EQ106" s="47" t="str">
        <f>IF(Include_in_Pub_Bias=TRUE,Z_score-('Publication Bias Analysis'!P$3+'Publication Bias Analysis'!P$4*Inverse_standard_error),"")</f>
        <v/>
      </c>
      <c r="ES106" s="164"/>
      <c r="ET106" s="58" t="str">
        <f>IF(Include_in_Pub_Bias=TRUE,('Publication Bias Analysis'!E:E-SUMPRODUCT('Publication Bias Analysis'!E:E,Calculations!CW:CW)/SUM(Calculations!CW:CW))/(SQRT(EU:EU)),"")</f>
        <v/>
      </c>
      <c r="EU106" s="58" t="str">
        <f>IF(Include_in_Pub_Bias=TRUE,'Publication Bias Analysis'!F:F^2-1/(SUM(Calculations!CW:CW)),"")</f>
        <v/>
      </c>
      <c r="EV106" s="78" t="str">
        <f>IF(Include_in_Pub_Bias=TRUE,RANK(ET:ET,ET:ET,1),"")</f>
        <v/>
      </c>
      <c r="EW106" s="78" t="str">
        <f>IF(Include_in_Pub_Bias=TRUE,RANK(EU:EU,EU:EU,1),"")</f>
        <v/>
      </c>
      <c r="EX106" s="78" t="str">
        <f>IF(Include_in_Pub_Bias=TRUE,COUNTIFS(EV107:EV305,"&lt;"&amp;EV106,EW107:EW305,"&lt;"&amp;EW106)+COUNTIFS(EV107:EV305,"&gt;"&amp;EV106,EW107:EW305,"&gt;"&amp;EW106),"")</f>
        <v/>
      </c>
      <c r="EY106" s="94" t="str">
        <f>IF(Include_in_Pub_Bias=TRUE,COUNTIFS(EV107:EV305,"&lt;"&amp;EV106,EW107:EW305,"&gt;"&amp;EW106)+COUNTIFS(EV107:EV305,"&gt;"&amp;EV106,EW107:EW305,"&lt;"&amp;EW106),"")</f>
        <v/>
      </c>
      <c r="FA106" s="164"/>
      <c r="FG106" s="164"/>
      <c r="FH106" s="58" t="e">
        <f>IF(Include_in_Pub_Bias=TRUE,Inverse_standard_error,NA())</f>
        <v>#N/A</v>
      </c>
      <c r="FI106" s="58" t="e">
        <f>IF(Include_in_Pub_Bias=TRUE,Z_score,NA())</f>
        <v>#N/A</v>
      </c>
      <c r="FJ106" s="58" t="str">
        <f>IF(Include_in_Pub_Bias=TRUE,Inverse_standard_error-AVERAGE(Inverse_standard_error),"")</f>
        <v/>
      </c>
      <c r="FK106" s="47" t="str">
        <f>IF(Include_in_Pub_Bias=TRUE,Z_score-('Publication Bias Analysis'!AK$30+'Publication Bias Analysis'!AK$31*Inverse_standard_error),"")</f>
        <v/>
      </c>
      <c r="FQ106" s="164"/>
      <c r="FR106" s="98" t="str">
        <f>IF(Z_score&lt;&gt;"",RANK('Publication Bias Analysis'!AT:AT,'Publication Bias Analysis'!AT:AT,1)+COUNTIF('Publication Bias Analysis'!AT$2:AT105,'Publication Bias Analysis'!AR106),"")</f>
        <v/>
      </c>
      <c r="FS106" s="58" t="str">
        <f t="shared" si="168"/>
        <v/>
      </c>
      <c r="FT106" s="58" t="e">
        <f>IF(Include_in_Pub_Bias=TRUE,'Publication Bias Analysis'!AS106,NA())</f>
        <v>#N/A</v>
      </c>
      <c r="FU106" s="58" t="e">
        <f>IF('Publication Bias Analysis'!AS106&lt;&gt;"",'Publication Bias Analysis'!AT106,NA())</f>
        <v>#N/A</v>
      </c>
      <c r="FV106" s="58" t="str">
        <f>IF(Include_in_Pub_Bias=TRUE,'Publication Bias Analysis'!AS:AS-AVERAGE('Publication Bias Analysis'!AS:AS),"")</f>
        <v/>
      </c>
      <c r="FW106" s="47" t="str">
        <f>IF(Include_in_Pub_Bias=TRUE,FU:FU-('Publication Bias Analysis'!AW$30+'Publication Bias Analysis'!AW$31*FT:FT),"")</f>
        <v/>
      </c>
      <c r="GC106" s="164"/>
      <c r="GD106" s="58" t="str">
        <f t="shared" si="204"/>
        <v/>
      </c>
      <c r="GE106" s="58" t="str">
        <f t="shared" si="123"/>
        <v/>
      </c>
      <c r="GF106" s="47" t="str">
        <f t="shared" si="167"/>
        <v/>
      </c>
    </row>
    <row r="107" spans="1:188" x14ac:dyDescent="0.2">
      <c r="A107" s="166"/>
      <c r="B107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07" s="78" t="str">
        <f>IF(B107&lt;&gt;"",IF(B107=0,COUNTIF(B$2:B106,0)+1,COUNTIF(B$2:B106,B107)+B107+COUNTIF(B:B,0)),"")</f>
        <v/>
      </c>
      <c r="D107" s="78" t="str">
        <f>IF(AND(Variance&lt;&gt;"",Entry_Number&lt;&gt;""),Entry_Number,"")</f>
        <v/>
      </c>
      <c r="E107" s="120" t="str">
        <f>IF(Input!Study_name&lt;&gt;"",Input!Study_name,"")</f>
        <v/>
      </c>
      <c r="F107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07" s="58" t="str">
        <f t="shared" si="169"/>
        <v/>
      </c>
      <c r="H107" s="58" t="str">
        <f t="shared" si="170"/>
        <v/>
      </c>
      <c r="I107" s="58" t="str">
        <f t="shared" si="171"/>
        <v/>
      </c>
      <c r="J107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07" s="58" t="str">
        <f>IF(AND(Include_study="Yes",Sufficient_data="Yes",Variance&lt;&gt;""),IF(Input!Standard_error_of_Partial_correlation&lt;&gt;"",Input!Standard_error_of_Partial_correlation,SQRT(J107)),"")</f>
        <v/>
      </c>
      <c r="L107" s="58" t="str">
        <f>IF(AND(Sufficient_data="Yes",Include_study="Yes",Variance&lt;&gt;""),1/Variance,"")</f>
        <v/>
      </c>
      <c r="M107" s="58" t="str">
        <f>IF(AND(Sufficient_data="Yes",Include_study="Yes",Variance&lt;&gt;""),1/(Variance+T2_),"")</f>
        <v/>
      </c>
      <c r="N107" s="58" t="str">
        <f t="shared" si="172"/>
        <v/>
      </c>
      <c r="O107" s="58" t="str">
        <f t="shared" si="173"/>
        <v/>
      </c>
      <c r="P107" s="143" t="str">
        <f t="shared" si="174"/>
        <v/>
      </c>
      <c r="Q107" s="146" t="str">
        <f>IF(AND(Include_study="Yes",Sufficient_data="Yes",Variance&lt;&gt;""),IF(Fisher_transformation="Off",Partial_correlation,Partial_correlation_z)-Combined_Effect_Size,"")</f>
        <v/>
      </c>
      <c r="S107" s="75" t="e">
        <f>IF(AND(Sufficient_data="Yes",Include_study="Yes",Variance&lt;&gt;""),Partial_correlation,NA())</f>
        <v>#N/A</v>
      </c>
      <c r="T107" s="58" t="e">
        <f t="shared" si="175"/>
        <v>#N/A</v>
      </c>
      <c r="U107" s="47" t="e">
        <f t="shared" si="176"/>
        <v>#N/A</v>
      </c>
      <c r="Z107" s="166"/>
      <c r="AA107" s="82" t="str">
        <f t="shared" si="177"/>
        <v/>
      </c>
      <c r="AB107" s="88" t="b">
        <f t="shared" si="205"/>
        <v>0</v>
      </c>
      <c r="AC107" s="105" t="str">
        <f>IF(Include_in_subgroup=TRUE,Input!Study_name,"")</f>
        <v/>
      </c>
      <c r="AD107" s="58" t="str">
        <f t="shared" si="178"/>
        <v/>
      </c>
      <c r="AE107" s="58" t="str">
        <f t="shared" si="179"/>
        <v/>
      </c>
      <c r="AF107" s="58" t="str">
        <f t="shared" si="180"/>
        <v/>
      </c>
      <c r="AG107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07" s="58" t="str">
        <f t="shared" si="181"/>
        <v/>
      </c>
      <c r="AI107" s="58" t="str">
        <f t="shared" si="182"/>
        <v/>
      </c>
      <c r="AJ107" s="83" t="str">
        <f t="shared" si="183"/>
        <v/>
      </c>
      <c r="AK107" s="58" t="str">
        <f t="shared" si="184"/>
        <v/>
      </c>
      <c r="AL107" s="58" t="str">
        <f t="shared" si="185"/>
        <v/>
      </c>
      <c r="AM107" s="47" t="str">
        <f t="shared" si="186"/>
        <v/>
      </c>
      <c r="AN107" s="27"/>
      <c r="AO107" s="75" t="e">
        <f t="shared" si="187"/>
        <v>#N/A</v>
      </c>
      <c r="AP107" s="58" t="e">
        <f t="shared" si="188"/>
        <v>#N/A</v>
      </c>
      <c r="AQ107" s="47" t="e">
        <f t="shared" si="189"/>
        <v>#N/A</v>
      </c>
      <c r="AR107" s="27"/>
      <c r="AS107" s="82" t="str">
        <f t="shared" si="115"/>
        <v/>
      </c>
      <c r="AT107" s="58" t="str">
        <f>IF(AND(Sufficient_data="Yes",Include_study="Yes",Subgroup&lt;&gt;""),IF(COUNTIFS(Input!K$2:K106,"="&amp;"Yes",Input!C$2:C106,"="&amp;"Yes",Input!M$2:M106,"="&amp;Subgroup)&gt;0,"",Subgroup),"")</f>
        <v/>
      </c>
      <c r="AU107" s="88" t="str">
        <f t="shared" si="116"/>
        <v/>
      </c>
      <c r="AV107" s="78" t="str">
        <f t="shared" si="190"/>
        <v/>
      </c>
      <c r="AW107" s="58" t="str">
        <f t="shared" si="117"/>
        <v/>
      </c>
      <c r="AX107" s="89" t="str">
        <f t="shared" si="118"/>
        <v/>
      </c>
      <c r="AY107" s="83" t="str">
        <f t="shared" si="160"/>
        <v/>
      </c>
      <c r="AZ107" s="58" t="str">
        <f t="shared" si="119"/>
        <v/>
      </c>
      <c r="BA107" s="58" t="str">
        <f t="shared" si="191"/>
        <v/>
      </c>
      <c r="BB107" s="58" t="str">
        <f t="shared" si="120"/>
        <v/>
      </c>
      <c r="BC107" s="58" t="str">
        <f t="shared" si="121"/>
        <v/>
      </c>
      <c r="BD107" s="58" t="str">
        <f t="shared" si="192"/>
        <v/>
      </c>
      <c r="BE107" s="88" t="str">
        <f t="shared" si="193"/>
        <v/>
      </c>
      <c r="BF107" s="58" t="str">
        <f t="shared" si="194"/>
        <v/>
      </c>
      <c r="BG107" s="58" t="str">
        <f t="shared" si="195"/>
        <v/>
      </c>
      <c r="BH107" s="58" t="str">
        <f t="shared" si="161"/>
        <v/>
      </c>
      <c r="BI107" s="58" t="str">
        <f t="shared" si="162"/>
        <v/>
      </c>
      <c r="BJ107" s="58" t="str">
        <f t="shared" si="196"/>
        <v/>
      </c>
      <c r="BK107" s="58" t="str">
        <f t="shared" si="197"/>
        <v/>
      </c>
      <c r="BL107" s="58" t="str">
        <f t="shared" si="163"/>
        <v/>
      </c>
      <c r="BM107" s="58" t="str">
        <f t="shared" si="164"/>
        <v/>
      </c>
      <c r="BN107" s="58" t="str">
        <f t="shared" si="198"/>
        <v/>
      </c>
      <c r="BO107" s="58" t="e">
        <f t="shared" si="199"/>
        <v>#N/A</v>
      </c>
      <c r="BP107" s="83" t="str">
        <f t="shared" si="165"/>
        <v/>
      </c>
      <c r="BQ107" s="58" t="str">
        <f t="shared" si="200"/>
        <v/>
      </c>
      <c r="BR107" s="58" t="str">
        <f t="shared" si="201"/>
        <v/>
      </c>
      <c r="BS107" s="58" t="str">
        <f t="shared" si="202"/>
        <v/>
      </c>
      <c r="BT107" s="47" t="str">
        <f t="shared" si="203"/>
        <v/>
      </c>
      <c r="BY107" s="167"/>
      <c r="BZ107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07" s="58" t="e">
        <f>IF(Include_in_Moderator=TRUE,'Moderator Analysis'!E:E,NA())</f>
        <v>#N/A</v>
      </c>
      <c r="CB107" s="58" t="e">
        <f>IF(Include_in_Moderator=TRUE,'Moderator Analysis'!F:F,NA())</f>
        <v>#N/A</v>
      </c>
      <c r="CC107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07" s="58" t="str">
        <f>IF(Include_in_Moderator=TRUE,1/CC:CC^2,"")</f>
        <v/>
      </c>
      <c r="CE107" s="58" t="str">
        <f>IF(Include_in_Moderator=TRUE,'Moderator Analysis'!F:F-CO$2,"")</f>
        <v/>
      </c>
      <c r="CF107" s="58" t="str">
        <f>IF(Include_in_Moderator=TRUE,'Moderator Analysis'!E:E-CO$3,"")</f>
        <v/>
      </c>
      <c r="CG107" s="47" t="str">
        <f>IF(Include_in_Moderator=TRUE,CD:CD*('Moderator Analysis'!F:F-CO$5-CO$4*'Moderator Analysis'!E:E)^2,"")</f>
        <v/>
      </c>
      <c r="CH107" s="27"/>
      <c r="CI107" s="75" t="str">
        <f>IF(AND(Sufficient_data="Yes",Include_study="Yes",Include_in_Moderator=TRUE,Moderator&lt;&gt;""),1/(CC:CC^2+CO$7),"")</f>
        <v/>
      </c>
      <c r="CJ107" s="58" t="str">
        <f>IF(AND(Sufficient_data="Yes",Include_study="Yes",CI107&lt;&gt;""),'Moderator Analysis'!F:F-'Moderator Analysis'!K$37,"")</f>
        <v/>
      </c>
      <c r="CK107" s="58" t="str">
        <f>IF(AND(Sufficient_data="Yes",Include_study="Yes",CI107&lt;&gt;""),'Moderator Analysis'!E:E-SUMPRODUCT('Moderator Analysis'!E:E,CI:CI)/SUM(CI:CI),"")</f>
        <v/>
      </c>
      <c r="CL107" s="47" t="str">
        <f>IF(AND(Sufficient_data="Yes",Include_study="Yes",CI107&lt;&gt;""),CI:CI*(CB107-'Moderator Analysis'!K$29-'Moderator Analysis'!K$30*'Moderator Analysis'!E:E)^2,"")</f>
        <v/>
      </c>
      <c r="CQ107" s="167"/>
      <c r="CR107" s="150" t="b">
        <f>IF(Additional_Fisher_transformation="On",AND(Include_study="Yes",Number_of_observations&lt;&gt;"",Number_of_predictors&lt;&gt;""),AND(Include_study="Yes",Sufficient_data="Yes"))</f>
        <v>0</v>
      </c>
      <c r="CS107" s="169"/>
      <c r="CT107" s="58" t="str">
        <f>IF(Include_in_Pub_Bias=TRUE,Partial_correlation,"")</f>
        <v/>
      </c>
      <c r="CU107" s="58" t="str">
        <f>IF(AND(Include_in_Pub_Bias=TRUE,Additional_Fisher_transformation="On"),FISHER(Partial_correlation),"")</f>
        <v/>
      </c>
      <c r="CV107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07" s="58" t="str">
        <f>IF(Include_in_Pub_Bias=TRUE,1/CV:CV^2,"")</f>
        <v/>
      </c>
      <c r="CX107" s="58" t="str">
        <f>IF(Include_in_Pub_Bias=TRUE,1/(CV:CV^2+IF(Additional_model="Fixed effect",0,Calculations!DK$11)),"")</f>
        <v/>
      </c>
      <c r="CY107" s="58" t="str">
        <f>IF(Include_in_Pub_Bias=TRUE,1/(CV:CV^2+IF(Additional_model="Fixed effect",0,'Publication Bias Analysis'!L$32)),"")</f>
        <v/>
      </c>
      <c r="CZ107" s="58" t="str">
        <f>IF(Include_in_Pub_Bias=TRUE,'Publication Bias Analysis'!E:E-'Publication Bias Analysis'!I$37,"")</f>
        <v/>
      </c>
      <c r="DA107" s="58" t="str">
        <f>IF(Include_in_Pub_Bias=TRUE,IF(Additional_model="Fixed effect",1/CV:CV,1/SQRT(CV:CV^2+DK$11)),"")</f>
        <v/>
      </c>
      <c r="DB107" s="58" t="str">
        <f>IF(Include_in_Pub_Bias=TRUE,IF(Additional_model="Fixed effect",'Publication Bias Analysis'!E:E/CV:CV,'Publication Bias Analysis'!E:E/SQRT(CV:CV^2+DK$11)),"")</f>
        <v/>
      </c>
      <c r="DC107" s="78" t="str">
        <f>IF(Include_in_Pub_Bias=TRUE,RANK(DP:DP,DP:DP,1)*IF(DO:DO&gt;0,1,-1),"")</f>
        <v/>
      </c>
      <c r="DD107" s="78" t="str">
        <f>IF(Include_in_Pub_Bias=TRUE,DC:DC,"")</f>
        <v/>
      </c>
      <c r="DE107" s="78" t="str">
        <f>IF(Include_in_Pub_Bias=TRUE,RANK(DS:DS,DS:DS,1)*IF(DR:DR&lt;0,-1,1),"")</f>
        <v/>
      </c>
      <c r="DF107" s="78" t="str">
        <f>IF(Include_in_Pub_Bias=TRUE,RANK(DV:DV,DV:DV,1)*IF(DU:DU&lt;0,-1,1),"")</f>
        <v/>
      </c>
      <c r="DG107" s="58" t="e">
        <f>IF(Include_in_Pub_Bias=TRUE,'Publication Bias Analysis'!E:E,NA())</f>
        <v>#N/A</v>
      </c>
      <c r="DH107" s="47" t="e">
        <f>IF(Include_in_Pub_Bias=TRUE,CV:CV,NA())</f>
        <v>#N/A</v>
      </c>
      <c r="DN107" s="164"/>
      <c r="DO107" s="10" t="str">
        <f>IF(Include_in_Pub_Bias=TRUE,IF('Publication Bias Analysis'!L$37="Left",'Publication Bias Analysis'!E:E-'Publication Bias Analysis'!I$29,'Publication Bias Analysis'!I$29-'Publication Bias Analysis'!E:E),"")</f>
        <v/>
      </c>
      <c r="DP107" s="10" t="str">
        <f>IF(Include_in_Pub_Bias=TRUE,ABS(DO107),"")</f>
        <v/>
      </c>
      <c r="DQ107" s="47" t="str">
        <f>IF(Include_in_Pub_Bias=TRUE,1/(CV:CV^2+IF(Additional_model="Fixed effect",0,$DZ$6)),"")</f>
        <v/>
      </c>
      <c r="DR107" s="10" t="str">
        <f>IF(Include_in_Pub_Bias=TRUE,IF('Publication Bias Analysis'!L$37="Left",'Publication Bias Analysis'!E:E-DZ$3,DZ$3-'Publication Bias Analysis'!E:E),"")</f>
        <v/>
      </c>
      <c r="DS107" s="10" t="str">
        <f t="shared" si="166"/>
        <v/>
      </c>
      <c r="DT107" s="47" t="str">
        <f>IF(AND(DR107&lt;&gt;"",DD107&lt;=MAX(DD:DD)-DZ$7),1/(CV:CV^2+IF(Additional_model="Fixed effect",0,$DZ$13)),"")</f>
        <v/>
      </c>
      <c r="DU107" s="10" t="str">
        <f>IF(Include_in_Pub_Bias=TRUE,IF('Publication Bias Analysis'!L$37="Left",'Publication Bias Analysis'!E:E-DZ$10,DZ$10-'Publication Bias Analysis'!E:E),"")</f>
        <v/>
      </c>
      <c r="DV107" s="10" t="str">
        <f t="shared" si="122"/>
        <v/>
      </c>
      <c r="DW107" s="47" t="str">
        <f>IF(AND(DU107&lt;&gt;"",DE107&lt;=MAX(DE:DE)-DZ$14),1/(CV:CV^2+IF(Additional_model="Fixed effect",0,$DZ$20)),"")</f>
        <v/>
      </c>
      <c r="EO107" s="164"/>
      <c r="EP107" s="58" t="str">
        <f>IF(Include_in_Pub_Bias=TRUE,Inverse_standard_error-AVERAGE(Inverse_standard_error),"")</f>
        <v/>
      </c>
      <c r="EQ107" s="47" t="str">
        <f>IF(Include_in_Pub_Bias=TRUE,Z_score-('Publication Bias Analysis'!P$3+'Publication Bias Analysis'!P$4*Inverse_standard_error),"")</f>
        <v/>
      </c>
      <c r="ES107" s="164"/>
      <c r="ET107" s="58" t="str">
        <f>IF(Include_in_Pub_Bias=TRUE,('Publication Bias Analysis'!E:E-SUMPRODUCT('Publication Bias Analysis'!E:E,Calculations!CW:CW)/SUM(Calculations!CW:CW))/(SQRT(EU:EU)),"")</f>
        <v/>
      </c>
      <c r="EU107" s="58" t="str">
        <f>IF(Include_in_Pub_Bias=TRUE,'Publication Bias Analysis'!F:F^2-1/(SUM(Calculations!CW:CW)),"")</f>
        <v/>
      </c>
      <c r="EV107" s="78" t="str">
        <f>IF(Include_in_Pub_Bias=TRUE,RANK(ET:ET,ET:ET,1),"")</f>
        <v/>
      </c>
      <c r="EW107" s="78" t="str">
        <f>IF(Include_in_Pub_Bias=TRUE,RANK(EU:EU,EU:EU,1),"")</f>
        <v/>
      </c>
      <c r="EX107" s="78" t="str">
        <f>IF(Include_in_Pub_Bias=TRUE,COUNTIFS(EV108:EV306,"&lt;"&amp;EV107,EW108:EW306,"&lt;"&amp;EW107)+COUNTIFS(EV108:EV306,"&gt;"&amp;EV107,EW108:EW306,"&gt;"&amp;EW107),"")</f>
        <v/>
      </c>
      <c r="EY107" s="94" t="str">
        <f>IF(Include_in_Pub_Bias=TRUE,COUNTIFS(EV108:EV306,"&lt;"&amp;EV107,EW108:EW306,"&gt;"&amp;EW107)+COUNTIFS(EV108:EV306,"&gt;"&amp;EV107,EW108:EW306,"&lt;"&amp;EW107),"")</f>
        <v/>
      </c>
      <c r="FA107" s="164"/>
      <c r="FG107" s="164"/>
      <c r="FH107" s="58" t="e">
        <f>IF(Include_in_Pub_Bias=TRUE,Inverse_standard_error,NA())</f>
        <v>#N/A</v>
      </c>
      <c r="FI107" s="58" t="e">
        <f>IF(Include_in_Pub_Bias=TRUE,Z_score,NA())</f>
        <v>#N/A</v>
      </c>
      <c r="FJ107" s="58" t="str">
        <f>IF(Include_in_Pub_Bias=TRUE,Inverse_standard_error-AVERAGE(Inverse_standard_error),"")</f>
        <v/>
      </c>
      <c r="FK107" s="47" t="str">
        <f>IF(Include_in_Pub_Bias=TRUE,Z_score-('Publication Bias Analysis'!AK$30+'Publication Bias Analysis'!AK$31*Inverse_standard_error),"")</f>
        <v/>
      </c>
      <c r="FQ107" s="164"/>
      <c r="FR107" s="98" t="str">
        <f>IF(Z_score&lt;&gt;"",RANK('Publication Bias Analysis'!AT:AT,'Publication Bias Analysis'!AT:AT,1)+COUNTIF('Publication Bias Analysis'!AT$2:AT106,'Publication Bias Analysis'!AR107),"")</f>
        <v/>
      </c>
      <c r="FS107" s="58" t="str">
        <f t="shared" si="168"/>
        <v/>
      </c>
      <c r="FT107" s="58" t="e">
        <f>IF(Include_in_Pub_Bias=TRUE,'Publication Bias Analysis'!AS107,NA())</f>
        <v>#N/A</v>
      </c>
      <c r="FU107" s="58" t="e">
        <f>IF('Publication Bias Analysis'!AS107&lt;&gt;"",'Publication Bias Analysis'!AT107,NA())</f>
        <v>#N/A</v>
      </c>
      <c r="FV107" s="58" t="str">
        <f>IF(Include_in_Pub_Bias=TRUE,'Publication Bias Analysis'!AS:AS-AVERAGE('Publication Bias Analysis'!AS:AS),"")</f>
        <v/>
      </c>
      <c r="FW107" s="47" t="str">
        <f>IF(Include_in_Pub_Bias=TRUE,FU:FU-('Publication Bias Analysis'!AW$30+'Publication Bias Analysis'!AW$31*FT:FT),"")</f>
        <v/>
      </c>
      <c r="GC107" s="164"/>
      <c r="GD107" s="58" t="str">
        <f t="shared" si="204"/>
        <v/>
      </c>
      <c r="GE107" s="58" t="str">
        <f t="shared" si="123"/>
        <v/>
      </c>
      <c r="GF107" s="47" t="str">
        <f t="shared" si="167"/>
        <v/>
      </c>
    </row>
    <row r="108" spans="1:188" x14ac:dyDescent="0.2">
      <c r="A108" s="166"/>
      <c r="B108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08" s="78" t="str">
        <f>IF(B108&lt;&gt;"",IF(B108=0,COUNTIF(B$2:B107,0)+1,COUNTIF(B$2:B107,B108)+B108+COUNTIF(B:B,0)),"")</f>
        <v/>
      </c>
      <c r="D108" s="78" t="str">
        <f>IF(AND(Variance&lt;&gt;"",Entry_Number&lt;&gt;""),Entry_Number,"")</f>
        <v/>
      </c>
      <c r="E108" s="120" t="str">
        <f>IF(Input!Study_name&lt;&gt;"",Input!Study_name,"")</f>
        <v/>
      </c>
      <c r="F108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08" s="58" t="str">
        <f t="shared" si="169"/>
        <v/>
      </c>
      <c r="H108" s="58" t="str">
        <f t="shared" si="170"/>
        <v/>
      </c>
      <c r="I108" s="58" t="str">
        <f t="shared" si="171"/>
        <v/>
      </c>
      <c r="J108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08" s="58" t="str">
        <f>IF(AND(Include_study="Yes",Sufficient_data="Yes",Variance&lt;&gt;""),IF(Input!Standard_error_of_Partial_correlation&lt;&gt;"",Input!Standard_error_of_Partial_correlation,SQRT(J108)),"")</f>
        <v/>
      </c>
      <c r="L108" s="58" t="str">
        <f>IF(AND(Sufficient_data="Yes",Include_study="Yes",Variance&lt;&gt;""),1/Variance,"")</f>
        <v/>
      </c>
      <c r="M108" s="58" t="str">
        <f>IF(AND(Sufficient_data="Yes",Include_study="Yes",Variance&lt;&gt;""),1/(Variance+T2_),"")</f>
        <v/>
      </c>
      <c r="N108" s="58" t="str">
        <f t="shared" si="172"/>
        <v/>
      </c>
      <c r="O108" s="58" t="str">
        <f t="shared" si="173"/>
        <v/>
      </c>
      <c r="P108" s="143" t="str">
        <f t="shared" si="174"/>
        <v/>
      </c>
      <c r="Q108" s="146" t="str">
        <f>IF(AND(Include_study="Yes",Sufficient_data="Yes",Variance&lt;&gt;""),IF(Fisher_transformation="Off",Partial_correlation,Partial_correlation_z)-Combined_Effect_Size,"")</f>
        <v/>
      </c>
      <c r="S108" s="75" t="e">
        <f>IF(AND(Sufficient_data="Yes",Include_study="Yes",Variance&lt;&gt;""),Partial_correlation,NA())</f>
        <v>#N/A</v>
      </c>
      <c r="T108" s="58" t="e">
        <f t="shared" si="175"/>
        <v>#N/A</v>
      </c>
      <c r="U108" s="47" t="e">
        <f t="shared" si="176"/>
        <v>#N/A</v>
      </c>
      <c r="Z108" s="166"/>
      <c r="AA108" s="82" t="str">
        <f t="shared" si="177"/>
        <v/>
      </c>
      <c r="AB108" s="88" t="b">
        <f t="shared" si="205"/>
        <v>0</v>
      </c>
      <c r="AC108" s="105" t="str">
        <f>IF(Include_in_subgroup=TRUE,Input!Study_name,"")</f>
        <v/>
      </c>
      <c r="AD108" s="58" t="str">
        <f t="shared" si="178"/>
        <v/>
      </c>
      <c r="AE108" s="58" t="str">
        <f t="shared" si="179"/>
        <v/>
      </c>
      <c r="AF108" s="58" t="str">
        <f t="shared" si="180"/>
        <v/>
      </c>
      <c r="AG108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08" s="58" t="str">
        <f t="shared" si="181"/>
        <v/>
      </c>
      <c r="AI108" s="58" t="str">
        <f t="shared" si="182"/>
        <v/>
      </c>
      <c r="AJ108" s="83" t="str">
        <f t="shared" si="183"/>
        <v/>
      </c>
      <c r="AK108" s="58" t="str">
        <f t="shared" si="184"/>
        <v/>
      </c>
      <c r="AL108" s="58" t="str">
        <f t="shared" si="185"/>
        <v/>
      </c>
      <c r="AM108" s="47" t="str">
        <f t="shared" si="186"/>
        <v/>
      </c>
      <c r="AN108" s="27"/>
      <c r="AO108" s="75" t="e">
        <f t="shared" si="187"/>
        <v>#N/A</v>
      </c>
      <c r="AP108" s="58" t="e">
        <f t="shared" si="188"/>
        <v>#N/A</v>
      </c>
      <c r="AQ108" s="47" t="e">
        <f t="shared" si="189"/>
        <v>#N/A</v>
      </c>
      <c r="AR108" s="27"/>
      <c r="AS108" s="82" t="str">
        <f t="shared" si="115"/>
        <v/>
      </c>
      <c r="AT108" s="58" t="str">
        <f>IF(AND(Sufficient_data="Yes",Include_study="Yes",Subgroup&lt;&gt;""),IF(COUNTIFS(Input!K$2:K107,"="&amp;"Yes",Input!C$2:C107,"="&amp;"Yes",Input!M$2:M107,"="&amp;Subgroup)&gt;0,"",Subgroup),"")</f>
        <v/>
      </c>
      <c r="AU108" s="88" t="str">
        <f t="shared" si="116"/>
        <v/>
      </c>
      <c r="AV108" s="78" t="str">
        <f t="shared" si="190"/>
        <v/>
      </c>
      <c r="AW108" s="58" t="str">
        <f t="shared" si="117"/>
        <v/>
      </c>
      <c r="AX108" s="89" t="str">
        <f t="shared" si="118"/>
        <v/>
      </c>
      <c r="AY108" s="83" t="str">
        <f t="shared" si="160"/>
        <v/>
      </c>
      <c r="AZ108" s="58" t="str">
        <f t="shared" si="119"/>
        <v/>
      </c>
      <c r="BA108" s="58" t="str">
        <f t="shared" si="191"/>
        <v/>
      </c>
      <c r="BB108" s="58" t="str">
        <f t="shared" si="120"/>
        <v/>
      </c>
      <c r="BC108" s="58" t="str">
        <f t="shared" si="121"/>
        <v/>
      </c>
      <c r="BD108" s="58" t="str">
        <f t="shared" si="192"/>
        <v/>
      </c>
      <c r="BE108" s="88" t="str">
        <f t="shared" si="193"/>
        <v/>
      </c>
      <c r="BF108" s="58" t="str">
        <f t="shared" si="194"/>
        <v/>
      </c>
      <c r="BG108" s="58" t="str">
        <f t="shared" si="195"/>
        <v/>
      </c>
      <c r="BH108" s="58" t="str">
        <f t="shared" si="161"/>
        <v/>
      </c>
      <c r="BI108" s="58" t="str">
        <f t="shared" si="162"/>
        <v/>
      </c>
      <c r="BJ108" s="58" t="str">
        <f t="shared" si="196"/>
        <v/>
      </c>
      <c r="BK108" s="58" t="str">
        <f t="shared" si="197"/>
        <v/>
      </c>
      <c r="BL108" s="58" t="str">
        <f t="shared" si="163"/>
        <v/>
      </c>
      <c r="BM108" s="58" t="str">
        <f t="shared" si="164"/>
        <v/>
      </c>
      <c r="BN108" s="58" t="str">
        <f t="shared" si="198"/>
        <v/>
      </c>
      <c r="BO108" s="58" t="e">
        <f t="shared" si="199"/>
        <v>#N/A</v>
      </c>
      <c r="BP108" s="83" t="str">
        <f t="shared" si="165"/>
        <v/>
      </c>
      <c r="BQ108" s="58" t="str">
        <f t="shared" si="200"/>
        <v/>
      </c>
      <c r="BR108" s="58" t="str">
        <f t="shared" si="201"/>
        <v/>
      </c>
      <c r="BS108" s="58" t="str">
        <f t="shared" si="202"/>
        <v/>
      </c>
      <c r="BT108" s="47" t="str">
        <f t="shared" si="203"/>
        <v/>
      </c>
      <c r="BY108" s="167"/>
      <c r="BZ108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08" s="58" t="e">
        <f>IF(Include_in_Moderator=TRUE,'Moderator Analysis'!E:E,NA())</f>
        <v>#N/A</v>
      </c>
      <c r="CB108" s="58" t="e">
        <f>IF(Include_in_Moderator=TRUE,'Moderator Analysis'!F:F,NA())</f>
        <v>#N/A</v>
      </c>
      <c r="CC108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08" s="58" t="str">
        <f>IF(Include_in_Moderator=TRUE,1/CC:CC^2,"")</f>
        <v/>
      </c>
      <c r="CE108" s="58" t="str">
        <f>IF(Include_in_Moderator=TRUE,'Moderator Analysis'!F:F-CO$2,"")</f>
        <v/>
      </c>
      <c r="CF108" s="58" t="str">
        <f>IF(Include_in_Moderator=TRUE,'Moderator Analysis'!E:E-CO$3,"")</f>
        <v/>
      </c>
      <c r="CG108" s="47" t="str">
        <f>IF(Include_in_Moderator=TRUE,CD:CD*('Moderator Analysis'!F:F-CO$5-CO$4*'Moderator Analysis'!E:E)^2,"")</f>
        <v/>
      </c>
      <c r="CH108" s="27"/>
      <c r="CI108" s="75" t="str">
        <f>IF(AND(Sufficient_data="Yes",Include_study="Yes",Include_in_Moderator=TRUE,Moderator&lt;&gt;""),1/(CC:CC^2+CO$7),"")</f>
        <v/>
      </c>
      <c r="CJ108" s="58" t="str">
        <f>IF(AND(Sufficient_data="Yes",Include_study="Yes",CI108&lt;&gt;""),'Moderator Analysis'!F:F-'Moderator Analysis'!K$37,"")</f>
        <v/>
      </c>
      <c r="CK108" s="58" t="str">
        <f>IF(AND(Sufficient_data="Yes",Include_study="Yes",CI108&lt;&gt;""),'Moderator Analysis'!E:E-SUMPRODUCT('Moderator Analysis'!E:E,CI:CI)/SUM(CI:CI),"")</f>
        <v/>
      </c>
      <c r="CL108" s="47" t="str">
        <f>IF(AND(Sufficient_data="Yes",Include_study="Yes",CI108&lt;&gt;""),CI:CI*(CB108-'Moderator Analysis'!K$29-'Moderator Analysis'!K$30*'Moderator Analysis'!E:E)^2,"")</f>
        <v/>
      </c>
      <c r="CQ108" s="167"/>
      <c r="CR108" s="150" t="b">
        <f>IF(Additional_Fisher_transformation="On",AND(Include_study="Yes",Number_of_observations&lt;&gt;"",Number_of_predictors&lt;&gt;""),AND(Include_study="Yes",Sufficient_data="Yes"))</f>
        <v>0</v>
      </c>
      <c r="CS108" s="169"/>
      <c r="CT108" s="58" t="str">
        <f>IF(Include_in_Pub_Bias=TRUE,Partial_correlation,"")</f>
        <v/>
      </c>
      <c r="CU108" s="58" t="str">
        <f>IF(AND(Include_in_Pub_Bias=TRUE,Additional_Fisher_transformation="On"),FISHER(Partial_correlation),"")</f>
        <v/>
      </c>
      <c r="CV108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08" s="58" t="str">
        <f>IF(Include_in_Pub_Bias=TRUE,1/CV:CV^2,"")</f>
        <v/>
      </c>
      <c r="CX108" s="58" t="str">
        <f>IF(Include_in_Pub_Bias=TRUE,1/(CV:CV^2+IF(Additional_model="Fixed effect",0,Calculations!DK$11)),"")</f>
        <v/>
      </c>
      <c r="CY108" s="58" t="str">
        <f>IF(Include_in_Pub_Bias=TRUE,1/(CV:CV^2+IF(Additional_model="Fixed effect",0,'Publication Bias Analysis'!L$32)),"")</f>
        <v/>
      </c>
      <c r="CZ108" s="58" t="str">
        <f>IF(Include_in_Pub_Bias=TRUE,'Publication Bias Analysis'!E:E-'Publication Bias Analysis'!I$37,"")</f>
        <v/>
      </c>
      <c r="DA108" s="58" t="str">
        <f>IF(Include_in_Pub_Bias=TRUE,IF(Additional_model="Fixed effect",1/CV:CV,1/SQRT(CV:CV^2+DK$11)),"")</f>
        <v/>
      </c>
      <c r="DB108" s="58" t="str">
        <f>IF(Include_in_Pub_Bias=TRUE,IF(Additional_model="Fixed effect",'Publication Bias Analysis'!E:E/CV:CV,'Publication Bias Analysis'!E:E/SQRT(CV:CV^2+DK$11)),"")</f>
        <v/>
      </c>
      <c r="DC108" s="78" t="str">
        <f>IF(Include_in_Pub_Bias=TRUE,RANK(DP:DP,DP:DP,1)*IF(DO:DO&gt;0,1,-1),"")</f>
        <v/>
      </c>
      <c r="DD108" s="78" t="str">
        <f>IF(Include_in_Pub_Bias=TRUE,DC:DC,"")</f>
        <v/>
      </c>
      <c r="DE108" s="78" t="str">
        <f>IF(Include_in_Pub_Bias=TRUE,RANK(DS:DS,DS:DS,1)*IF(DR:DR&lt;0,-1,1),"")</f>
        <v/>
      </c>
      <c r="DF108" s="78" t="str">
        <f>IF(Include_in_Pub_Bias=TRUE,RANK(DV:DV,DV:DV,1)*IF(DU:DU&lt;0,-1,1),"")</f>
        <v/>
      </c>
      <c r="DG108" s="58" t="e">
        <f>IF(Include_in_Pub_Bias=TRUE,'Publication Bias Analysis'!E:E,NA())</f>
        <v>#N/A</v>
      </c>
      <c r="DH108" s="47" t="e">
        <f>IF(Include_in_Pub_Bias=TRUE,CV:CV,NA())</f>
        <v>#N/A</v>
      </c>
      <c r="DN108" s="164"/>
      <c r="DO108" s="10" t="str">
        <f>IF(Include_in_Pub_Bias=TRUE,IF('Publication Bias Analysis'!L$37="Left",'Publication Bias Analysis'!E:E-'Publication Bias Analysis'!I$29,'Publication Bias Analysis'!I$29-'Publication Bias Analysis'!E:E),"")</f>
        <v/>
      </c>
      <c r="DP108" s="10" t="str">
        <f>IF(Include_in_Pub_Bias=TRUE,ABS(DO108),"")</f>
        <v/>
      </c>
      <c r="DQ108" s="47" t="str">
        <f>IF(Include_in_Pub_Bias=TRUE,1/(CV:CV^2+IF(Additional_model="Fixed effect",0,$DZ$6)),"")</f>
        <v/>
      </c>
      <c r="DR108" s="10" t="str">
        <f>IF(Include_in_Pub_Bias=TRUE,IF('Publication Bias Analysis'!L$37="Left",'Publication Bias Analysis'!E:E-DZ$3,DZ$3-'Publication Bias Analysis'!E:E),"")</f>
        <v/>
      </c>
      <c r="DS108" s="10" t="str">
        <f t="shared" si="166"/>
        <v/>
      </c>
      <c r="DT108" s="47" t="str">
        <f>IF(AND(DR108&lt;&gt;"",DD108&lt;=MAX(DD:DD)-DZ$7),1/(CV:CV^2+IF(Additional_model="Fixed effect",0,$DZ$13)),"")</f>
        <v/>
      </c>
      <c r="DU108" s="10" t="str">
        <f>IF(Include_in_Pub_Bias=TRUE,IF('Publication Bias Analysis'!L$37="Left",'Publication Bias Analysis'!E:E-DZ$10,DZ$10-'Publication Bias Analysis'!E:E),"")</f>
        <v/>
      </c>
      <c r="DV108" s="10" t="str">
        <f t="shared" si="122"/>
        <v/>
      </c>
      <c r="DW108" s="47" t="str">
        <f>IF(AND(DU108&lt;&gt;"",DE108&lt;=MAX(DE:DE)-DZ$14),1/(CV:CV^2+IF(Additional_model="Fixed effect",0,$DZ$20)),"")</f>
        <v/>
      </c>
      <c r="EO108" s="164"/>
      <c r="EP108" s="58" t="str">
        <f>IF(Include_in_Pub_Bias=TRUE,Inverse_standard_error-AVERAGE(Inverse_standard_error),"")</f>
        <v/>
      </c>
      <c r="EQ108" s="47" t="str">
        <f>IF(Include_in_Pub_Bias=TRUE,Z_score-('Publication Bias Analysis'!P$3+'Publication Bias Analysis'!P$4*Inverse_standard_error),"")</f>
        <v/>
      </c>
      <c r="ES108" s="164"/>
      <c r="ET108" s="58" t="str">
        <f>IF(Include_in_Pub_Bias=TRUE,('Publication Bias Analysis'!E:E-SUMPRODUCT('Publication Bias Analysis'!E:E,Calculations!CW:CW)/SUM(Calculations!CW:CW))/(SQRT(EU:EU)),"")</f>
        <v/>
      </c>
      <c r="EU108" s="58" t="str">
        <f>IF(Include_in_Pub_Bias=TRUE,'Publication Bias Analysis'!F:F^2-1/(SUM(Calculations!CW:CW)),"")</f>
        <v/>
      </c>
      <c r="EV108" s="78" t="str">
        <f>IF(Include_in_Pub_Bias=TRUE,RANK(ET:ET,ET:ET,1),"")</f>
        <v/>
      </c>
      <c r="EW108" s="78" t="str">
        <f>IF(Include_in_Pub_Bias=TRUE,RANK(EU:EU,EU:EU,1),"")</f>
        <v/>
      </c>
      <c r="EX108" s="78" t="str">
        <f>IF(Include_in_Pub_Bias=TRUE,COUNTIFS(EV109:EV307,"&lt;"&amp;EV108,EW109:EW307,"&lt;"&amp;EW108)+COUNTIFS(EV109:EV307,"&gt;"&amp;EV108,EW109:EW307,"&gt;"&amp;EW108),"")</f>
        <v/>
      </c>
      <c r="EY108" s="94" t="str">
        <f>IF(Include_in_Pub_Bias=TRUE,COUNTIFS(EV109:EV307,"&lt;"&amp;EV108,EW109:EW307,"&gt;"&amp;EW108)+COUNTIFS(EV109:EV307,"&gt;"&amp;EV108,EW109:EW307,"&lt;"&amp;EW108),"")</f>
        <v/>
      </c>
      <c r="FA108" s="164"/>
      <c r="FG108" s="164"/>
      <c r="FH108" s="58" t="e">
        <f>IF(Include_in_Pub_Bias=TRUE,Inverse_standard_error,NA())</f>
        <v>#N/A</v>
      </c>
      <c r="FI108" s="58" t="e">
        <f>IF(Include_in_Pub_Bias=TRUE,Z_score,NA())</f>
        <v>#N/A</v>
      </c>
      <c r="FJ108" s="58" t="str">
        <f>IF(Include_in_Pub_Bias=TRUE,Inverse_standard_error-AVERAGE(Inverse_standard_error),"")</f>
        <v/>
      </c>
      <c r="FK108" s="47" t="str">
        <f>IF(Include_in_Pub_Bias=TRUE,Z_score-('Publication Bias Analysis'!AK$30+'Publication Bias Analysis'!AK$31*Inverse_standard_error),"")</f>
        <v/>
      </c>
      <c r="FQ108" s="164"/>
      <c r="FR108" s="98" t="str">
        <f>IF(Z_score&lt;&gt;"",RANK('Publication Bias Analysis'!AT:AT,'Publication Bias Analysis'!AT:AT,1)+COUNTIF('Publication Bias Analysis'!AT$2:AT107,'Publication Bias Analysis'!AR108),"")</f>
        <v/>
      </c>
      <c r="FS108" s="58" t="str">
        <f t="shared" si="168"/>
        <v/>
      </c>
      <c r="FT108" s="58" t="e">
        <f>IF(Include_in_Pub_Bias=TRUE,'Publication Bias Analysis'!AS108,NA())</f>
        <v>#N/A</v>
      </c>
      <c r="FU108" s="58" t="e">
        <f>IF('Publication Bias Analysis'!AS108&lt;&gt;"",'Publication Bias Analysis'!AT108,NA())</f>
        <v>#N/A</v>
      </c>
      <c r="FV108" s="58" t="str">
        <f>IF(Include_in_Pub_Bias=TRUE,'Publication Bias Analysis'!AS:AS-AVERAGE('Publication Bias Analysis'!AS:AS),"")</f>
        <v/>
      </c>
      <c r="FW108" s="47" t="str">
        <f>IF(Include_in_Pub_Bias=TRUE,FU:FU-('Publication Bias Analysis'!AW$30+'Publication Bias Analysis'!AW$31*FT:FT),"")</f>
        <v/>
      </c>
      <c r="GC108" s="164"/>
      <c r="GD108" s="58" t="str">
        <f t="shared" si="204"/>
        <v/>
      </c>
      <c r="GE108" s="58" t="str">
        <f t="shared" si="123"/>
        <v/>
      </c>
      <c r="GF108" s="47" t="str">
        <f t="shared" si="167"/>
        <v/>
      </c>
    </row>
    <row r="109" spans="1:188" x14ac:dyDescent="0.2">
      <c r="A109" s="166"/>
      <c r="B109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09" s="78" t="str">
        <f>IF(B109&lt;&gt;"",IF(B109=0,COUNTIF(B$2:B108,0)+1,COUNTIF(B$2:B108,B109)+B109+COUNTIF(B:B,0)),"")</f>
        <v/>
      </c>
      <c r="D109" s="78" t="str">
        <f>IF(AND(Variance&lt;&gt;"",Entry_Number&lt;&gt;""),Entry_Number,"")</f>
        <v/>
      </c>
      <c r="E109" s="120" t="str">
        <f>IF(Input!Study_name&lt;&gt;"",Input!Study_name,"")</f>
        <v/>
      </c>
      <c r="F109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09" s="58" t="str">
        <f t="shared" si="169"/>
        <v/>
      </c>
      <c r="H109" s="58" t="str">
        <f t="shared" si="170"/>
        <v/>
      </c>
      <c r="I109" s="58" t="str">
        <f t="shared" si="171"/>
        <v/>
      </c>
      <c r="J109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09" s="58" t="str">
        <f>IF(AND(Include_study="Yes",Sufficient_data="Yes",Variance&lt;&gt;""),IF(Input!Standard_error_of_Partial_correlation&lt;&gt;"",Input!Standard_error_of_Partial_correlation,SQRT(J109)),"")</f>
        <v/>
      </c>
      <c r="L109" s="58" t="str">
        <f>IF(AND(Sufficient_data="Yes",Include_study="Yes",Variance&lt;&gt;""),1/Variance,"")</f>
        <v/>
      </c>
      <c r="M109" s="58" t="str">
        <f>IF(AND(Sufficient_data="Yes",Include_study="Yes",Variance&lt;&gt;""),1/(Variance+T2_),"")</f>
        <v/>
      </c>
      <c r="N109" s="58" t="str">
        <f t="shared" si="172"/>
        <v/>
      </c>
      <c r="O109" s="58" t="str">
        <f t="shared" si="173"/>
        <v/>
      </c>
      <c r="P109" s="143" t="str">
        <f t="shared" si="174"/>
        <v/>
      </c>
      <c r="Q109" s="146" t="str">
        <f>IF(AND(Include_study="Yes",Sufficient_data="Yes",Variance&lt;&gt;""),IF(Fisher_transformation="Off",Partial_correlation,Partial_correlation_z)-Combined_Effect_Size,"")</f>
        <v/>
      </c>
      <c r="S109" s="75" t="e">
        <f>IF(AND(Sufficient_data="Yes",Include_study="Yes",Variance&lt;&gt;""),Partial_correlation,NA())</f>
        <v>#N/A</v>
      </c>
      <c r="T109" s="58" t="e">
        <f t="shared" si="175"/>
        <v>#N/A</v>
      </c>
      <c r="U109" s="47" t="e">
        <f t="shared" si="176"/>
        <v>#N/A</v>
      </c>
      <c r="Z109" s="166"/>
      <c r="AA109" s="82" t="str">
        <f t="shared" si="177"/>
        <v/>
      </c>
      <c r="AB109" s="88" t="b">
        <f t="shared" si="205"/>
        <v>0</v>
      </c>
      <c r="AC109" s="105" t="str">
        <f>IF(Include_in_subgroup=TRUE,Input!Study_name,"")</f>
        <v/>
      </c>
      <c r="AD109" s="58" t="str">
        <f t="shared" si="178"/>
        <v/>
      </c>
      <c r="AE109" s="58" t="str">
        <f t="shared" si="179"/>
        <v/>
      </c>
      <c r="AF109" s="58" t="str">
        <f t="shared" si="180"/>
        <v/>
      </c>
      <c r="AG109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09" s="58" t="str">
        <f t="shared" si="181"/>
        <v/>
      </c>
      <c r="AI109" s="58" t="str">
        <f t="shared" si="182"/>
        <v/>
      </c>
      <c r="AJ109" s="83" t="str">
        <f t="shared" si="183"/>
        <v/>
      </c>
      <c r="AK109" s="58" t="str">
        <f t="shared" si="184"/>
        <v/>
      </c>
      <c r="AL109" s="58" t="str">
        <f t="shared" si="185"/>
        <v/>
      </c>
      <c r="AM109" s="47" t="str">
        <f t="shared" si="186"/>
        <v/>
      </c>
      <c r="AN109" s="27"/>
      <c r="AO109" s="75" t="e">
        <f t="shared" si="187"/>
        <v>#N/A</v>
      </c>
      <c r="AP109" s="58" t="e">
        <f t="shared" si="188"/>
        <v>#N/A</v>
      </c>
      <c r="AQ109" s="47" t="e">
        <f t="shared" si="189"/>
        <v>#N/A</v>
      </c>
      <c r="AR109" s="27"/>
      <c r="AS109" s="82" t="str">
        <f t="shared" si="115"/>
        <v/>
      </c>
      <c r="AT109" s="58" t="str">
        <f>IF(AND(Sufficient_data="Yes",Include_study="Yes",Subgroup&lt;&gt;""),IF(COUNTIFS(Input!K$2:K108,"="&amp;"Yes",Input!C$2:C108,"="&amp;"Yes",Input!M$2:M108,"="&amp;Subgroup)&gt;0,"",Subgroup),"")</f>
        <v/>
      </c>
      <c r="AU109" s="88" t="str">
        <f t="shared" si="116"/>
        <v/>
      </c>
      <c r="AV109" s="78" t="str">
        <f t="shared" si="190"/>
        <v/>
      </c>
      <c r="AW109" s="58" t="str">
        <f t="shared" si="117"/>
        <v/>
      </c>
      <c r="AX109" s="89" t="str">
        <f t="shared" si="118"/>
        <v/>
      </c>
      <c r="AY109" s="83" t="str">
        <f t="shared" si="160"/>
        <v/>
      </c>
      <c r="AZ109" s="58" t="str">
        <f t="shared" si="119"/>
        <v/>
      </c>
      <c r="BA109" s="58" t="str">
        <f t="shared" si="191"/>
        <v/>
      </c>
      <c r="BB109" s="58" t="str">
        <f t="shared" si="120"/>
        <v/>
      </c>
      <c r="BC109" s="58" t="str">
        <f t="shared" si="121"/>
        <v/>
      </c>
      <c r="BD109" s="58" t="str">
        <f t="shared" si="192"/>
        <v/>
      </c>
      <c r="BE109" s="88" t="str">
        <f t="shared" si="193"/>
        <v/>
      </c>
      <c r="BF109" s="58" t="str">
        <f t="shared" si="194"/>
        <v/>
      </c>
      <c r="BG109" s="58" t="str">
        <f t="shared" si="195"/>
        <v/>
      </c>
      <c r="BH109" s="58" t="str">
        <f t="shared" si="161"/>
        <v/>
      </c>
      <c r="BI109" s="58" t="str">
        <f t="shared" si="162"/>
        <v/>
      </c>
      <c r="BJ109" s="58" t="str">
        <f t="shared" si="196"/>
        <v/>
      </c>
      <c r="BK109" s="58" t="str">
        <f t="shared" si="197"/>
        <v/>
      </c>
      <c r="BL109" s="58" t="str">
        <f t="shared" si="163"/>
        <v/>
      </c>
      <c r="BM109" s="58" t="str">
        <f t="shared" si="164"/>
        <v/>
      </c>
      <c r="BN109" s="58" t="str">
        <f t="shared" si="198"/>
        <v/>
      </c>
      <c r="BO109" s="58" t="e">
        <f t="shared" si="199"/>
        <v>#N/A</v>
      </c>
      <c r="BP109" s="83" t="str">
        <f t="shared" si="165"/>
        <v/>
      </c>
      <c r="BQ109" s="58" t="str">
        <f t="shared" si="200"/>
        <v/>
      </c>
      <c r="BR109" s="58" t="str">
        <f t="shared" si="201"/>
        <v/>
      </c>
      <c r="BS109" s="58" t="str">
        <f t="shared" si="202"/>
        <v/>
      </c>
      <c r="BT109" s="47" t="str">
        <f t="shared" si="203"/>
        <v/>
      </c>
      <c r="BY109" s="167"/>
      <c r="BZ109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09" s="58" t="e">
        <f>IF(Include_in_Moderator=TRUE,'Moderator Analysis'!E:E,NA())</f>
        <v>#N/A</v>
      </c>
      <c r="CB109" s="58" t="e">
        <f>IF(Include_in_Moderator=TRUE,'Moderator Analysis'!F:F,NA())</f>
        <v>#N/A</v>
      </c>
      <c r="CC109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09" s="58" t="str">
        <f>IF(Include_in_Moderator=TRUE,1/CC:CC^2,"")</f>
        <v/>
      </c>
      <c r="CE109" s="58" t="str">
        <f>IF(Include_in_Moderator=TRUE,'Moderator Analysis'!F:F-CO$2,"")</f>
        <v/>
      </c>
      <c r="CF109" s="58" t="str">
        <f>IF(Include_in_Moderator=TRUE,'Moderator Analysis'!E:E-CO$3,"")</f>
        <v/>
      </c>
      <c r="CG109" s="47" t="str">
        <f>IF(Include_in_Moderator=TRUE,CD:CD*('Moderator Analysis'!F:F-CO$5-CO$4*'Moderator Analysis'!E:E)^2,"")</f>
        <v/>
      </c>
      <c r="CH109" s="27"/>
      <c r="CI109" s="75" t="str">
        <f>IF(AND(Sufficient_data="Yes",Include_study="Yes",Include_in_Moderator=TRUE,Moderator&lt;&gt;""),1/(CC:CC^2+CO$7),"")</f>
        <v/>
      </c>
      <c r="CJ109" s="58" t="str">
        <f>IF(AND(Sufficient_data="Yes",Include_study="Yes",CI109&lt;&gt;""),'Moderator Analysis'!F:F-'Moderator Analysis'!K$37,"")</f>
        <v/>
      </c>
      <c r="CK109" s="58" t="str">
        <f>IF(AND(Sufficient_data="Yes",Include_study="Yes",CI109&lt;&gt;""),'Moderator Analysis'!E:E-SUMPRODUCT('Moderator Analysis'!E:E,CI:CI)/SUM(CI:CI),"")</f>
        <v/>
      </c>
      <c r="CL109" s="47" t="str">
        <f>IF(AND(Sufficient_data="Yes",Include_study="Yes",CI109&lt;&gt;""),CI:CI*(CB109-'Moderator Analysis'!K$29-'Moderator Analysis'!K$30*'Moderator Analysis'!E:E)^2,"")</f>
        <v/>
      </c>
      <c r="CQ109" s="167"/>
      <c r="CR109" s="150" t="b">
        <f>IF(Additional_Fisher_transformation="On",AND(Include_study="Yes",Number_of_observations&lt;&gt;"",Number_of_predictors&lt;&gt;""),AND(Include_study="Yes",Sufficient_data="Yes"))</f>
        <v>0</v>
      </c>
      <c r="CS109" s="169"/>
      <c r="CT109" s="58" t="str">
        <f>IF(Include_in_Pub_Bias=TRUE,Partial_correlation,"")</f>
        <v/>
      </c>
      <c r="CU109" s="58" t="str">
        <f>IF(AND(Include_in_Pub_Bias=TRUE,Additional_Fisher_transformation="On"),FISHER(Partial_correlation),"")</f>
        <v/>
      </c>
      <c r="CV109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09" s="58" t="str">
        <f>IF(Include_in_Pub_Bias=TRUE,1/CV:CV^2,"")</f>
        <v/>
      </c>
      <c r="CX109" s="58" t="str">
        <f>IF(Include_in_Pub_Bias=TRUE,1/(CV:CV^2+IF(Additional_model="Fixed effect",0,Calculations!DK$11)),"")</f>
        <v/>
      </c>
      <c r="CY109" s="58" t="str">
        <f>IF(Include_in_Pub_Bias=TRUE,1/(CV:CV^2+IF(Additional_model="Fixed effect",0,'Publication Bias Analysis'!L$32)),"")</f>
        <v/>
      </c>
      <c r="CZ109" s="58" t="str">
        <f>IF(Include_in_Pub_Bias=TRUE,'Publication Bias Analysis'!E:E-'Publication Bias Analysis'!I$37,"")</f>
        <v/>
      </c>
      <c r="DA109" s="58" t="str">
        <f>IF(Include_in_Pub_Bias=TRUE,IF(Additional_model="Fixed effect",1/CV:CV,1/SQRT(CV:CV^2+DK$11)),"")</f>
        <v/>
      </c>
      <c r="DB109" s="58" t="str">
        <f>IF(Include_in_Pub_Bias=TRUE,IF(Additional_model="Fixed effect",'Publication Bias Analysis'!E:E/CV:CV,'Publication Bias Analysis'!E:E/SQRT(CV:CV^2+DK$11)),"")</f>
        <v/>
      </c>
      <c r="DC109" s="78" t="str">
        <f>IF(Include_in_Pub_Bias=TRUE,RANK(DP:DP,DP:DP,1)*IF(DO:DO&gt;0,1,-1),"")</f>
        <v/>
      </c>
      <c r="DD109" s="78" t="str">
        <f>IF(Include_in_Pub_Bias=TRUE,DC:DC,"")</f>
        <v/>
      </c>
      <c r="DE109" s="78" t="str">
        <f>IF(Include_in_Pub_Bias=TRUE,RANK(DS:DS,DS:DS,1)*IF(DR:DR&lt;0,-1,1),"")</f>
        <v/>
      </c>
      <c r="DF109" s="78" t="str">
        <f>IF(Include_in_Pub_Bias=TRUE,RANK(DV:DV,DV:DV,1)*IF(DU:DU&lt;0,-1,1),"")</f>
        <v/>
      </c>
      <c r="DG109" s="58" t="e">
        <f>IF(Include_in_Pub_Bias=TRUE,'Publication Bias Analysis'!E:E,NA())</f>
        <v>#N/A</v>
      </c>
      <c r="DH109" s="47" t="e">
        <f>IF(Include_in_Pub_Bias=TRUE,CV:CV,NA())</f>
        <v>#N/A</v>
      </c>
      <c r="DN109" s="164"/>
      <c r="DO109" s="10" t="str">
        <f>IF(Include_in_Pub_Bias=TRUE,IF('Publication Bias Analysis'!L$37="Left",'Publication Bias Analysis'!E:E-'Publication Bias Analysis'!I$29,'Publication Bias Analysis'!I$29-'Publication Bias Analysis'!E:E),"")</f>
        <v/>
      </c>
      <c r="DP109" s="10" t="str">
        <f>IF(Include_in_Pub_Bias=TRUE,ABS(DO109),"")</f>
        <v/>
      </c>
      <c r="DQ109" s="47" t="str">
        <f>IF(Include_in_Pub_Bias=TRUE,1/(CV:CV^2+IF(Additional_model="Fixed effect",0,$DZ$6)),"")</f>
        <v/>
      </c>
      <c r="DR109" s="10" t="str">
        <f>IF(Include_in_Pub_Bias=TRUE,IF('Publication Bias Analysis'!L$37="Left",'Publication Bias Analysis'!E:E-DZ$3,DZ$3-'Publication Bias Analysis'!E:E),"")</f>
        <v/>
      </c>
      <c r="DS109" s="10" t="str">
        <f t="shared" si="166"/>
        <v/>
      </c>
      <c r="DT109" s="47" t="str">
        <f>IF(AND(DR109&lt;&gt;"",DD109&lt;=MAX(DD:DD)-DZ$7),1/(CV:CV^2+IF(Additional_model="Fixed effect",0,$DZ$13)),"")</f>
        <v/>
      </c>
      <c r="DU109" s="10" t="str">
        <f>IF(Include_in_Pub_Bias=TRUE,IF('Publication Bias Analysis'!L$37="Left",'Publication Bias Analysis'!E:E-DZ$10,DZ$10-'Publication Bias Analysis'!E:E),"")</f>
        <v/>
      </c>
      <c r="DV109" s="10" t="str">
        <f t="shared" si="122"/>
        <v/>
      </c>
      <c r="DW109" s="47" t="str">
        <f>IF(AND(DU109&lt;&gt;"",DE109&lt;=MAX(DE:DE)-DZ$14),1/(CV:CV^2+IF(Additional_model="Fixed effect",0,$DZ$20)),"")</f>
        <v/>
      </c>
      <c r="EO109" s="164"/>
      <c r="EP109" s="58" t="str">
        <f>IF(Include_in_Pub_Bias=TRUE,Inverse_standard_error-AVERAGE(Inverse_standard_error),"")</f>
        <v/>
      </c>
      <c r="EQ109" s="47" t="str">
        <f>IF(Include_in_Pub_Bias=TRUE,Z_score-('Publication Bias Analysis'!P$3+'Publication Bias Analysis'!P$4*Inverse_standard_error),"")</f>
        <v/>
      </c>
      <c r="ES109" s="164"/>
      <c r="ET109" s="58" t="str">
        <f>IF(Include_in_Pub_Bias=TRUE,('Publication Bias Analysis'!E:E-SUMPRODUCT('Publication Bias Analysis'!E:E,Calculations!CW:CW)/SUM(Calculations!CW:CW))/(SQRT(EU:EU)),"")</f>
        <v/>
      </c>
      <c r="EU109" s="58" t="str">
        <f>IF(Include_in_Pub_Bias=TRUE,'Publication Bias Analysis'!F:F^2-1/(SUM(Calculations!CW:CW)),"")</f>
        <v/>
      </c>
      <c r="EV109" s="78" t="str">
        <f>IF(Include_in_Pub_Bias=TRUE,RANK(ET:ET,ET:ET,1),"")</f>
        <v/>
      </c>
      <c r="EW109" s="78" t="str">
        <f>IF(Include_in_Pub_Bias=TRUE,RANK(EU:EU,EU:EU,1),"")</f>
        <v/>
      </c>
      <c r="EX109" s="78" t="str">
        <f>IF(Include_in_Pub_Bias=TRUE,COUNTIFS(EV110:EV308,"&lt;"&amp;EV109,EW110:EW308,"&lt;"&amp;EW109)+COUNTIFS(EV110:EV308,"&gt;"&amp;EV109,EW110:EW308,"&gt;"&amp;EW109),"")</f>
        <v/>
      </c>
      <c r="EY109" s="94" t="str">
        <f>IF(Include_in_Pub_Bias=TRUE,COUNTIFS(EV110:EV308,"&lt;"&amp;EV109,EW110:EW308,"&gt;"&amp;EW109)+COUNTIFS(EV110:EV308,"&gt;"&amp;EV109,EW110:EW308,"&lt;"&amp;EW109),"")</f>
        <v/>
      </c>
      <c r="FA109" s="164"/>
      <c r="FG109" s="164"/>
      <c r="FH109" s="58" t="e">
        <f>IF(Include_in_Pub_Bias=TRUE,Inverse_standard_error,NA())</f>
        <v>#N/A</v>
      </c>
      <c r="FI109" s="58" t="e">
        <f>IF(Include_in_Pub_Bias=TRUE,Z_score,NA())</f>
        <v>#N/A</v>
      </c>
      <c r="FJ109" s="58" t="str">
        <f>IF(Include_in_Pub_Bias=TRUE,Inverse_standard_error-AVERAGE(Inverse_standard_error),"")</f>
        <v/>
      </c>
      <c r="FK109" s="47" t="str">
        <f>IF(Include_in_Pub_Bias=TRUE,Z_score-('Publication Bias Analysis'!AK$30+'Publication Bias Analysis'!AK$31*Inverse_standard_error),"")</f>
        <v/>
      </c>
      <c r="FQ109" s="164"/>
      <c r="FR109" s="98" t="str">
        <f>IF(Z_score&lt;&gt;"",RANK('Publication Bias Analysis'!AT:AT,'Publication Bias Analysis'!AT:AT,1)+COUNTIF('Publication Bias Analysis'!AT$2:AT108,'Publication Bias Analysis'!AR109),"")</f>
        <v/>
      </c>
      <c r="FS109" s="58" t="str">
        <f t="shared" si="168"/>
        <v/>
      </c>
      <c r="FT109" s="58" t="e">
        <f>IF(Include_in_Pub_Bias=TRUE,'Publication Bias Analysis'!AS109,NA())</f>
        <v>#N/A</v>
      </c>
      <c r="FU109" s="58" t="e">
        <f>IF('Publication Bias Analysis'!AS109&lt;&gt;"",'Publication Bias Analysis'!AT109,NA())</f>
        <v>#N/A</v>
      </c>
      <c r="FV109" s="58" t="str">
        <f>IF(Include_in_Pub_Bias=TRUE,'Publication Bias Analysis'!AS:AS-AVERAGE('Publication Bias Analysis'!AS:AS),"")</f>
        <v/>
      </c>
      <c r="FW109" s="47" t="str">
        <f>IF(Include_in_Pub_Bias=TRUE,FU:FU-('Publication Bias Analysis'!AW$30+'Publication Bias Analysis'!AW$31*FT:FT),"")</f>
        <v/>
      </c>
      <c r="GC109" s="164"/>
      <c r="GD109" s="58" t="str">
        <f t="shared" si="204"/>
        <v/>
      </c>
      <c r="GE109" s="58" t="str">
        <f t="shared" si="123"/>
        <v/>
      </c>
      <c r="GF109" s="47" t="str">
        <f t="shared" si="167"/>
        <v/>
      </c>
    </row>
    <row r="110" spans="1:188" x14ac:dyDescent="0.2">
      <c r="A110" s="166"/>
      <c r="B110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10" s="78" t="str">
        <f>IF(B110&lt;&gt;"",IF(B110=0,COUNTIF(B$2:B109,0)+1,COUNTIF(B$2:B109,B110)+B110+COUNTIF(B:B,0)),"")</f>
        <v/>
      </c>
      <c r="D110" s="78" t="str">
        <f>IF(AND(Variance&lt;&gt;"",Entry_Number&lt;&gt;""),Entry_Number,"")</f>
        <v/>
      </c>
      <c r="E110" s="120" t="str">
        <f>IF(Input!Study_name&lt;&gt;"",Input!Study_name,"")</f>
        <v/>
      </c>
      <c r="F110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10" s="58" t="str">
        <f t="shared" si="169"/>
        <v/>
      </c>
      <c r="H110" s="58" t="str">
        <f t="shared" si="170"/>
        <v/>
      </c>
      <c r="I110" s="58" t="str">
        <f t="shared" si="171"/>
        <v/>
      </c>
      <c r="J110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10" s="58" t="str">
        <f>IF(AND(Include_study="Yes",Sufficient_data="Yes",Variance&lt;&gt;""),IF(Input!Standard_error_of_Partial_correlation&lt;&gt;"",Input!Standard_error_of_Partial_correlation,SQRT(J110)),"")</f>
        <v/>
      </c>
      <c r="L110" s="58" t="str">
        <f>IF(AND(Sufficient_data="Yes",Include_study="Yes",Variance&lt;&gt;""),1/Variance,"")</f>
        <v/>
      </c>
      <c r="M110" s="58" t="str">
        <f>IF(AND(Sufficient_data="Yes",Include_study="Yes",Variance&lt;&gt;""),1/(Variance+T2_),"")</f>
        <v/>
      </c>
      <c r="N110" s="58" t="str">
        <f t="shared" si="172"/>
        <v/>
      </c>
      <c r="O110" s="58" t="str">
        <f t="shared" si="173"/>
        <v/>
      </c>
      <c r="P110" s="143" t="str">
        <f t="shared" si="174"/>
        <v/>
      </c>
      <c r="Q110" s="146" t="str">
        <f>IF(AND(Include_study="Yes",Sufficient_data="Yes",Variance&lt;&gt;""),IF(Fisher_transformation="Off",Partial_correlation,Partial_correlation_z)-Combined_Effect_Size,"")</f>
        <v/>
      </c>
      <c r="S110" s="75" t="e">
        <f>IF(AND(Sufficient_data="Yes",Include_study="Yes",Variance&lt;&gt;""),Partial_correlation,NA())</f>
        <v>#N/A</v>
      </c>
      <c r="T110" s="58" t="e">
        <f t="shared" si="175"/>
        <v>#N/A</v>
      </c>
      <c r="U110" s="47" t="e">
        <f t="shared" si="176"/>
        <v>#N/A</v>
      </c>
      <c r="Z110" s="166"/>
      <c r="AA110" s="82" t="str">
        <f t="shared" si="177"/>
        <v/>
      </c>
      <c r="AB110" s="88" t="b">
        <f t="shared" si="205"/>
        <v>0</v>
      </c>
      <c r="AC110" s="105" t="str">
        <f>IF(Include_in_subgroup=TRUE,Input!Study_name,"")</f>
        <v/>
      </c>
      <c r="AD110" s="58" t="str">
        <f t="shared" si="178"/>
        <v/>
      </c>
      <c r="AE110" s="58" t="str">
        <f t="shared" si="179"/>
        <v/>
      </c>
      <c r="AF110" s="58" t="str">
        <f t="shared" si="180"/>
        <v/>
      </c>
      <c r="AG110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10" s="58" t="str">
        <f t="shared" si="181"/>
        <v/>
      </c>
      <c r="AI110" s="58" t="str">
        <f t="shared" si="182"/>
        <v/>
      </c>
      <c r="AJ110" s="83" t="str">
        <f t="shared" si="183"/>
        <v/>
      </c>
      <c r="AK110" s="58" t="str">
        <f t="shared" si="184"/>
        <v/>
      </c>
      <c r="AL110" s="58" t="str">
        <f t="shared" si="185"/>
        <v/>
      </c>
      <c r="AM110" s="47" t="str">
        <f t="shared" si="186"/>
        <v/>
      </c>
      <c r="AN110" s="27"/>
      <c r="AO110" s="75" t="e">
        <f t="shared" si="187"/>
        <v>#N/A</v>
      </c>
      <c r="AP110" s="58" t="e">
        <f t="shared" si="188"/>
        <v>#N/A</v>
      </c>
      <c r="AQ110" s="47" t="e">
        <f t="shared" si="189"/>
        <v>#N/A</v>
      </c>
      <c r="AR110" s="27"/>
      <c r="AS110" s="82" t="str">
        <f t="shared" si="115"/>
        <v/>
      </c>
      <c r="AT110" s="58" t="str">
        <f>IF(AND(Sufficient_data="Yes",Include_study="Yes",Subgroup&lt;&gt;""),IF(COUNTIFS(Input!K$2:K109,"="&amp;"Yes",Input!C$2:C109,"="&amp;"Yes",Input!M$2:M109,"="&amp;Subgroup)&gt;0,"",Subgroup),"")</f>
        <v/>
      </c>
      <c r="AU110" s="88" t="str">
        <f t="shared" si="116"/>
        <v/>
      </c>
      <c r="AV110" s="78" t="str">
        <f t="shared" si="190"/>
        <v/>
      </c>
      <c r="AW110" s="58" t="str">
        <f t="shared" si="117"/>
        <v/>
      </c>
      <c r="AX110" s="89" t="str">
        <f t="shared" si="118"/>
        <v/>
      </c>
      <c r="AY110" s="83" t="str">
        <f t="shared" si="160"/>
        <v/>
      </c>
      <c r="AZ110" s="58" t="str">
        <f t="shared" si="119"/>
        <v/>
      </c>
      <c r="BA110" s="58" t="str">
        <f t="shared" si="191"/>
        <v/>
      </c>
      <c r="BB110" s="58" t="str">
        <f t="shared" si="120"/>
        <v/>
      </c>
      <c r="BC110" s="58" t="str">
        <f t="shared" si="121"/>
        <v/>
      </c>
      <c r="BD110" s="58" t="str">
        <f t="shared" si="192"/>
        <v/>
      </c>
      <c r="BE110" s="88" t="str">
        <f t="shared" si="193"/>
        <v/>
      </c>
      <c r="BF110" s="58" t="str">
        <f t="shared" si="194"/>
        <v/>
      </c>
      <c r="BG110" s="58" t="str">
        <f t="shared" si="195"/>
        <v/>
      </c>
      <c r="BH110" s="58" t="str">
        <f t="shared" si="161"/>
        <v/>
      </c>
      <c r="BI110" s="58" t="str">
        <f t="shared" si="162"/>
        <v/>
      </c>
      <c r="BJ110" s="58" t="str">
        <f t="shared" si="196"/>
        <v/>
      </c>
      <c r="BK110" s="58" t="str">
        <f t="shared" si="197"/>
        <v/>
      </c>
      <c r="BL110" s="58" t="str">
        <f t="shared" si="163"/>
        <v/>
      </c>
      <c r="BM110" s="58" t="str">
        <f t="shared" si="164"/>
        <v/>
      </c>
      <c r="BN110" s="58" t="str">
        <f t="shared" si="198"/>
        <v/>
      </c>
      <c r="BO110" s="58" t="e">
        <f t="shared" si="199"/>
        <v>#N/A</v>
      </c>
      <c r="BP110" s="83" t="str">
        <f t="shared" si="165"/>
        <v/>
      </c>
      <c r="BQ110" s="58" t="str">
        <f t="shared" si="200"/>
        <v/>
      </c>
      <c r="BR110" s="58" t="str">
        <f t="shared" si="201"/>
        <v/>
      </c>
      <c r="BS110" s="58" t="str">
        <f t="shared" si="202"/>
        <v/>
      </c>
      <c r="BT110" s="47" t="str">
        <f t="shared" si="203"/>
        <v/>
      </c>
      <c r="BY110" s="167"/>
      <c r="BZ110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10" s="58" t="e">
        <f>IF(Include_in_Moderator=TRUE,'Moderator Analysis'!E:E,NA())</f>
        <v>#N/A</v>
      </c>
      <c r="CB110" s="58" t="e">
        <f>IF(Include_in_Moderator=TRUE,'Moderator Analysis'!F:F,NA())</f>
        <v>#N/A</v>
      </c>
      <c r="CC110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10" s="58" t="str">
        <f>IF(Include_in_Moderator=TRUE,1/CC:CC^2,"")</f>
        <v/>
      </c>
      <c r="CE110" s="58" t="str">
        <f>IF(Include_in_Moderator=TRUE,'Moderator Analysis'!F:F-CO$2,"")</f>
        <v/>
      </c>
      <c r="CF110" s="58" t="str">
        <f>IF(Include_in_Moderator=TRUE,'Moderator Analysis'!E:E-CO$3,"")</f>
        <v/>
      </c>
      <c r="CG110" s="47" t="str">
        <f>IF(Include_in_Moderator=TRUE,CD:CD*('Moderator Analysis'!F:F-CO$5-CO$4*'Moderator Analysis'!E:E)^2,"")</f>
        <v/>
      </c>
      <c r="CH110" s="27"/>
      <c r="CI110" s="75" t="str">
        <f>IF(AND(Sufficient_data="Yes",Include_study="Yes",Include_in_Moderator=TRUE,Moderator&lt;&gt;""),1/(CC:CC^2+CO$7),"")</f>
        <v/>
      </c>
      <c r="CJ110" s="58" t="str">
        <f>IF(AND(Sufficient_data="Yes",Include_study="Yes",CI110&lt;&gt;""),'Moderator Analysis'!F:F-'Moderator Analysis'!K$37,"")</f>
        <v/>
      </c>
      <c r="CK110" s="58" t="str">
        <f>IF(AND(Sufficient_data="Yes",Include_study="Yes",CI110&lt;&gt;""),'Moderator Analysis'!E:E-SUMPRODUCT('Moderator Analysis'!E:E,CI:CI)/SUM(CI:CI),"")</f>
        <v/>
      </c>
      <c r="CL110" s="47" t="str">
        <f>IF(AND(Sufficient_data="Yes",Include_study="Yes",CI110&lt;&gt;""),CI:CI*(CB110-'Moderator Analysis'!K$29-'Moderator Analysis'!K$30*'Moderator Analysis'!E:E)^2,"")</f>
        <v/>
      </c>
      <c r="CQ110" s="167"/>
      <c r="CR110" s="150" t="b">
        <f>IF(Additional_Fisher_transformation="On",AND(Include_study="Yes",Number_of_observations&lt;&gt;"",Number_of_predictors&lt;&gt;""),AND(Include_study="Yes",Sufficient_data="Yes"))</f>
        <v>0</v>
      </c>
      <c r="CS110" s="169"/>
      <c r="CT110" s="58" t="str">
        <f>IF(Include_in_Pub_Bias=TRUE,Partial_correlation,"")</f>
        <v/>
      </c>
      <c r="CU110" s="58" t="str">
        <f>IF(AND(Include_in_Pub_Bias=TRUE,Additional_Fisher_transformation="On"),FISHER(Partial_correlation),"")</f>
        <v/>
      </c>
      <c r="CV110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10" s="58" t="str">
        <f>IF(Include_in_Pub_Bias=TRUE,1/CV:CV^2,"")</f>
        <v/>
      </c>
      <c r="CX110" s="58" t="str">
        <f>IF(Include_in_Pub_Bias=TRUE,1/(CV:CV^2+IF(Additional_model="Fixed effect",0,Calculations!DK$11)),"")</f>
        <v/>
      </c>
      <c r="CY110" s="58" t="str">
        <f>IF(Include_in_Pub_Bias=TRUE,1/(CV:CV^2+IF(Additional_model="Fixed effect",0,'Publication Bias Analysis'!L$32)),"")</f>
        <v/>
      </c>
      <c r="CZ110" s="58" t="str">
        <f>IF(Include_in_Pub_Bias=TRUE,'Publication Bias Analysis'!E:E-'Publication Bias Analysis'!I$37,"")</f>
        <v/>
      </c>
      <c r="DA110" s="58" t="str">
        <f>IF(Include_in_Pub_Bias=TRUE,IF(Additional_model="Fixed effect",1/CV:CV,1/SQRT(CV:CV^2+DK$11)),"")</f>
        <v/>
      </c>
      <c r="DB110" s="58" t="str">
        <f>IF(Include_in_Pub_Bias=TRUE,IF(Additional_model="Fixed effect",'Publication Bias Analysis'!E:E/CV:CV,'Publication Bias Analysis'!E:E/SQRT(CV:CV^2+DK$11)),"")</f>
        <v/>
      </c>
      <c r="DC110" s="78" t="str">
        <f>IF(Include_in_Pub_Bias=TRUE,RANK(DP:DP,DP:DP,1)*IF(DO:DO&gt;0,1,-1),"")</f>
        <v/>
      </c>
      <c r="DD110" s="78" t="str">
        <f>IF(Include_in_Pub_Bias=TRUE,DC:DC,"")</f>
        <v/>
      </c>
      <c r="DE110" s="78" t="str">
        <f>IF(Include_in_Pub_Bias=TRUE,RANK(DS:DS,DS:DS,1)*IF(DR:DR&lt;0,-1,1),"")</f>
        <v/>
      </c>
      <c r="DF110" s="78" t="str">
        <f>IF(Include_in_Pub_Bias=TRUE,RANK(DV:DV,DV:DV,1)*IF(DU:DU&lt;0,-1,1),"")</f>
        <v/>
      </c>
      <c r="DG110" s="58" t="e">
        <f>IF(Include_in_Pub_Bias=TRUE,'Publication Bias Analysis'!E:E,NA())</f>
        <v>#N/A</v>
      </c>
      <c r="DH110" s="47" t="e">
        <f>IF(Include_in_Pub_Bias=TRUE,CV:CV,NA())</f>
        <v>#N/A</v>
      </c>
      <c r="DN110" s="164"/>
      <c r="DO110" s="10" t="str">
        <f>IF(Include_in_Pub_Bias=TRUE,IF('Publication Bias Analysis'!L$37="Left",'Publication Bias Analysis'!E:E-'Publication Bias Analysis'!I$29,'Publication Bias Analysis'!I$29-'Publication Bias Analysis'!E:E),"")</f>
        <v/>
      </c>
      <c r="DP110" s="10" t="str">
        <f>IF(Include_in_Pub_Bias=TRUE,ABS(DO110),"")</f>
        <v/>
      </c>
      <c r="DQ110" s="47" t="str">
        <f>IF(Include_in_Pub_Bias=TRUE,1/(CV:CV^2+IF(Additional_model="Fixed effect",0,$DZ$6)),"")</f>
        <v/>
      </c>
      <c r="DR110" s="10" t="str">
        <f>IF(Include_in_Pub_Bias=TRUE,IF('Publication Bias Analysis'!L$37="Left",'Publication Bias Analysis'!E:E-DZ$3,DZ$3-'Publication Bias Analysis'!E:E),"")</f>
        <v/>
      </c>
      <c r="DS110" s="10" t="str">
        <f t="shared" si="166"/>
        <v/>
      </c>
      <c r="DT110" s="47" t="str">
        <f>IF(AND(DR110&lt;&gt;"",DD110&lt;=MAX(DD:DD)-DZ$7),1/(CV:CV^2+IF(Additional_model="Fixed effect",0,$DZ$13)),"")</f>
        <v/>
      </c>
      <c r="DU110" s="10" t="str">
        <f>IF(Include_in_Pub_Bias=TRUE,IF('Publication Bias Analysis'!L$37="Left",'Publication Bias Analysis'!E:E-DZ$10,DZ$10-'Publication Bias Analysis'!E:E),"")</f>
        <v/>
      </c>
      <c r="DV110" s="10" t="str">
        <f t="shared" si="122"/>
        <v/>
      </c>
      <c r="DW110" s="47" t="str">
        <f>IF(AND(DU110&lt;&gt;"",DE110&lt;=MAX(DE:DE)-DZ$14),1/(CV:CV^2+IF(Additional_model="Fixed effect",0,$DZ$20)),"")</f>
        <v/>
      </c>
      <c r="EO110" s="164"/>
      <c r="EP110" s="58" t="str">
        <f>IF(Include_in_Pub_Bias=TRUE,Inverse_standard_error-AVERAGE(Inverse_standard_error),"")</f>
        <v/>
      </c>
      <c r="EQ110" s="47" t="str">
        <f>IF(Include_in_Pub_Bias=TRUE,Z_score-('Publication Bias Analysis'!P$3+'Publication Bias Analysis'!P$4*Inverse_standard_error),"")</f>
        <v/>
      </c>
      <c r="ES110" s="164"/>
      <c r="ET110" s="58" t="str">
        <f>IF(Include_in_Pub_Bias=TRUE,('Publication Bias Analysis'!E:E-SUMPRODUCT('Publication Bias Analysis'!E:E,Calculations!CW:CW)/SUM(Calculations!CW:CW))/(SQRT(EU:EU)),"")</f>
        <v/>
      </c>
      <c r="EU110" s="58" t="str">
        <f>IF(Include_in_Pub_Bias=TRUE,'Publication Bias Analysis'!F:F^2-1/(SUM(Calculations!CW:CW)),"")</f>
        <v/>
      </c>
      <c r="EV110" s="78" t="str">
        <f>IF(Include_in_Pub_Bias=TRUE,RANK(ET:ET,ET:ET,1),"")</f>
        <v/>
      </c>
      <c r="EW110" s="78" t="str">
        <f>IF(Include_in_Pub_Bias=TRUE,RANK(EU:EU,EU:EU,1),"")</f>
        <v/>
      </c>
      <c r="EX110" s="78" t="str">
        <f>IF(Include_in_Pub_Bias=TRUE,COUNTIFS(EV111:EV309,"&lt;"&amp;EV110,EW111:EW309,"&lt;"&amp;EW110)+COUNTIFS(EV111:EV309,"&gt;"&amp;EV110,EW111:EW309,"&gt;"&amp;EW110),"")</f>
        <v/>
      </c>
      <c r="EY110" s="94" t="str">
        <f>IF(Include_in_Pub_Bias=TRUE,COUNTIFS(EV111:EV309,"&lt;"&amp;EV110,EW111:EW309,"&gt;"&amp;EW110)+COUNTIFS(EV111:EV309,"&gt;"&amp;EV110,EW111:EW309,"&lt;"&amp;EW110),"")</f>
        <v/>
      </c>
      <c r="FA110" s="164"/>
      <c r="FG110" s="164"/>
      <c r="FH110" s="58" t="e">
        <f>IF(Include_in_Pub_Bias=TRUE,Inverse_standard_error,NA())</f>
        <v>#N/A</v>
      </c>
      <c r="FI110" s="58" t="e">
        <f>IF(Include_in_Pub_Bias=TRUE,Z_score,NA())</f>
        <v>#N/A</v>
      </c>
      <c r="FJ110" s="58" t="str">
        <f>IF(Include_in_Pub_Bias=TRUE,Inverse_standard_error-AVERAGE(Inverse_standard_error),"")</f>
        <v/>
      </c>
      <c r="FK110" s="47" t="str">
        <f>IF(Include_in_Pub_Bias=TRUE,Z_score-('Publication Bias Analysis'!AK$30+'Publication Bias Analysis'!AK$31*Inverse_standard_error),"")</f>
        <v/>
      </c>
      <c r="FQ110" s="164"/>
      <c r="FR110" s="98" t="str">
        <f>IF(Z_score&lt;&gt;"",RANK('Publication Bias Analysis'!AT:AT,'Publication Bias Analysis'!AT:AT,1)+COUNTIF('Publication Bias Analysis'!AT$2:AT109,'Publication Bias Analysis'!AR110),"")</f>
        <v/>
      </c>
      <c r="FS110" s="58" t="str">
        <f t="shared" si="168"/>
        <v/>
      </c>
      <c r="FT110" s="58" t="e">
        <f>IF(Include_in_Pub_Bias=TRUE,'Publication Bias Analysis'!AS110,NA())</f>
        <v>#N/A</v>
      </c>
      <c r="FU110" s="58" t="e">
        <f>IF('Publication Bias Analysis'!AS110&lt;&gt;"",'Publication Bias Analysis'!AT110,NA())</f>
        <v>#N/A</v>
      </c>
      <c r="FV110" s="58" t="str">
        <f>IF(Include_in_Pub_Bias=TRUE,'Publication Bias Analysis'!AS:AS-AVERAGE('Publication Bias Analysis'!AS:AS),"")</f>
        <v/>
      </c>
      <c r="FW110" s="47" t="str">
        <f>IF(Include_in_Pub_Bias=TRUE,FU:FU-('Publication Bias Analysis'!AW$30+'Publication Bias Analysis'!AW$31*FT:FT),"")</f>
        <v/>
      </c>
      <c r="GC110" s="164"/>
      <c r="GD110" s="58" t="str">
        <f t="shared" si="204"/>
        <v/>
      </c>
      <c r="GE110" s="58" t="str">
        <f t="shared" si="123"/>
        <v/>
      </c>
      <c r="GF110" s="47" t="str">
        <f t="shared" si="167"/>
        <v/>
      </c>
    </row>
    <row r="111" spans="1:188" x14ac:dyDescent="0.2">
      <c r="A111" s="166"/>
      <c r="B111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11" s="78" t="str">
        <f>IF(B111&lt;&gt;"",IF(B111=0,COUNTIF(B$2:B110,0)+1,COUNTIF(B$2:B110,B111)+B111+COUNTIF(B:B,0)),"")</f>
        <v/>
      </c>
      <c r="D111" s="78" t="str">
        <f>IF(AND(Variance&lt;&gt;"",Entry_Number&lt;&gt;""),Entry_Number,"")</f>
        <v/>
      </c>
      <c r="E111" s="120" t="str">
        <f>IF(Input!Study_name&lt;&gt;"",Input!Study_name,"")</f>
        <v/>
      </c>
      <c r="F111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11" s="58" t="str">
        <f t="shared" si="169"/>
        <v/>
      </c>
      <c r="H111" s="58" t="str">
        <f t="shared" si="170"/>
        <v/>
      </c>
      <c r="I111" s="58" t="str">
        <f t="shared" si="171"/>
        <v/>
      </c>
      <c r="J111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11" s="58" t="str">
        <f>IF(AND(Include_study="Yes",Sufficient_data="Yes",Variance&lt;&gt;""),IF(Input!Standard_error_of_Partial_correlation&lt;&gt;"",Input!Standard_error_of_Partial_correlation,SQRT(J111)),"")</f>
        <v/>
      </c>
      <c r="L111" s="58" t="str">
        <f>IF(AND(Sufficient_data="Yes",Include_study="Yes",Variance&lt;&gt;""),1/Variance,"")</f>
        <v/>
      </c>
      <c r="M111" s="58" t="str">
        <f>IF(AND(Sufficient_data="Yes",Include_study="Yes",Variance&lt;&gt;""),1/(Variance+T2_),"")</f>
        <v/>
      </c>
      <c r="N111" s="58" t="str">
        <f t="shared" si="172"/>
        <v/>
      </c>
      <c r="O111" s="58" t="str">
        <f t="shared" si="173"/>
        <v/>
      </c>
      <c r="P111" s="143" t="str">
        <f t="shared" si="174"/>
        <v/>
      </c>
      <c r="Q111" s="146" t="str">
        <f>IF(AND(Include_study="Yes",Sufficient_data="Yes",Variance&lt;&gt;""),IF(Fisher_transformation="Off",Partial_correlation,Partial_correlation_z)-Combined_Effect_Size,"")</f>
        <v/>
      </c>
      <c r="S111" s="75" t="e">
        <f>IF(AND(Sufficient_data="Yes",Include_study="Yes",Variance&lt;&gt;""),Partial_correlation,NA())</f>
        <v>#N/A</v>
      </c>
      <c r="T111" s="58" t="e">
        <f t="shared" si="175"/>
        <v>#N/A</v>
      </c>
      <c r="U111" s="47" t="e">
        <f t="shared" si="176"/>
        <v>#N/A</v>
      </c>
      <c r="Z111" s="166"/>
      <c r="AA111" s="82" t="str">
        <f t="shared" si="177"/>
        <v/>
      </c>
      <c r="AB111" s="88" t="b">
        <f t="shared" si="205"/>
        <v>0</v>
      </c>
      <c r="AC111" s="105" t="str">
        <f>IF(Include_in_subgroup=TRUE,Input!Study_name,"")</f>
        <v/>
      </c>
      <c r="AD111" s="58" t="str">
        <f t="shared" si="178"/>
        <v/>
      </c>
      <c r="AE111" s="58" t="str">
        <f t="shared" si="179"/>
        <v/>
      </c>
      <c r="AF111" s="58" t="str">
        <f t="shared" si="180"/>
        <v/>
      </c>
      <c r="AG111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11" s="58" t="str">
        <f t="shared" si="181"/>
        <v/>
      </c>
      <c r="AI111" s="58" t="str">
        <f t="shared" si="182"/>
        <v/>
      </c>
      <c r="AJ111" s="83" t="str">
        <f t="shared" si="183"/>
        <v/>
      </c>
      <c r="AK111" s="58" t="str">
        <f t="shared" si="184"/>
        <v/>
      </c>
      <c r="AL111" s="58" t="str">
        <f t="shared" si="185"/>
        <v/>
      </c>
      <c r="AM111" s="47" t="str">
        <f t="shared" si="186"/>
        <v/>
      </c>
      <c r="AN111" s="27"/>
      <c r="AO111" s="75" t="e">
        <f t="shared" si="187"/>
        <v>#N/A</v>
      </c>
      <c r="AP111" s="58" t="e">
        <f t="shared" si="188"/>
        <v>#N/A</v>
      </c>
      <c r="AQ111" s="47" t="e">
        <f t="shared" si="189"/>
        <v>#N/A</v>
      </c>
      <c r="AR111" s="27"/>
      <c r="AS111" s="82" t="str">
        <f t="shared" si="115"/>
        <v/>
      </c>
      <c r="AT111" s="58" t="str">
        <f>IF(AND(Sufficient_data="Yes",Include_study="Yes",Subgroup&lt;&gt;""),IF(COUNTIFS(Input!K$2:K110,"="&amp;"Yes",Input!C$2:C110,"="&amp;"Yes",Input!M$2:M110,"="&amp;Subgroup)&gt;0,"",Subgroup),"")</f>
        <v/>
      </c>
      <c r="AU111" s="88" t="str">
        <f t="shared" si="116"/>
        <v/>
      </c>
      <c r="AV111" s="78" t="str">
        <f t="shared" si="190"/>
        <v/>
      </c>
      <c r="AW111" s="58" t="str">
        <f t="shared" si="117"/>
        <v/>
      </c>
      <c r="AX111" s="89" t="str">
        <f t="shared" si="118"/>
        <v/>
      </c>
      <c r="AY111" s="83" t="str">
        <f t="shared" si="160"/>
        <v/>
      </c>
      <c r="AZ111" s="58" t="str">
        <f t="shared" si="119"/>
        <v/>
      </c>
      <c r="BA111" s="58" t="str">
        <f t="shared" si="191"/>
        <v/>
      </c>
      <c r="BB111" s="58" t="str">
        <f t="shared" si="120"/>
        <v/>
      </c>
      <c r="BC111" s="58" t="str">
        <f t="shared" si="121"/>
        <v/>
      </c>
      <c r="BD111" s="58" t="str">
        <f t="shared" si="192"/>
        <v/>
      </c>
      <c r="BE111" s="88" t="str">
        <f t="shared" si="193"/>
        <v/>
      </c>
      <c r="BF111" s="58" t="str">
        <f t="shared" si="194"/>
        <v/>
      </c>
      <c r="BG111" s="58" t="str">
        <f t="shared" si="195"/>
        <v/>
      </c>
      <c r="BH111" s="58" t="str">
        <f t="shared" si="161"/>
        <v/>
      </c>
      <c r="BI111" s="58" t="str">
        <f t="shared" si="162"/>
        <v/>
      </c>
      <c r="BJ111" s="58" t="str">
        <f t="shared" si="196"/>
        <v/>
      </c>
      <c r="BK111" s="58" t="str">
        <f t="shared" si="197"/>
        <v/>
      </c>
      <c r="BL111" s="58" t="str">
        <f t="shared" si="163"/>
        <v/>
      </c>
      <c r="BM111" s="58" t="str">
        <f t="shared" si="164"/>
        <v/>
      </c>
      <c r="BN111" s="58" t="str">
        <f t="shared" si="198"/>
        <v/>
      </c>
      <c r="BO111" s="58" t="e">
        <f t="shared" si="199"/>
        <v>#N/A</v>
      </c>
      <c r="BP111" s="83" t="str">
        <f t="shared" si="165"/>
        <v/>
      </c>
      <c r="BQ111" s="58" t="str">
        <f t="shared" si="200"/>
        <v/>
      </c>
      <c r="BR111" s="58" t="str">
        <f t="shared" si="201"/>
        <v/>
      </c>
      <c r="BS111" s="58" t="str">
        <f t="shared" si="202"/>
        <v/>
      </c>
      <c r="BT111" s="47" t="str">
        <f t="shared" si="203"/>
        <v/>
      </c>
      <c r="BY111" s="167"/>
      <c r="BZ111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11" s="58" t="e">
        <f>IF(Include_in_Moderator=TRUE,'Moderator Analysis'!E:E,NA())</f>
        <v>#N/A</v>
      </c>
      <c r="CB111" s="58" t="e">
        <f>IF(Include_in_Moderator=TRUE,'Moderator Analysis'!F:F,NA())</f>
        <v>#N/A</v>
      </c>
      <c r="CC111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11" s="58" t="str">
        <f>IF(Include_in_Moderator=TRUE,1/CC:CC^2,"")</f>
        <v/>
      </c>
      <c r="CE111" s="58" t="str">
        <f>IF(Include_in_Moderator=TRUE,'Moderator Analysis'!F:F-CO$2,"")</f>
        <v/>
      </c>
      <c r="CF111" s="58" t="str">
        <f>IF(Include_in_Moderator=TRUE,'Moderator Analysis'!E:E-CO$3,"")</f>
        <v/>
      </c>
      <c r="CG111" s="47" t="str">
        <f>IF(Include_in_Moderator=TRUE,CD:CD*('Moderator Analysis'!F:F-CO$5-CO$4*'Moderator Analysis'!E:E)^2,"")</f>
        <v/>
      </c>
      <c r="CH111" s="27"/>
      <c r="CI111" s="75" t="str">
        <f>IF(AND(Sufficient_data="Yes",Include_study="Yes",Include_in_Moderator=TRUE,Moderator&lt;&gt;""),1/(CC:CC^2+CO$7),"")</f>
        <v/>
      </c>
      <c r="CJ111" s="58" t="str">
        <f>IF(AND(Sufficient_data="Yes",Include_study="Yes",CI111&lt;&gt;""),'Moderator Analysis'!F:F-'Moderator Analysis'!K$37,"")</f>
        <v/>
      </c>
      <c r="CK111" s="58" t="str">
        <f>IF(AND(Sufficient_data="Yes",Include_study="Yes",CI111&lt;&gt;""),'Moderator Analysis'!E:E-SUMPRODUCT('Moderator Analysis'!E:E,CI:CI)/SUM(CI:CI),"")</f>
        <v/>
      </c>
      <c r="CL111" s="47" t="str">
        <f>IF(AND(Sufficient_data="Yes",Include_study="Yes",CI111&lt;&gt;""),CI:CI*(CB111-'Moderator Analysis'!K$29-'Moderator Analysis'!K$30*'Moderator Analysis'!E:E)^2,"")</f>
        <v/>
      </c>
      <c r="CQ111" s="167"/>
      <c r="CR111" s="150" t="b">
        <f>IF(Additional_Fisher_transformation="On",AND(Include_study="Yes",Number_of_observations&lt;&gt;"",Number_of_predictors&lt;&gt;""),AND(Include_study="Yes",Sufficient_data="Yes"))</f>
        <v>0</v>
      </c>
      <c r="CS111" s="169"/>
      <c r="CT111" s="58" t="str">
        <f>IF(Include_in_Pub_Bias=TRUE,Partial_correlation,"")</f>
        <v/>
      </c>
      <c r="CU111" s="58" t="str">
        <f>IF(AND(Include_in_Pub_Bias=TRUE,Additional_Fisher_transformation="On"),FISHER(Partial_correlation),"")</f>
        <v/>
      </c>
      <c r="CV111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11" s="58" t="str">
        <f>IF(Include_in_Pub_Bias=TRUE,1/CV:CV^2,"")</f>
        <v/>
      </c>
      <c r="CX111" s="58" t="str">
        <f>IF(Include_in_Pub_Bias=TRUE,1/(CV:CV^2+IF(Additional_model="Fixed effect",0,Calculations!DK$11)),"")</f>
        <v/>
      </c>
      <c r="CY111" s="58" t="str">
        <f>IF(Include_in_Pub_Bias=TRUE,1/(CV:CV^2+IF(Additional_model="Fixed effect",0,'Publication Bias Analysis'!L$32)),"")</f>
        <v/>
      </c>
      <c r="CZ111" s="58" t="str">
        <f>IF(Include_in_Pub_Bias=TRUE,'Publication Bias Analysis'!E:E-'Publication Bias Analysis'!I$37,"")</f>
        <v/>
      </c>
      <c r="DA111" s="58" t="str">
        <f>IF(Include_in_Pub_Bias=TRUE,IF(Additional_model="Fixed effect",1/CV:CV,1/SQRT(CV:CV^2+DK$11)),"")</f>
        <v/>
      </c>
      <c r="DB111" s="58" t="str">
        <f>IF(Include_in_Pub_Bias=TRUE,IF(Additional_model="Fixed effect",'Publication Bias Analysis'!E:E/CV:CV,'Publication Bias Analysis'!E:E/SQRT(CV:CV^2+DK$11)),"")</f>
        <v/>
      </c>
      <c r="DC111" s="78" t="str">
        <f>IF(Include_in_Pub_Bias=TRUE,RANK(DP:DP,DP:DP,1)*IF(DO:DO&gt;0,1,-1),"")</f>
        <v/>
      </c>
      <c r="DD111" s="78" t="str">
        <f>IF(Include_in_Pub_Bias=TRUE,DC:DC,"")</f>
        <v/>
      </c>
      <c r="DE111" s="78" t="str">
        <f>IF(Include_in_Pub_Bias=TRUE,RANK(DS:DS,DS:DS,1)*IF(DR:DR&lt;0,-1,1),"")</f>
        <v/>
      </c>
      <c r="DF111" s="78" t="str">
        <f>IF(Include_in_Pub_Bias=TRUE,RANK(DV:DV,DV:DV,1)*IF(DU:DU&lt;0,-1,1),"")</f>
        <v/>
      </c>
      <c r="DG111" s="58" t="e">
        <f>IF(Include_in_Pub_Bias=TRUE,'Publication Bias Analysis'!E:E,NA())</f>
        <v>#N/A</v>
      </c>
      <c r="DH111" s="47" t="e">
        <f>IF(Include_in_Pub_Bias=TRUE,CV:CV,NA())</f>
        <v>#N/A</v>
      </c>
      <c r="DN111" s="164"/>
      <c r="DO111" s="10" t="str">
        <f>IF(Include_in_Pub_Bias=TRUE,IF('Publication Bias Analysis'!L$37="Left",'Publication Bias Analysis'!E:E-'Publication Bias Analysis'!I$29,'Publication Bias Analysis'!I$29-'Publication Bias Analysis'!E:E),"")</f>
        <v/>
      </c>
      <c r="DP111" s="10" t="str">
        <f>IF(Include_in_Pub_Bias=TRUE,ABS(DO111),"")</f>
        <v/>
      </c>
      <c r="DQ111" s="47" t="str">
        <f>IF(Include_in_Pub_Bias=TRUE,1/(CV:CV^2+IF(Additional_model="Fixed effect",0,$DZ$6)),"")</f>
        <v/>
      </c>
      <c r="DR111" s="10" t="str">
        <f>IF(Include_in_Pub_Bias=TRUE,IF('Publication Bias Analysis'!L$37="Left",'Publication Bias Analysis'!E:E-DZ$3,DZ$3-'Publication Bias Analysis'!E:E),"")</f>
        <v/>
      </c>
      <c r="DS111" s="10" t="str">
        <f t="shared" si="166"/>
        <v/>
      </c>
      <c r="DT111" s="47" t="str">
        <f>IF(AND(DR111&lt;&gt;"",DD111&lt;=MAX(DD:DD)-DZ$7),1/(CV:CV^2+IF(Additional_model="Fixed effect",0,$DZ$13)),"")</f>
        <v/>
      </c>
      <c r="DU111" s="10" t="str">
        <f>IF(Include_in_Pub_Bias=TRUE,IF('Publication Bias Analysis'!L$37="Left",'Publication Bias Analysis'!E:E-DZ$10,DZ$10-'Publication Bias Analysis'!E:E),"")</f>
        <v/>
      </c>
      <c r="DV111" s="10" t="str">
        <f t="shared" si="122"/>
        <v/>
      </c>
      <c r="DW111" s="47" t="str">
        <f>IF(AND(DU111&lt;&gt;"",DE111&lt;=MAX(DE:DE)-DZ$14),1/(CV:CV^2+IF(Additional_model="Fixed effect",0,$DZ$20)),"")</f>
        <v/>
      </c>
      <c r="EO111" s="164"/>
      <c r="EP111" s="58" t="str">
        <f>IF(Include_in_Pub_Bias=TRUE,Inverse_standard_error-AVERAGE(Inverse_standard_error),"")</f>
        <v/>
      </c>
      <c r="EQ111" s="47" t="str">
        <f>IF(Include_in_Pub_Bias=TRUE,Z_score-('Publication Bias Analysis'!P$3+'Publication Bias Analysis'!P$4*Inverse_standard_error),"")</f>
        <v/>
      </c>
      <c r="ES111" s="164"/>
      <c r="ET111" s="58" t="str">
        <f>IF(Include_in_Pub_Bias=TRUE,('Publication Bias Analysis'!E:E-SUMPRODUCT('Publication Bias Analysis'!E:E,Calculations!CW:CW)/SUM(Calculations!CW:CW))/(SQRT(EU:EU)),"")</f>
        <v/>
      </c>
      <c r="EU111" s="58" t="str">
        <f>IF(Include_in_Pub_Bias=TRUE,'Publication Bias Analysis'!F:F^2-1/(SUM(Calculations!CW:CW)),"")</f>
        <v/>
      </c>
      <c r="EV111" s="78" t="str">
        <f>IF(Include_in_Pub_Bias=TRUE,RANK(ET:ET,ET:ET,1),"")</f>
        <v/>
      </c>
      <c r="EW111" s="78" t="str">
        <f>IF(Include_in_Pub_Bias=TRUE,RANK(EU:EU,EU:EU,1),"")</f>
        <v/>
      </c>
      <c r="EX111" s="78" t="str">
        <f>IF(Include_in_Pub_Bias=TRUE,COUNTIFS(EV112:EV310,"&lt;"&amp;EV111,EW112:EW310,"&lt;"&amp;EW111)+COUNTIFS(EV112:EV310,"&gt;"&amp;EV111,EW112:EW310,"&gt;"&amp;EW111),"")</f>
        <v/>
      </c>
      <c r="EY111" s="94" t="str">
        <f>IF(Include_in_Pub_Bias=TRUE,COUNTIFS(EV112:EV310,"&lt;"&amp;EV111,EW112:EW310,"&gt;"&amp;EW111)+COUNTIFS(EV112:EV310,"&gt;"&amp;EV111,EW112:EW310,"&lt;"&amp;EW111),"")</f>
        <v/>
      </c>
      <c r="FA111" s="164"/>
      <c r="FG111" s="164"/>
      <c r="FH111" s="58" t="e">
        <f>IF(Include_in_Pub_Bias=TRUE,Inverse_standard_error,NA())</f>
        <v>#N/A</v>
      </c>
      <c r="FI111" s="58" t="e">
        <f>IF(Include_in_Pub_Bias=TRUE,Z_score,NA())</f>
        <v>#N/A</v>
      </c>
      <c r="FJ111" s="58" t="str">
        <f>IF(Include_in_Pub_Bias=TRUE,Inverse_standard_error-AVERAGE(Inverse_standard_error),"")</f>
        <v/>
      </c>
      <c r="FK111" s="47" t="str">
        <f>IF(Include_in_Pub_Bias=TRUE,Z_score-('Publication Bias Analysis'!AK$30+'Publication Bias Analysis'!AK$31*Inverse_standard_error),"")</f>
        <v/>
      </c>
      <c r="FQ111" s="164"/>
      <c r="FR111" s="98" t="str">
        <f>IF(Z_score&lt;&gt;"",RANK('Publication Bias Analysis'!AT:AT,'Publication Bias Analysis'!AT:AT,1)+COUNTIF('Publication Bias Analysis'!AT$2:AT110,'Publication Bias Analysis'!AR111),"")</f>
        <v/>
      </c>
      <c r="FS111" s="58" t="str">
        <f t="shared" si="168"/>
        <v/>
      </c>
      <c r="FT111" s="58" t="e">
        <f>IF(Include_in_Pub_Bias=TRUE,'Publication Bias Analysis'!AS111,NA())</f>
        <v>#N/A</v>
      </c>
      <c r="FU111" s="58" t="e">
        <f>IF('Publication Bias Analysis'!AS111&lt;&gt;"",'Publication Bias Analysis'!AT111,NA())</f>
        <v>#N/A</v>
      </c>
      <c r="FV111" s="58" t="str">
        <f>IF(Include_in_Pub_Bias=TRUE,'Publication Bias Analysis'!AS:AS-AVERAGE('Publication Bias Analysis'!AS:AS),"")</f>
        <v/>
      </c>
      <c r="FW111" s="47" t="str">
        <f>IF(Include_in_Pub_Bias=TRUE,FU:FU-('Publication Bias Analysis'!AW$30+'Publication Bias Analysis'!AW$31*FT:FT),"")</f>
        <v/>
      </c>
      <c r="GC111" s="164"/>
      <c r="GD111" s="58" t="str">
        <f t="shared" si="204"/>
        <v/>
      </c>
      <c r="GE111" s="58" t="str">
        <f t="shared" si="123"/>
        <v/>
      </c>
      <c r="GF111" s="47" t="str">
        <f t="shared" si="167"/>
        <v/>
      </c>
    </row>
    <row r="112" spans="1:188" x14ac:dyDescent="0.2">
      <c r="A112" s="166"/>
      <c r="B112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12" s="78" t="str">
        <f>IF(B112&lt;&gt;"",IF(B112=0,COUNTIF(B$2:B111,0)+1,COUNTIF(B$2:B111,B112)+B112+COUNTIF(B:B,0)),"")</f>
        <v/>
      </c>
      <c r="D112" s="78" t="str">
        <f>IF(AND(Variance&lt;&gt;"",Entry_Number&lt;&gt;""),Entry_Number,"")</f>
        <v/>
      </c>
      <c r="E112" s="120" t="str">
        <f>IF(Input!Study_name&lt;&gt;"",Input!Study_name,"")</f>
        <v/>
      </c>
      <c r="F112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12" s="58" t="str">
        <f t="shared" si="169"/>
        <v/>
      </c>
      <c r="H112" s="58" t="str">
        <f t="shared" si="170"/>
        <v/>
      </c>
      <c r="I112" s="58" t="str">
        <f t="shared" si="171"/>
        <v/>
      </c>
      <c r="J112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12" s="58" t="str">
        <f>IF(AND(Include_study="Yes",Sufficient_data="Yes",Variance&lt;&gt;""),IF(Input!Standard_error_of_Partial_correlation&lt;&gt;"",Input!Standard_error_of_Partial_correlation,SQRT(J112)),"")</f>
        <v/>
      </c>
      <c r="L112" s="58" t="str">
        <f>IF(AND(Sufficient_data="Yes",Include_study="Yes",Variance&lt;&gt;""),1/Variance,"")</f>
        <v/>
      </c>
      <c r="M112" s="58" t="str">
        <f>IF(AND(Sufficient_data="Yes",Include_study="Yes",Variance&lt;&gt;""),1/(Variance+T2_),"")</f>
        <v/>
      </c>
      <c r="N112" s="58" t="str">
        <f t="shared" si="172"/>
        <v/>
      </c>
      <c r="O112" s="58" t="str">
        <f t="shared" si="173"/>
        <v/>
      </c>
      <c r="P112" s="143" t="str">
        <f t="shared" si="174"/>
        <v/>
      </c>
      <c r="Q112" s="146" t="str">
        <f>IF(AND(Include_study="Yes",Sufficient_data="Yes",Variance&lt;&gt;""),IF(Fisher_transformation="Off",Partial_correlation,Partial_correlation_z)-Combined_Effect_Size,"")</f>
        <v/>
      </c>
      <c r="S112" s="75" t="e">
        <f>IF(AND(Sufficient_data="Yes",Include_study="Yes",Variance&lt;&gt;""),Partial_correlation,NA())</f>
        <v>#N/A</v>
      </c>
      <c r="T112" s="58" t="e">
        <f t="shared" si="175"/>
        <v>#N/A</v>
      </c>
      <c r="U112" s="47" t="e">
        <f t="shared" si="176"/>
        <v>#N/A</v>
      </c>
      <c r="Z112" s="166"/>
      <c r="AA112" s="82" t="str">
        <f t="shared" si="177"/>
        <v/>
      </c>
      <c r="AB112" s="88" t="b">
        <f t="shared" si="205"/>
        <v>0</v>
      </c>
      <c r="AC112" s="105" t="str">
        <f>IF(Include_in_subgroup=TRUE,Input!Study_name,"")</f>
        <v/>
      </c>
      <c r="AD112" s="58" t="str">
        <f t="shared" si="178"/>
        <v/>
      </c>
      <c r="AE112" s="58" t="str">
        <f t="shared" si="179"/>
        <v/>
      </c>
      <c r="AF112" s="58" t="str">
        <f t="shared" si="180"/>
        <v/>
      </c>
      <c r="AG112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12" s="58" t="str">
        <f t="shared" si="181"/>
        <v/>
      </c>
      <c r="AI112" s="58" t="str">
        <f t="shared" si="182"/>
        <v/>
      </c>
      <c r="AJ112" s="83" t="str">
        <f t="shared" si="183"/>
        <v/>
      </c>
      <c r="AK112" s="58" t="str">
        <f t="shared" si="184"/>
        <v/>
      </c>
      <c r="AL112" s="58" t="str">
        <f t="shared" si="185"/>
        <v/>
      </c>
      <c r="AM112" s="47" t="str">
        <f t="shared" si="186"/>
        <v/>
      </c>
      <c r="AN112" s="27"/>
      <c r="AO112" s="75" t="e">
        <f t="shared" si="187"/>
        <v>#N/A</v>
      </c>
      <c r="AP112" s="58" t="e">
        <f t="shared" si="188"/>
        <v>#N/A</v>
      </c>
      <c r="AQ112" s="47" t="e">
        <f t="shared" si="189"/>
        <v>#N/A</v>
      </c>
      <c r="AR112" s="27"/>
      <c r="AS112" s="82" t="str">
        <f t="shared" si="115"/>
        <v/>
      </c>
      <c r="AT112" s="58" t="str">
        <f>IF(AND(Sufficient_data="Yes",Include_study="Yes",Subgroup&lt;&gt;""),IF(COUNTIFS(Input!K$2:K111,"="&amp;"Yes",Input!C$2:C111,"="&amp;"Yes",Input!M$2:M111,"="&amp;Subgroup)&gt;0,"",Subgroup),"")</f>
        <v/>
      </c>
      <c r="AU112" s="88" t="str">
        <f t="shared" si="116"/>
        <v/>
      </c>
      <c r="AV112" s="78" t="str">
        <f t="shared" si="190"/>
        <v/>
      </c>
      <c r="AW112" s="58" t="str">
        <f t="shared" si="117"/>
        <v/>
      </c>
      <c r="AX112" s="89" t="str">
        <f t="shared" si="118"/>
        <v/>
      </c>
      <c r="AY112" s="83" t="str">
        <f t="shared" si="160"/>
        <v/>
      </c>
      <c r="AZ112" s="58" t="str">
        <f t="shared" si="119"/>
        <v/>
      </c>
      <c r="BA112" s="58" t="str">
        <f t="shared" si="191"/>
        <v/>
      </c>
      <c r="BB112" s="58" t="str">
        <f t="shared" si="120"/>
        <v/>
      </c>
      <c r="BC112" s="58" t="str">
        <f t="shared" si="121"/>
        <v/>
      </c>
      <c r="BD112" s="58" t="str">
        <f t="shared" si="192"/>
        <v/>
      </c>
      <c r="BE112" s="88" t="str">
        <f t="shared" si="193"/>
        <v/>
      </c>
      <c r="BF112" s="58" t="str">
        <f t="shared" si="194"/>
        <v/>
      </c>
      <c r="BG112" s="58" t="str">
        <f t="shared" si="195"/>
        <v/>
      </c>
      <c r="BH112" s="58" t="str">
        <f t="shared" si="161"/>
        <v/>
      </c>
      <c r="BI112" s="58" t="str">
        <f t="shared" si="162"/>
        <v/>
      </c>
      <c r="BJ112" s="58" t="str">
        <f t="shared" si="196"/>
        <v/>
      </c>
      <c r="BK112" s="58" t="str">
        <f t="shared" si="197"/>
        <v/>
      </c>
      <c r="BL112" s="58" t="str">
        <f t="shared" si="163"/>
        <v/>
      </c>
      <c r="BM112" s="58" t="str">
        <f t="shared" si="164"/>
        <v/>
      </c>
      <c r="BN112" s="58" t="str">
        <f t="shared" si="198"/>
        <v/>
      </c>
      <c r="BO112" s="58" t="e">
        <f t="shared" si="199"/>
        <v>#N/A</v>
      </c>
      <c r="BP112" s="83" t="str">
        <f t="shared" si="165"/>
        <v/>
      </c>
      <c r="BQ112" s="58" t="str">
        <f t="shared" si="200"/>
        <v/>
      </c>
      <c r="BR112" s="58" t="str">
        <f t="shared" si="201"/>
        <v/>
      </c>
      <c r="BS112" s="58" t="str">
        <f t="shared" si="202"/>
        <v/>
      </c>
      <c r="BT112" s="47" t="str">
        <f t="shared" si="203"/>
        <v/>
      </c>
      <c r="BY112" s="167"/>
      <c r="BZ112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12" s="58" t="e">
        <f>IF(Include_in_Moderator=TRUE,'Moderator Analysis'!E:E,NA())</f>
        <v>#N/A</v>
      </c>
      <c r="CB112" s="58" t="e">
        <f>IF(Include_in_Moderator=TRUE,'Moderator Analysis'!F:F,NA())</f>
        <v>#N/A</v>
      </c>
      <c r="CC112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12" s="58" t="str">
        <f>IF(Include_in_Moderator=TRUE,1/CC:CC^2,"")</f>
        <v/>
      </c>
      <c r="CE112" s="58" t="str">
        <f>IF(Include_in_Moderator=TRUE,'Moderator Analysis'!F:F-CO$2,"")</f>
        <v/>
      </c>
      <c r="CF112" s="58" t="str">
        <f>IF(Include_in_Moderator=TRUE,'Moderator Analysis'!E:E-CO$3,"")</f>
        <v/>
      </c>
      <c r="CG112" s="47" t="str">
        <f>IF(Include_in_Moderator=TRUE,CD:CD*('Moderator Analysis'!F:F-CO$5-CO$4*'Moderator Analysis'!E:E)^2,"")</f>
        <v/>
      </c>
      <c r="CH112" s="27"/>
      <c r="CI112" s="75" t="str">
        <f>IF(AND(Sufficient_data="Yes",Include_study="Yes",Include_in_Moderator=TRUE,Moderator&lt;&gt;""),1/(CC:CC^2+CO$7),"")</f>
        <v/>
      </c>
      <c r="CJ112" s="58" t="str">
        <f>IF(AND(Sufficient_data="Yes",Include_study="Yes",CI112&lt;&gt;""),'Moderator Analysis'!F:F-'Moderator Analysis'!K$37,"")</f>
        <v/>
      </c>
      <c r="CK112" s="58" t="str">
        <f>IF(AND(Sufficient_data="Yes",Include_study="Yes",CI112&lt;&gt;""),'Moderator Analysis'!E:E-SUMPRODUCT('Moderator Analysis'!E:E,CI:CI)/SUM(CI:CI),"")</f>
        <v/>
      </c>
      <c r="CL112" s="47" t="str">
        <f>IF(AND(Sufficient_data="Yes",Include_study="Yes",CI112&lt;&gt;""),CI:CI*(CB112-'Moderator Analysis'!K$29-'Moderator Analysis'!K$30*'Moderator Analysis'!E:E)^2,"")</f>
        <v/>
      </c>
      <c r="CQ112" s="167"/>
      <c r="CR112" s="150" t="b">
        <f>IF(Additional_Fisher_transformation="On",AND(Include_study="Yes",Number_of_observations&lt;&gt;"",Number_of_predictors&lt;&gt;""),AND(Include_study="Yes",Sufficient_data="Yes"))</f>
        <v>0</v>
      </c>
      <c r="CS112" s="169"/>
      <c r="CT112" s="58" t="str">
        <f>IF(Include_in_Pub_Bias=TRUE,Partial_correlation,"")</f>
        <v/>
      </c>
      <c r="CU112" s="58" t="str">
        <f>IF(AND(Include_in_Pub_Bias=TRUE,Additional_Fisher_transformation="On"),FISHER(Partial_correlation),"")</f>
        <v/>
      </c>
      <c r="CV112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12" s="58" t="str">
        <f>IF(Include_in_Pub_Bias=TRUE,1/CV:CV^2,"")</f>
        <v/>
      </c>
      <c r="CX112" s="58" t="str">
        <f>IF(Include_in_Pub_Bias=TRUE,1/(CV:CV^2+IF(Additional_model="Fixed effect",0,Calculations!DK$11)),"")</f>
        <v/>
      </c>
      <c r="CY112" s="58" t="str">
        <f>IF(Include_in_Pub_Bias=TRUE,1/(CV:CV^2+IF(Additional_model="Fixed effect",0,'Publication Bias Analysis'!L$32)),"")</f>
        <v/>
      </c>
      <c r="CZ112" s="58" t="str">
        <f>IF(Include_in_Pub_Bias=TRUE,'Publication Bias Analysis'!E:E-'Publication Bias Analysis'!I$37,"")</f>
        <v/>
      </c>
      <c r="DA112" s="58" t="str">
        <f>IF(Include_in_Pub_Bias=TRUE,IF(Additional_model="Fixed effect",1/CV:CV,1/SQRT(CV:CV^2+DK$11)),"")</f>
        <v/>
      </c>
      <c r="DB112" s="58" t="str">
        <f>IF(Include_in_Pub_Bias=TRUE,IF(Additional_model="Fixed effect",'Publication Bias Analysis'!E:E/CV:CV,'Publication Bias Analysis'!E:E/SQRT(CV:CV^2+DK$11)),"")</f>
        <v/>
      </c>
      <c r="DC112" s="78" t="str">
        <f>IF(Include_in_Pub_Bias=TRUE,RANK(DP:DP,DP:DP,1)*IF(DO:DO&gt;0,1,-1),"")</f>
        <v/>
      </c>
      <c r="DD112" s="78" t="str">
        <f>IF(Include_in_Pub_Bias=TRUE,DC:DC,"")</f>
        <v/>
      </c>
      <c r="DE112" s="78" t="str">
        <f>IF(Include_in_Pub_Bias=TRUE,RANK(DS:DS,DS:DS,1)*IF(DR:DR&lt;0,-1,1),"")</f>
        <v/>
      </c>
      <c r="DF112" s="78" t="str">
        <f>IF(Include_in_Pub_Bias=TRUE,RANK(DV:DV,DV:DV,1)*IF(DU:DU&lt;0,-1,1),"")</f>
        <v/>
      </c>
      <c r="DG112" s="58" t="e">
        <f>IF(Include_in_Pub_Bias=TRUE,'Publication Bias Analysis'!E:E,NA())</f>
        <v>#N/A</v>
      </c>
      <c r="DH112" s="47" t="e">
        <f>IF(Include_in_Pub_Bias=TRUE,CV:CV,NA())</f>
        <v>#N/A</v>
      </c>
      <c r="DN112" s="164"/>
      <c r="DO112" s="10" t="str">
        <f>IF(Include_in_Pub_Bias=TRUE,IF('Publication Bias Analysis'!L$37="Left",'Publication Bias Analysis'!E:E-'Publication Bias Analysis'!I$29,'Publication Bias Analysis'!I$29-'Publication Bias Analysis'!E:E),"")</f>
        <v/>
      </c>
      <c r="DP112" s="10" t="str">
        <f>IF(Include_in_Pub_Bias=TRUE,ABS(DO112),"")</f>
        <v/>
      </c>
      <c r="DQ112" s="47" t="str">
        <f>IF(Include_in_Pub_Bias=TRUE,1/(CV:CV^2+IF(Additional_model="Fixed effect",0,$DZ$6)),"")</f>
        <v/>
      </c>
      <c r="DR112" s="10" t="str">
        <f>IF(Include_in_Pub_Bias=TRUE,IF('Publication Bias Analysis'!L$37="Left",'Publication Bias Analysis'!E:E-DZ$3,DZ$3-'Publication Bias Analysis'!E:E),"")</f>
        <v/>
      </c>
      <c r="DS112" s="10" t="str">
        <f t="shared" si="166"/>
        <v/>
      </c>
      <c r="DT112" s="47" t="str">
        <f>IF(AND(DR112&lt;&gt;"",DD112&lt;=MAX(DD:DD)-DZ$7),1/(CV:CV^2+IF(Additional_model="Fixed effect",0,$DZ$13)),"")</f>
        <v/>
      </c>
      <c r="DU112" s="10" t="str">
        <f>IF(Include_in_Pub_Bias=TRUE,IF('Publication Bias Analysis'!L$37="Left",'Publication Bias Analysis'!E:E-DZ$10,DZ$10-'Publication Bias Analysis'!E:E),"")</f>
        <v/>
      </c>
      <c r="DV112" s="10" t="str">
        <f t="shared" si="122"/>
        <v/>
      </c>
      <c r="DW112" s="47" t="str">
        <f>IF(AND(DU112&lt;&gt;"",DE112&lt;=MAX(DE:DE)-DZ$14),1/(CV:CV^2+IF(Additional_model="Fixed effect",0,$DZ$20)),"")</f>
        <v/>
      </c>
      <c r="EO112" s="164"/>
      <c r="EP112" s="58" t="str">
        <f>IF(Include_in_Pub_Bias=TRUE,Inverse_standard_error-AVERAGE(Inverse_standard_error),"")</f>
        <v/>
      </c>
      <c r="EQ112" s="47" t="str">
        <f>IF(Include_in_Pub_Bias=TRUE,Z_score-('Publication Bias Analysis'!P$3+'Publication Bias Analysis'!P$4*Inverse_standard_error),"")</f>
        <v/>
      </c>
      <c r="ES112" s="164"/>
      <c r="ET112" s="58" t="str">
        <f>IF(Include_in_Pub_Bias=TRUE,('Publication Bias Analysis'!E:E-SUMPRODUCT('Publication Bias Analysis'!E:E,Calculations!CW:CW)/SUM(Calculations!CW:CW))/(SQRT(EU:EU)),"")</f>
        <v/>
      </c>
      <c r="EU112" s="58" t="str">
        <f>IF(Include_in_Pub_Bias=TRUE,'Publication Bias Analysis'!F:F^2-1/(SUM(Calculations!CW:CW)),"")</f>
        <v/>
      </c>
      <c r="EV112" s="78" t="str">
        <f>IF(Include_in_Pub_Bias=TRUE,RANK(ET:ET,ET:ET,1),"")</f>
        <v/>
      </c>
      <c r="EW112" s="78" t="str">
        <f>IF(Include_in_Pub_Bias=TRUE,RANK(EU:EU,EU:EU,1),"")</f>
        <v/>
      </c>
      <c r="EX112" s="78" t="str">
        <f>IF(Include_in_Pub_Bias=TRUE,COUNTIFS(EV113:EV311,"&lt;"&amp;EV112,EW113:EW311,"&lt;"&amp;EW112)+COUNTIFS(EV113:EV311,"&gt;"&amp;EV112,EW113:EW311,"&gt;"&amp;EW112),"")</f>
        <v/>
      </c>
      <c r="EY112" s="94" t="str">
        <f>IF(Include_in_Pub_Bias=TRUE,COUNTIFS(EV113:EV311,"&lt;"&amp;EV112,EW113:EW311,"&gt;"&amp;EW112)+COUNTIFS(EV113:EV311,"&gt;"&amp;EV112,EW113:EW311,"&lt;"&amp;EW112),"")</f>
        <v/>
      </c>
      <c r="FA112" s="164"/>
      <c r="FG112" s="164"/>
      <c r="FH112" s="58" t="e">
        <f>IF(Include_in_Pub_Bias=TRUE,Inverse_standard_error,NA())</f>
        <v>#N/A</v>
      </c>
      <c r="FI112" s="58" t="e">
        <f>IF(Include_in_Pub_Bias=TRUE,Z_score,NA())</f>
        <v>#N/A</v>
      </c>
      <c r="FJ112" s="58" t="str">
        <f>IF(Include_in_Pub_Bias=TRUE,Inverse_standard_error-AVERAGE(Inverse_standard_error),"")</f>
        <v/>
      </c>
      <c r="FK112" s="47" t="str">
        <f>IF(Include_in_Pub_Bias=TRUE,Z_score-('Publication Bias Analysis'!AK$30+'Publication Bias Analysis'!AK$31*Inverse_standard_error),"")</f>
        <v/>
      </c>
      <c r="FQ112" s="164"/>
      <c r="FR112" s="98" t="str">
        <f>IF(Z_score&lt;&gt;"",RANK('Publication Bias Analysis'!AT:AT,'Publication Bias Analysis'!AT:AT,1)+COUNTIF('Publication Bias Analysis'!AT$2:AT111,'Publication Bias Analysis'!AR112),"")</f>
        <v/>
      </c>
      <c r="FS112" s="58" t="str">
        <f t="shared" si="168"/>
        <v/>
      </c>
      <c r="FT112" s="58" t="e">
        <f>IF(Include_in_Pub_Bias=TRUE,'Publication Bias Analysis'!AS112,NA())</f>
        <v>#N/A</v>
      </c>
      <c r="FU112" s="58" t="e">
        <f>IF('Publication Bias Analysis'!AS112&lt;&gt;"",'Publication Bias Analysis'!AT112,NA())</f>
        <v>#N/A</v>
      </c>
      <c r="FV112" s="58" t="str">
        <f>IF(Include_in_Pub_Bias=TRUE,'Publication Bias Analysis'!AS:AS-AVERAGE('Publication Bias Analysis'!AS:AS),"")</f>
        <v/>
      </c>
      <c r="FW112" s="47" t="str">
        <f>IF(Include_in_Pub_Bias=TRUE,FU:FU-('Publication Bias Analysis'!AW$30+'Publication Bias Analysis'!AW$31*FT:FT),"")</f>
        <v/>
      </c>
      <c r="GC112" s="164"/>
      <c r="GD112" s="58" t="str">
        <f t="shared" si="204"/>
        <v/>
      </c>
      <c r="GE112" s="58" t="str">
        <f t="shared" si="123"/>
        <v/>
      </c>
      <c r="GF112" s="47" t="str">
        <f t="shared" si="167"/>
        <v/>
      </c>
    </row>
    <row r="113" spans="1:188" x14ac:dyDescent="0.2">
      <c r="A113" s="166"/>
      <c r="B113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13" s="78" t="str">
        <f>IF(B113&lt;&gt;"",IF(B113=0,COUNTIF(B$2:B112,0)+1,COUNTIF(B$2:B112,B113)+B113+COUNTIF(B:B,0)),"")</f>
        <v/>
      </c>
      <c r="D113" s="78" t="str">
        <f>IF(AND(Variance&lt;&gt;"",Entry_Number&lt;&gt;""),Entry_Number,"")</f>
        <v/>
      </c>
      <c r="E113" s="120" t="str">
        <f>IF(Input!Study_name&lt;&gt;"",Input!Study_name,"")</f>
        <v/>
      </c>
      <c r="F113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13" s="58" t="str">
        <f t="shared" si="169"/>
        <v/>
      </c>
      <c r="H113" s="58" t="str">
        <f t="shared" si="170"/>
        <v/>
      </c>
      <c r="I113" s="58" t="str">
        <f t="shared" si="171"/>
        <v/>
      </c>
      <c r="J113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13" s="58" t="str">
        <f>IF(AND(Include_study="Yes",Sufficient_data="Yes",Variance&lt;&gt;""),IF(Input!Standard_error_of_Partial_correlation&lt;&gt;"",Input!Standard_error_of_Partial_correlation,SQRT(J113)),"")</f>
        <v/>
      </c>
      <c r="L113" s="58" t="str">
        <f>IF(AND(Sufficient_data="Yes",Include_study="Yes",Variance&lt;&gt;""),1/Variance,"")</f>
        <v/>
      </c>
      <c r="M113" s="58" t="str">
        <f>IF(AND(Sufficient_data="Yes",Include_study="Yes",Variance&lt;&gt;""),1/(Variance+T2_),"")</f>
        <v/>
      </c>
      <c r="N113" s="58" t="str">
        <f t="shared" si="172"/>
        <v/>
      </c>
      <c r="O113" s="58" t="str">
        <f t="shared" si="173"/>
        <v/>
      </c>
      <c r="P113" s="143" t="str">
        <f t="shared" si="174"/>
        <v/>
      </c>
      <c r="Q113" s="146" t="str">
        <f>IF(AND(Include_study="Yes",Sufficient_data="Yes",Variance&lt;&gt;""),IF(Fisher_transformation="Off",Partial_correlation,Partial_correlation_z)-Combined_Effect_Size,"")</f>
        <v/>
      </c>
      <c r="S113" s="75" t="e">
        <f>IF(AND(Sufficient_data="Yes",Include_study="Yes",Variance&lt;&gt;""),Partial_correlation,NA())</f>
        <v>#N/A</v>
      </c>
      <c r="T113" s="58" t="e">
        <f t="shared" si="175"/>
        <v>#N/A</v>
      </c>
      <c r="U113" s="47" t="e">
        <f t="shared" si="176"/>
        <v>#N/A</v>
      </c>
      <c r="Z113" s="166"/>
      <c r="AA113" s="82" t="str">
        <f t="shared" si="177"/>
        <v/>
      </c>
      <c r="AB113" s="88" t="b">
        <f t="shared" si="205"/>
        <v>0</v>
      </c>
      <c r="AC113" s="105" t="str">
        <f>IF(Include_in_subgroup=TRUE,Input!Study_name,"")</f>
        <v/>
      </c>
      <c r="AD113" s="58" t="str">
        <f t="shared" si="178"/>
        <v/>
      </c>
      <c r="AE113" s="58" t="str">
        <f t="shared" si="179"/>
        <v/>
      </c>
      <c r="AF113" s="58" t="str">
        <f t="shared" si="180"/>
        <v/>
      </c>
      <c r="AG113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13" s="58" t="str">
        <f t="shared" si="181"/>
        <v/>
      </c>
      <c r="AI113" s="58" t="str">
        <f t="shared" si="182"/>
        <v/>
      </c>
      <c r="AJ113" s="83" t="str">
        <f t="shared" si="183"/>
        <v/>
      </c>
      <c r="AK113" s="58" t="str">
        <f t="shared" si="184"/>
        <v/>
      </c>
      <c r="AL113" s="58" t="str">
        <f t="shared" si="185"/>
        <v/>
      </c>
      <c r="AM113" s="47" t="str">
        <f t="shared" si="186"/>
        <v/>
      </c>
      <c r="AN113" s="27"/>
      <c r="AO113" s="75" t="e">
        <f t="shared" si="187"/>
        <v>#N/A</v>
      </c>
      <c r="AP113" s="58" t="e">
        <f t="shared" si="188"/>
        <v>#N/A</v>
      </c>
      <c r="AQ113" s="47" t="e">
        <f t="shared" si="189"/>
        <v>#N/A</v>
      </c>
      <c r="AR113" s="27"/>
      <c r="AS113" s="82" t="str">
        <f t="shared" si="115"/>
        <v/>
      </c>
      <c r="AT113" s="58" t="str">
        <f>IF(AND(Sufficient_data="Yes",Include_study="Yes",Subgroup&lt;&gt;""),IF(COUNTIFS(Input!K$2:K112,"="&amp;"Yes",Input!C$2:C112,"="&amp;"Yes",Input!M$2:M112,"="&amp;Subgroup)&gt;0,"",Subgroup),"")</f>
        <v/>
      </c>
      <c r="AU113" s="88" t="str">
        <f t="shared" si="116"/>
        <v/>
      </c>
      <c r="AV113" s="78" t="str">
        <f t="shared" si="190"/>
        <v/>
      </c>
      <c r="AW113" s="58" t="str">
        <f t="shared" si="117"/>
        <v/>
      </c>
      <c r="AX113" s="89" t="str">
        <f t="shared" si="118"/>
        <v/>
      </c>
      <c r="AY113" s="83" t="str">
        <f t="shared" si="160"/>
        <v/>
      </c>
      <c r="AZ113" s="58" t="str">
        <f t="shared" si="119"/>
        <v/>
      </c>
      <c r="BA113" s="58" t="str">
        <f t="shared" si="191"/>
        <v/>
      </c>
      <c r="BB113" s="58" t="str">
        <f t="shared" si="120"/>
        <v/>
      </c>
      <c r="BC113" s="58" t="str">
        <f t="shared" si="121"/>
        <v/>
      </c>
      <c r="BD113" s="58" t="str">
        <f t="shared" si="192"/>
        <v/>
      </c>
      <c r="BE113" s="88" t="str">
        <f t="shared" si="193"/>
        <v/>
      </c>
      <c r="BF113" s="58" t="str">
        <f t="shared" si="194"/>
        <v/>
      </c>
      <c r="BG113" s="58" t="str">
        <f t="shared" si="195"/>
        <v/>
      </c>
      <c r="BH113" s="58" t="str">
        <f t="shared" si="161"/>
        <v/>
      </c>
      <c r="BI113" s="58" t="str">
        <f t="shared" si="162"/>
        <v/>
      </c>
      <c r="BJ113" s="58" t="str">
        <f t="shared" si="196"/>
        <v/>
      </c>
      <c r="BK113" s="58" t="str">
        <f t="shared" si="197"/>
        <v/>
      </c>
      <c r="BL113" s="58" t="str">
        <f t="shared" si="163"/>
        <v/>
      </c>
      <c r="BM113" s="58" t="str">
        <f t="shared" si="164"/>
        <v/>
      </c>
      <c r="BN113" s="58" t="str">
        <f t="shared" si="198"/>
        <v/>
      </c>
      <c r="BO113" s="58" t="e">
        <f t="shared" si="199"/>
        <v>#N/A</v>
      </c>
      <c r="BP113" s="83" t="str">
        <f t="shared" si="165"/>
        <v/>
      </c>
      <c r="BQ113" s="58" t="str">
        <f t="shared" si="200"/>
        <v/>
      </c>
      <c r="BR113" s="58" t="str">
        <f t="shared" si="201"/>
        <v/>
      </c>
      <c r="BS113" s="58" t="str">
        <f t="shared" si="202"/>
        <v/>
      </c>
      <c r="BT113" s="47" t="str">
        <f t="shared" si="203"/>
        <v/>
      </c>
      <c r="BY113" s="167"/>
      <c r="BZ113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13" s="58" t="e">
        <f>IF(Include_in_Moderator=TRUE,'Moderator Analysis'!E:E,NA())</f>
        <v>#N/A</v>
      </c>
      <c r="CB113" s="58" t="e">
        <f>IF(Include_in_Moderator=TRUE,'Moderator Analysis'!F:F,NA())</f>
        <v>#N/A</v>
      </c>
      <c r="CC113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13" s="58" t="str">
        <f>IF(Include_in_Moderator=TRUE,1/CC:CC^2,"")</f>
        <v/>
      </c>
      <c r="CE113" s="58" t="str">
        <f>IF(Include_in_Moderator=TRUE,'Moderator Analysis'!F:F-CO$2,"")</f>
        <v/>
      </c>
      <c r="CF113" s="58" t="str">
        <f>IF(Include_in_Moderator=TRUE,'Moderator Analysis'!E:E-CO$3,"")</f>
        <v/>
      </c>
      <c r="CG113" s="47" t="str">
        <f>IF(Include_in_Moderator=TRUE,CD:CD*('Moderator Analysis'!F:F-CO$5-CO$4*'Moderator Analysis'!E:E)^2,"")</f>
        <v/>
      </c>
      <c r="CH113" s="27"/>
      <c r="CI113" s="75" t="str">
        <f>IF(AND(Sufficient_data="Yes",Include_study="Yes",Include_in_Moderator=TRUE,Moderator&lt;&gt;""),1/(CC:CC^2+CO$7),"")</f>
        <v/>
      </c>
      <c r="CJ113" s="58" t="str">
        <f>IF(AND(Sufficient_data="Yes",Include_study="Yes",CI113&lt;&gt;""),'Moderator Analysis'!F:F-'Moderator Analysis'!K$37,"")</f>
        <v/>
      </c>
      <c r="CK113" s="58" t="str">
        <f>IF(AND(Sufficient_data="Yes",Include_study="Yes",CI113&lt;&gt;""),'Moderator Analysis'!E:E-SUMPRODUCT('Moderator Analysis'!E:E,CI:CI)/SUM(CI:CI),"")</f>
        <v/>
      </c>
      <c r="CL113" s="47" t="str">
        <f>IF(AND(Sufficient_data="Yes",Include_study="Yes",CI113&lt;&gt;""),CI:CI*(CB113-'Moderator Analysis'!K$29-'Moderator Analysis'!K$30*'Moderator Analysis'!E:E)^2,"")</f>
        <v/>
      </c>
      <c r="CQ113" s="167"/>
      <c r="CR113" s="150" t="b">
        <f>IF(Additional_Fisher_transformation="On",AND(Include_study="Yes",Number_of_observations&lt;&gt;"",Number_of_predictors&lt;&gt;""),AND(Include_study="Yes",Sufficient_data="Yes"))</f>
        <v>0</v>
      </c>
      <c r="CS113" s="169"/>
      <c r="CT113" s="58" t="str">
        <f>IF(Include_in_Pub_Bias=TRUE,Partial_correlation,"")</f>
        <v/>
      </c>
      <c r="CU113" s="58" t="str">
        <f>IF(AND(Include_in_Pub_Bias=TRUE,Additional_Fisher_transformation="On"),FISHER(Partial_correlation),"")</f>
        <v/>
      </c>
      <c r="CV113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13" s="58" t="str">
        <f>IF(Include_in_Pub_Bias=TRUE,1/CV:CV^2,"")</f>
        <v/>
      </c>
      <c r="CX113" s="58" t="str">
        <f>IF(Include_in_Pub_Bias=TRUE,1/(CV:CV^2+IF(Additional_model="Fixed effect",0,Calculations!DK$11)),"")</f>
        <v/>
      </c>
      <c r="CY113" s="58" t="str">
        <f>IF(Include_in_Pub_Bias=TRUE,1/(CV:CV^2+IF(Additional_model="Fixed effect",0,'Publication Bias Analysis'!L$32)),"")</f>
        <v/>
      </c>
      <c r="CZ113" s="58" t="str">
        <f>IF(Include_in_Pub_Bias=TRUE,'Publication Bias Analysis'!E:E-'Publication Bias Analysis'!I$37,"")</f>
        <v/>
      </c>
      <c r="DA113" s="58" t="str">
        <f>IF(Include_in_Pub_Bias=TRUE,IF(Additional_model="Fixed effect",1/CV:CV,1/SQRT(CV:CV^2+DK$11)),"")</f>
        <v/>
      </c>
      <c r="DB113" s="58" t="str">
        <f>IF(Include_in_Pub_Bias=TRUE,IF(Additional_model="Fixed effect",'Publication Bias Analysis'!E:E/CV:CV,'Publication Bias Analysis'!E:E/SQRT(CV:CV^2+DK$11)),"")</f>
        <v/>
      </c>
      <c r="DC113" s="78" t="str">
        <f>IF(Include_in_Pub_Bias=TRUE,RANK(DP:DP,DP:DP,1)*IF(DO:DO&gt;0,1,-1),"")</f>
        <v/>
      </c>
      <c r="DD113" s="78" t="str">
        <f>IF(Include_in_Pub_Bias=TRUE,DC:DC,"")</f>
        <v/>
      </c>
      <c r="DE113" s="78" t="str">
        <f>IF(Include_in_Pub_Bias=TRUE,RANK(DS:DS,DS:DS,1)*IF(DR:DR&lt;0,-1,1),"")</f>
        <v/>
      </c>
      <c r="DF113" s="78" t="str">
        <f>IF(Include_in_Pub_Bias=TRUE,RANK(DV:DV,DV:DV,1)*IF(DU:DU&lt;0,-1,1),"")</f>
        <v/>
      </c>
      <c r="DG113" s="58" t="e">
        <f>IF(Include_in_Pub_Bias=TRUE,'Publication Bias Analysis'!E:E,NA())</f>
        <v>#N/A</v>
      </c>
      <c r="DH113" s="47" t="e">
        <f>IF(Include_in_Pub_Bias=TRUE,CV:CV,NA())</f>
        <v>#N/A</v>
      </c>
      <c r="DN113" s="164"/>
      <c r="DO113" s="10" t="str">
        <f>IF(Include_in_Pub_Bias=TRUE,IF('Publication Bias Analysis'!L$37="Left",'Publication Bias Analysis'!E:E-'Publication Bias Analysis'!I$29,'Publication Bias Analysis'!I$29-'Publication Bias Analysis'!E:E),"")</f>
        <v/>
      </c>
      <c r="DP113" s="10" t="str">
        <f>IF(Include_in_Pub_Bias=TRUE,ABS(DO113),"")</f>
        <v/>
      </c>
      <c r="DQ113" s="47" t="str">
        <f>IF(Include_in_Pub_Bias=TRUE,1/(CV:CV^2+IF(Additional_model="Fixed effect",0,$DZ$6)),"")</f>
        <v/>
      </c>
      <c r="DR113" s="10" t="str">
        <f>IF(Include_in_Pub_Bias=TRUE,IF('Publication Bias Analysis'!L$37="Left",'Publication Bias Analysis'!E:E-DZ$3,DZ$3-'Publication Bias Analysis'!E:E),"")</f>
        <v/>
      </c>
      <c r="DS113" s="10" t="str">
        <f t="shared" si="166"/>
        <v/>
      </c>
      <c r="DT113" s="47" t="str">
        <f>IF(AND(DR113&lt;&gt;"",DD113&lt;=MAX(DD:DD)-DZ$7),1/(CV:CV^2+IF(Additional_model="Fixed effect",0,$DZ$13)),"")</f>
        <v/>
      </c>
      <c r="DU113" s="10" t="str">
        <f>IF(Include_in_Pub_Bias=TRUE,IF('Publication Bias Analysis'!L$37="Left",'Publication Bias Analysis'!E:E-DZ$10,DZ$10-'Publication Bias Analysis'!E:E),"")</f>
        <v/>
      </c>
      <c r="DV113" s="10" t="str">
        <f t="shared" si="122"/>
        <v/>
      </c>
      <c r="DW113" s="47" t="str">
        <f>IF(AND(DU113&lt;&gt;"",DE113&lt;=MAX(DE:DE)-DZ$14),1/(CV:CV^2+IF(Additional_model="Fixed effect",0,$DZ$20)),"")</f>
        <v/>
      </c>
      <c r="EO113" s="164"/>
      <c r="EP113" s="58" t="str">
        <f>IF(Include_in_Pub_Bias=TRUE,Inverse_standard_error-AVERAGE(Inverse_standard_error),"")</f>
        <v/>
      </c>
      <c r="EQ113" s="47" t="str">
        <f>IF(Include_in_Pub_Bias=TRUE,Z_score-('Publication Bias Analysis'!P$3+'Publication Bias Analysis'!P$4*Inverse_standard_error),"")</f>
        <v/>
      </c>
      <c r="ES113" s="164"/>
      <c r="ET113" s="58" t="str">
        <f>IF(Include_in_Pub_Bias=TRUE,('Publication Bias Analysis'!E:E-SUMPRODUCT('Publication Bias Analysis'!E:E,Calculations!CW:CW)/SUM(Calculations!CW:CW))/(SQRT(EU:EU)),"")</f>
        <v/>
      </c>
      <c r="EU113" s="58" t="str">
        <f>IF(Include_in_Pub_Bias=TRUE,'Publication Bias Analysis'!F:F^2-1/(SUM(Calculations!CW:CW)),"")</f>
        <v/>
      </c>
      <c r="EV113" s="78" t="str">
        <f>IF(Include_in_Pub_Bias=TRUE,RANK(ET:ET,ET:ET,1),"")</f>
        <v/>
      </c>
      <c r="EW113" s="78" t="str">
        <f>IF(Include_in_Pub_Bias=TRUE,RANK(EU:EU,EU:EU,1),"")</f>
        <v/>
      </c>
      <c r="EX113" s="78" t="str">
        <f>IF(Include_in_Pub_Bias=TRUE,COUNTIFS(EV114:EV312,"&lt;"&amp;EV113,EW114:EW312,"&lt;"&amp;EW113)+COUNTIFS(EV114:EV312,"&gt;"&amp;EV113,EW114:EW312,"&gt;"&amp;EW113),"")</f>
        <v/>
      </c>
      <c r="EY113" s="94" t="str">
        <f>IF(Include_in_Pub_Bias=TRUE,COUNTIFS(EV114:EV312,"&lt;"&amp;EV113,EW114:EW312,"&gt;"&amp;EW113)+COUNTIFS(EV114:EV312,"&gt;"&amp;EV113,EW114:EW312,"&lt;"&amp;EW113),"")</f>
        <v/>
      </c>
      <c r="FA113" s="164"/>
      <c r="FG113" s="164"/>
      <c r="FH113" s="58" t="e">
        <f>IF(Include_in_Pub_Bias=TRUE,Inverse_standard_error,NA())</f>
        <v>#N/A</v>
      </c>
      <c r="FI113" s="58" t="e">
        <f>IF(Include_in_Pub_Bias=TRUE,Z_score,NA())</f>
        <v>#N/A</v>
      </c>
      <c r="FJ113" s="58" t="str">
        <f>IF(Include_in_Pub_Bias=TRUE,Inverse_standard_error-AVERAGE(Inverse_standard_error),"")</f>
        <v/>
      </c>
      <c r="FK113" s="47" t="str">
        <f>IF(Include_in_Pub_Bias=TRUE,Z_score-('Publication Bias Analysis'!AK$30+'Publication Bias Analysis'!AK$31*Inverse_standard_error),"")</f>
        <v/>
      </c>
      <c r="FQ113" s="164"/>
      <c r="FR113" s="98" t="str">
        <f>IF(Z_score&lt;&gt;"",RANK('Publication Bias Analysis'!AT:AT,'Publication Bias Analysis'!AT:AT,1)+COUNTIF('Publication Bias Analysis'!AT$2:AT112,'Publication Bias Analysis'!AR113),"")</f>
        <v/>
      </c>
      <c r="FS113" s="58" t="str">
        <f t="shared" si="168"/>
        <v/>
      </c>
      <c r="FT113" s="58" t="e">
        <f>IF(Include_in_Pub_Bias=TRUE,'Publication Bias Analysis'!AS113,NA())</f>
        <v>#N/A</v>
      </c>
      <c r="FU113" s="58" t="e">
        <f>IF('Publication Bias Analysis'!AS113&lt;&gt;"",'Publication Bias Analysis'!AT113,NA())</f>
        <v>#N/A</v>
      </c>
      <c r="FV113" s="58" t="str">
        <f>IF(Include_in_Pub_Bias=TRUE,'Publication Bias Analysis'!AS:AS-AVERAGE('Publication Bias Analysis'!AS:AS),"")</f>
        <v/>
      </c>
      <c r="FW113" s="47" t="str">
        <f>IF(Include_in_Pub_Bias=TRUE,FU:FU-('Publication Bias Analysis'!AW$30+'Publication Bias Analysis'!AW$31*FT:FT),"")</f>
        <v/>
      </c>
      <c r="GC113" s="164"/>
      <c r="GD113" s="58" t="str">
        <f t="shared" si="204"/>
        <v/>
      </c>
      <c r="GE113" s="58" t="str">
        <f t="shared" si="123"/>
        <v/>
      </c>
      <c r="GF113" s="47" t="str">
        <f t="shared" si="167"/>
        <v/>
      </c>
    </row>
    <row r="114" spans="1:188" x14ac:dyDescent="0.2">
      <c r="A114" s="166"/>
      <c r="B114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14" s="78" t="str">
        <f>IF(B114&lt;&gt;"",IF(B114=0,COUNTIF(B$2:B113,0)+1,COUNTIF(B$2:B113,B114)+B114+COUNTIF(B:B,0)),"")</f>
        <v/>
      </c>
      <c r="D114" s="78" t="str">
        <f>IF(AND(Variance&lt;&gt;"",Entry_Number&lt;&gt;""),Entry_Number,"")</f>
        <v/>
      </c>
      <c r="E114" s="120" t="str">
        <f>IF(Input!Study_name&lt;&gt;"",Input!Study_name,"")</f>
        <v/>
      </c>
      <c r="F114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14" s="58" t="str">
        <f t="shared" si="169"/>
        <v/>
      </c>
      <c r="H114" s="58" t="str">
        <f t="shared" si="170"/>
        <v/>
      </c>
      <c r="I114" s="58" t="str">
        <f t="shared" si="171"/>
        <v/>
      </c>
      <c r="J114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14" s="58" t="str">
        <f>IF(AND(Include_study="Yes",Sufficient_data="Yes",Variance&lt;&gt;""),IF(Input!Standard_error_of_Partial_correlation&lt;&gt;"",Input!Standard_error_of_Partial_correlation,SQRT(J114)),"")</f>
        <v/>
      </c>
      <c r="L114" s="58" t="str">
        <f>IF(AND(Sufficient_data="Yes",Include_study="Yes",Variance&lt;&gt;""),1/Variance,"")</f>
        <v/>
      </c>
      <c r="M114" s="58" t="str">
        <f>IF(AND(Sufficient_data="Yes",Include_study="Yes",Variance&lt;&gt;""),1/(Variance+T2_),"")</f>
        <v/>
      </c>
      <c r="N114" s="58" t="str">
        <f t="shared" si="172"/>
        <v/>
      </c>
      <c r="O114" s="58" t="str">
        <f t="shared" si="173"/>
        <v/>
      </c>
      <c r="P114" s="143" t="str">
        <f t="shared" si="174"/>
        <v/>
      </c>
      <c r="Q114" s="146" t="str">
        <f>IF(AND(Include_study="Yes",Sufficient_data="Yes",Variance&lt;&gt;""),IF(Fisher_transformation="Off",Partial_correlation,Partial_correlation_z)-Combined_Effect_Size,"")</f>
        <v/>
      </c>
      <c r="S114" s="75" t="e">
        <f>IF(AND(Sufficient_data="Yes",Include_study="Yes",Variance&lt;&gt;""),Partial_correlation,NA())</f>
        <v>#N/A</v>
      </c>
      <c r="T114" s="58" t="e">
        <f t="shared" si="175"/>
        <v>#N/A</v>
      </c>
      <c r="U114" s="47" t="e">
        <f t="shared" si="176"/>
        <v>#N/A</v>
      </c>
      <c r="Z114" s="166"/>
      <c r="AA114" s="82" t="str">
        <f t="shared" si="177"/>
        <v/>
      </c>
      <c r="AB114" s="88" t="b">
        <f t="shared" si="205"/>
        <v>0</v>
      </c>
      <c r="AC114" s="105" t="str">
        <f>IF(Include_in_subgroup=TRUE,Input!Study_name,"")</f>
        <v/>
      </c>
      <c r="AD114" s="58" t="str">
        <f t="shared" si="178"/>
        <v/>
      </c>
      <c r="AE114" s="58" t="str">
        <f t="shared" si="179"/>
        <v/>
      </c>
      <c r="AF114" s="58" t="str">
        <f t="shared" si="180"/>
        <v/>
      </c>
      <c r="AG114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14" s="58" t="str">
        <f t="shared" si="181"/>
        <v/>
      </c>
      <c r="AI114" s="58" t="str">
        <f t="shared" si="182"/>
        <v/>
      </c>
      <c r="AJ114" s="83" t="str">
        <f t="shared" si="183"/>
        <v/>
      </c>
      <c r="AK114" s="58" t="str">
        <f t="shared" si="184"/>
        <v/>
      </c>
      <c r="AL114" s="58" t="str">
        <f t="shared" si="185"/>
        <v/>
      </c>
      <c r="AM114" s="47" t="str">
        <f t="shared" si="186"/>
        <v/>
      </c>
      <c r="AN114" s="27"/>
      <c r="AO114" s="75" t="e">
        <f t="shared" si="187"/>
        <v>#N/A</v>
      </c>
      <c r="AP114" s="58" t="e">
        <f t="shared" si="188"/>
        <v>#N/A</v>
      </c>
      <c r="AQ114" s="47" t="e">
        <f t="shared" si="189"/>
        <v>#N/A</v>
      </c>
      <c r="AR114" s="27"/>
      <c r="AS114" s="82" t="str">
        <f t="shared" si="115"/>
        <v/>
      </c>
      <c r="AT114" s="58" t="str">
        <f>IF(AND(Sufficient_data="Yes",Include_study="Yes",Subgroup&lt;&gt;""),IF(COUNTIFS(Input!K$2:K113,"="&amp;"Yes",Input!C$2:C113,"="&amp;"Yes",Input!M$2:M113,"="&amp;Subgroup)&gt;0,"",Subgroup),"")</f>
        <v/>
      </c>
      <c r="AU114" s="88" t="str">
        <f t="shared" si="116"/>
        <v/>
      </c>
      <c r="AV114" s="78" t="str">
        <f t="shared" si="190"/>
        <v/>
      </c>
      <c r="AW114" s="58" t="str">
        <f t="shared" si="117"/>
        <v/>
      </c>
      <c r="AX114" s="89" t="str">
        <f t="shared" si="118"/>
        <v/>
      </c>
      <c r="AY114" s="83" t="str">
        <f t="shared" si="160"/>
        <v/>
      </c>
      <c r="AZ114" s="58" t="str">
        <f t="shared" si="119"/>
        <v/>
      </c>
      <c r="BA114" s="58" t="str">
        <f t="shared" si="191"/>
        <v/>
      </c>
      <c r="BB114" s="58" t="str">
        <f t="shared" si="120"/>
        <v/>
      </c>
      <c r="BC114" s="58" t="str">
        <f t="shared" si="121"/>
        <v/>
      </c>
      <c r="BD114" s="58" t="str">
        <f t="shared" si="192"/>
        <v/>
      </c>
      <c r="BE114" s="88" t="str">
        <f t="shared" si="193"/>
        <v/>
      </c>
      <c r="BF114" s="58" t="str">
        <f t="shared" si="194"/>
        <v/>
      </c>
      <c r="BG114" s="58" t="str">
        <f t="shared" si="195"/>
        <v/>
      </c>
      <c r="BH114" s="58" t="str">
        <f t="shared" si="161"/>
        <v/>
      </c>
      <c r="BI114" s="58" t="str">
        <f t="shared" si="162"/>
        <v/>
      </c>
      <c r="BJ114" s="58" t="str">
        <f t="shared" si="196"/>
        <v/>
      </c>
      <c r="BK114" s="58" t="str">
        <f t="shared" si="197"/>
        <v/>
      </c>
      <c r="BL114" s="58" t="str">
        <f t="shared" si="163"/>
        <v/>
      </c>
      <c r="BM114" s="58" t="str">
        <f t="shared" si="164"/>
        <v/>
      </c>
      <c r="BN114" s="58" t="str">
        <f t="shared" si="198"/>
        <v/>
      </c>
      <c r="BO114" s="58" t="e">
        <f t="shared" si="199"/>
        <v>#N/A</v>
      </c>
      <c r="BP114" s="83" t="str">
        <f t="shared" si="165"/>
        <v/>
      </c>
      <c r="BQ114" s="58" t="str">
        <f t="shared" si="200"/>
        <v/>
      </c>
      <c r="BR114" s="58" t="str">
        <f t="shared" si="201"/>
        <v/>
      </c>
      <c r="BS114" s="58" t="str">
        <f t="shared" si="202"/>
        <v/>
      </c>
      <c r="BT114" s="47" t="str">
        <f t="shared" si="203"/>
        <v/>
      </c>
      <c r="BY114" s="167"/>
      <c r="BZ114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14" s="58" t="e">
        <f>IF(Include_in_Moderator=TRUE,'Moderator Analysis'!E:E,NA())</f>
        <v>#N/A</v>
      </c>
      <c r="CB114" s="58" t="e">
        <f>IF(Include_in_Moderator=TRUE,'Moderator Analysis'!F:F,NA())</f>
        <v>#N/A</v>
      </c>
      <c r="CC114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14" s="58" t="str">
        <f>IF(Include_in_Moderator=TRUE,1/CC:CC^2,"")</f>
        <v/>
      </c>
      <c r="CE114" s="58" t="str">
        <f>IF(Include_in_Moderator=TRUE,'Moderator Analysis'!F:F-CO$2,"")</f>
        <v/>
      </c>
      <c r="CF114" s="58" t="str">
        <f>IF(Include_in_Moderator=TRUE,'Moderator Analysis'!E:E-CO$3,"")</f>
        <v/>
      </c>
      <c r="CG114" s="47" t="str">
        <f>IF(Include_in_Moderator=TRUE,CD:CD*('Moderator Analysis'!F:F-CO$5-CO$4*'Moderator Analysis'!E:E)^2,"")</f>
        <v/>
      </c>
      <c r="CH114" s="27"/>
      <c r="CI114" s="75" t="str">
        <f>IF(AND(Sufficient_data="Yes",Include_study="Yes",Include_in_Moderator=TRUE,Moderator&lt;&gt;""),1/(CC:CC^2+CO$7),"")</f>
        <v/>
      </c>
      <c r="CJ114" s="58" t="str">
        <f>IF(AND(Sufficient_data="Yes",Include_study="Yes",CI114&lt;&gt;""),'Moderator Analysis'!F:F-'Moderator Analysis'!K$37,"")</f>
        <v/>
      </c>
      <c r="CK114" s="58" t="str">
        <f>IF(AND(Sufficient_data="Yes",Include_study="Yes",CI114&lt;&gt;""),'Moderator Analysis'!E:E-SUMPRODUCT('Moderator Analysis'!E:E,CI:CI)/SUM(CI:CI),"")</f>
        <v/>
      </c>
      <c r="CL114" s="47" t="str">
        <f>IF(AND(Sufficient_data="Yes",Include_study="Yes",CI114&lt;&gt;""),CI:CI*(CB114-'Moderator Analysis'!K$29-'Moderator Analysis'!K$30*'Moderator Analysis'!E:E)^2,"")</f>
        <v/>
      </c>
      <c r="CQ114" s="167"/>
      <c r="CR114" s="150" t="b">
        <f>IF(Additional_Fisher_transformation="On",AND(Include_study="Yes",Number_of_observations&lt;&gt;"",Number_of_predictors&lt;&gt;""),AND(Include_study="Yes",Sufficient_data="Yes"))</f>
        <v>0</v>
      </c>
      <c r="CS114" s="169"/>
      <c r="CT114" s="58" t="str">
        <f>IF(Include_in_Pub_Bias=TRUE,Partial_correlation,"")</f>
        <v/>
      </c>
      <c r="CU114" s="58" t="str">
        <f>IF(AND(Include_in_Pub_Bias=TRUE,Additional_Fisher_transformation="On"),FISHER(Partial_correlation),"")</f>
        <v/>
      </c>
      <c r="CV114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14" s="58" t="str">
        <f>IF(Include_in_Pub_Bias=TRUE,1/CV:CV^2,"")</f>
        <v/>
      </c>
      <c r="CX114" s="58" t="str">
        <f>IF(Include_in_Pub_Bias=TRUE,1/(CV:CV^2+IF(Additional_model="Fixed effect",0,Calculations!DK$11)),"")</f>
        <v/>
      </c>
      <c r="CY114" s="58" t="str">
        <f>IF(Include_in_Pub_Bias=TRUE,1/(CV:CV^2+IF(Additional_model="Fixed effect",0,'Publication Bias Analysis'!L$32)),"")</f>
        <v/>
      </c>
      <c r="CZ114" s="58" t="str">
        <f>IF(Include_in_Pub_Bias=TRUE,'Publication Bias Analysis'!E:E-'Publication Bias Analysis'!I$37,"")</f>
        <v/>
      </c>
      <c r="DA114" s="58" t="str">
        <f>IF(Include_in_Pub_Bias=TRUE,IF(Additional_model="Fixed effect",1/CV:CV,1/SQRT(CV:CV^2+DK$11)),"")</f>
        <v/>
      </c>
      <c r="DB114" s="58" t="str">
        <f>IF(Include_in_Pub_Bias=TRUE,IF(Additional_model="Fixed effect",'Publication Bias Analysis'!E:E/CV:CV,'Publication Bias Analysis'!E:E/SQRT(CV:CV^2+DK$11)),"")</f>
        <v/>
      </c>
      <c r="DC114" s="78" t="str">
        <f>IF(Include_in_Pub_Bias=TRUE,RANK(DP:DP,DP:DP,1)*IF(DO:DO&gt;0,1,-1),"")</f>
        <v/>
      </c>
      <c r="DD114" s="78" t="str">
        <f>IF(Include_in_Pub_Bias=TRUE,DC:DC,"")</f>
        <v/>
      </c>
      <c r="DE114" s="78" t="str">
        <f>IF(Include_in_Pub_Bias=TRUE,RANK(DS:DS,DS:DS,1)*IF(DR:DR&lt;0,-1,1),"")</f>
        <v/>
      </c>
      <c r="DF114" s="78" t="str">
        <f>IF(Include_in_Pub_Bias=TRUE,RANK(DV:DV,DV:DV,1)*IF(DU:DU&lt;0,-1,1),"")</f>
        <v/>
      </c>
      <c r="DG114" s="58" t="e">
        <f>IF(Include_in_Pub_Bias=TRUE,'Publication Bias Analysis'!E:E,NA())</f>
        <v>#N/A</v>
      </c>
      <c r="DH114" s="47" t="e">
        <f>IF(Include_in_Pub_Bias=TRUE,CV:CV,NA())</f>
        <v>#N/A</v>
      </c>
      <c r="DN114" s="164"/>
      <c r="DO114" s="10" t="str">
        <f>IF(Include_in_Pub_Bias=TRUE,IF('Publication Bias Analysis'!L$37="Left",'Publication Bias Analysis'!E:E-'Publication Bias Analysis'!I$29,'Publication Bias Analysis'!I$29-'Publication Bias Analysis'!E:E),"")</f>
        <v/>
      </c>
      <c r="DP114" s="10" t="str">
        <f>IF(Include_in_Pub_Bias=TRUE,ABS(DO114),"")</f>
        <v/>
      </c>
      <c r="DQ114" s="47" t="str">
        <f>IF(Include_in_Pub_Bias=TRUE,1/(CV:CV^2+IF(Additional_model="Fixed effect",0,$DZ$6)),"")</f>
        <v/>
      </c>
      <c r="DR114" s="10" t="str">
        <f>IF(Include_in_Pub_Bias=TRUE,IF('Publication Bias Analysis'!L$37="Left",'Publication Bias Analysis'!E:E-DZ$3,DZ$3-'Publication Bias Analysis'!E:E),"")</f>
        <v/>
      </c>
      <c r="DS114" s="10" t="str">
        <f t="shared" si="166"/>
        <v/>
      </c>
      <c r="DT114" s="47" t="str">
        <f>IF(AND(DR114&lt;&gt;"",DD114&lt;=MAX(DD:DD)-DZ$7),1/(CV:CV^2+IF(Additional_model="Fixed effect",0,$DZ$13)),"")</f>
        <v/>
      </c>
      <c r="DU114" s="10" t="str">
        <f>IF(Include_in_Pub_Bias=TRUE,IF('Publication Bias Analysis'!L$37="Left",'Publication Bias Analysis'!E:E-DZ$10,DZ$10-'Publication Bias Analysis'!E:E),"")</f>
        <v/>
      </c>
      <c r="DV114" s="10" t="str">
        <f t="shared" si="122"/>
        <v/>
      </c>
      <c r="DW114" s="47" t="str">
        <f>IF(AND(DU114&lt;&gt;"",DE114&lt;=MAX(DE:DE)-DZ$14),1/(CV:CV^2+IF(Additional_model="Fixed effect",0,$DZ$20)),"")</f>
        <v/>
      </c>
      <c r="EO114" s="164"/>
      <c r="EP114" s="58" t="str">
        <f>IF(Include_in_Pub_Bias=TRUE,Inverse_standard_error-AVERAGE(Inverse_standard_error),"")</f>
        <v/>
      </c>
      <c r="EQ114" s="47" t="str">
        <f>IF(Include_in_Pub_Bias=TRUE,Z_score-('Publication Bias Analysis'!P$3+'Publication Bias Analysis'!P$4*Inverse_standard_error),"")</f>
        <v/>
      </c>
      <c r="ES114" s="164"/>
      <c r="ET114" s="58" t="str">
        <f>IF(Include_in_Pub_Bias=TRUE,('Publication Bias Analysis'!E:E-SUMPRODUCT('Publication Bias Analysis'!E:E,Calculations!CW:CW)/SUM(Calculations!CW:CW))/(SQRT(EU:EU)),"")</f>
        <v/>
      </c>
      <c r="EU114" s="58" t="str">
        <f>IF(Include_in_Pub_Bias=TRUE,'Publication Bias Analysis'!F:F^2-1/(SUM(Calculations!CW:CW)),"")</f>
        <v/>
      </c>
      <c r="EV114" s="78" t="str">
        <f>IF(Include_in_Pub_Bias=TRUE,RANK(ET:ET,ET:ET,1),"")</f>
        <v/>
      </c>
      <c r="EW114" s="78" t="str">
        <f>IF(Include_in_Pub_Bias=TRUE,RANK(EU:EU,EU:EU,1),"")</f>
        <v/>
      </c>
      <c r="EX114" s="78" t="str">
        <f>IF(Include_in_Pub_Bias=TRUE,COUNTIFS(EV115:EV313,"&lt;"&amp;EV114,EW115:EW313,"&lt;"&amp;EW114)+COUNTIFS(EV115:EV313,"&gt;"&amp;EV114,EW115:EW313,"&gt;"&amp;EW114),"")</f>
        <v/>
      </c>
      <c r="EY114" s="94" t="str">
        <f>IF(Include_in_Pub_Bias=TRUE,COUNTIFS(EV115:EV313,"&lt;"&amp;EV114,EW115:EW313,"&gt;"&amp;EW114)+COUNTIFS(EV115:EV313,"&gt;"&amp;EV114,EW115:EW313,"&lt;"&amp;EW114),"")</f>
        <v/>
      </c>
      <c r="FA114" s="164"/>
      <c r="FG114" s="164"/>
      <c r="FH114" s="58" t="e">
        <f>IF(Include_in_Pub_Bias=TRUE,Inverse_standard_error,NA())</f>
        <v>#N/A</v>
      </c>
      <c r="FI114" s="58" t="e">
        <f>IF(Include_in_Pub_Bias=TRUE,Z_score,NA())</f>
        <v>#N/A</v>
      </c>
      <c r="FJ114" s="58" t="str">
        <f>IF(Include_in_Pub_Bias=TRUE,Inverse_standard_error-AVERAGE(Inverse_standard_error),"")</f>
        <v/>
      </c>
      <c r="FK114" s="47" t="str">
        <f>IF(Include_in_Pub_Bias=TRUE,Z_score-('Publication Bias Analysis'!AK$30+'Publication Bias Analysis'!AK$31*Inverse_standard_error),"")</f>
        <v/>
      </c>
      <c r="FQ114" s="164"/>
      <c r="FR114" s="98" t="str">
        <f>IF(Z_score&lt;&gt;"",RANK('Publication Bias Analysis'!AT:AT,'Publication Bias Analysis'!AT:AT,1)+COUNTIF('Publication Bias Analysis'!AT$2:AT113,'Publication Bias Analysis'!AR114),"")</f>
        <v/>
      </c>
      <c r="FS114" s="58" t="str">
        <f t="shared" si="168"/>
        <v/>
      </c>
      <c r="FT114" s="58" t="e">
        <f>IF(Include_in_Pub_Bias=TRUE,'Publication Bias Analysis'!AS114,NA())</f>
        <v>#N/A</v>
      </c>
      <c r="FU114" s="58" t="e">
        <f>IF('Publication Bias Analysis'!AS114&lt;&gt;"",'Publication Bias Analysis'!AT114,NA())</f>
        <v>#N/A</v>
      </c>
      <c r="FV114" s="58" t="str">
        <f>IF(Include_in_Pub_Bias=TRUE,'Publication Bias Analysis'!AS:AS-AVERAGE('Publication Bias Analysis'!AS:AS),"")</f>
        <v/>
      </c>
      <c r="FW114" s="47" t="str">
        <f>IF(Include_in_Pub_Bias=TRUE,FU:FU-('Publication Bias Analysis'!AW$30+'Publication Bias Analysis'!AW$31*FT:FT),"")</f>
        <v/>
      </c>
      <c r="GC114" s="164"/>
      <c r="GD114" s="58" t="str">
        <f t="shared" si="204"/>
        <v/>
      </c>
      <c r="GE114" s="58" t="str">
        <f t="shared" si="123"/>
        <v/>
      </c>
      <c r="GF114" s="47" t="str">
        <f t="shared" si="167"/>
        <v/>
      </c>
    </row>
    <row r="115" spans="1:188" x14ac:dyDescent="0.2">
      <c r="A115" s="166"/>
      <c r="B115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15" s="78" t="str">
        <f>IF(B115&lt;&gt;"",IF(B115=0,COUNTIF(B$2:B114,0)+1,COUNTIF(B$2:B114,B115)+B115+COUNTIF(B:B,0)),"")</f>
        <v/>
      </c>
      <c r="D115" s="78" t="str">
        <f>IF(AND(Variance&lt;&gt;"",Entry_Number&lt;&gt;""),Entry_Number,"")</f>
        <v/>
      </c>
      <c r="E115" s="120" t="str">
        <f>IF(Input!Study_name&lt;&gt;"",Input!Study_name,"")</f>
        <v/>
      </c>
      <c r="F115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15" s="58" t="str">
        <f t="shared" si="169"/>
        <v/>
      </c>
      <c r="H115" s="58" t="str">
        <f t="shared" si="170"/>
        <v/>
      </c>
      <c r="I115" s="58" t="str">
        <f t="shared" si="171"/>
        <v/>
      </c>
      <c r="J115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15" s="58" t="str">
        <f>IF(AND(Include_study="Yes",Sufficient_data="Yes",Variance&lt;&gt;""),IF(Input!Standard_error_of_Partial_correlation&lt;&gt;"",Input!Standard_error_of_Partial_correlation,SQRT(J115)),"")</f>
        <v/>
      </c>
      <c r="L115" s="58" t="str">
        <f>IF(AND(Sufficient_data="Yes",Include_study="Yes",Variance&lt;&gt;""),1/Variance,"")</f>
        <v/>
      </c>
      <c r="M115" s="58" t="str">
        <f>IF(AND(Sufficient_data="Yes",Include_study="Yes",Variance&lt;&gt;""),1/(Variance+T2_),"")</f>
        <v/>
      </c>
      <c r="N115" s="58" t="str">
        <f t="shared" si="172"/>
        <v/>
      </c>
      <c r="O115" s="58" t="str">
        <f t="shared" si="173"/>
        <v/>
      </c>
      <c r="P115" s="143" t="str">
        <f t="shared" si="174"/>
        <v/>
      </c>
      <c r="Q115" s="146" t="str">
        <f>IF(AND(Include_study="Yes",Sufficient_data="Yes",Variance&lt;&gt;""),IF(Fisher_transformation="Off",Partial_correlation,Partial_correlation_z)-Combined_Effect_Size,"")</f>
        <v/>
      </c>
      <c r="S115" s="75" t="e">
        <f>IF(AND(Sufficient_data="Yes",Include_study="Yes",Variance&lt;&gt;""),Partial_correlation,NA())</f>
        <v>#N/A</v>
      </c>
      <c r="T115" s="58" t="e">
        <f t="shared" si="175"/>
        <v>#N/A</v>
      </c>
      <c r="U115" s="47" t="e">
        <f t="shared" si="176"/>
        <v>#N/A</v>
      </c>
      <c r="Z115" s="166"/>
      <c r="AA115" s="82" t="str">
        <f t="shared" si="177"/>
        <v/>
      </c>
      <c r="AB115" s="88" t="b">
        <f t="shared" si="205"/>
        <v>0</v>
      </c>
      <c r="AC115" s="105" t="str">
        <f>IF(Include_in_subgroup=TRUE,Input!Study_name,"")</f>
        <v/>
      </c>
      <c r="AD115" s="58" t="str">
        <f t="shared" si="178"/>
        <v/>
      </c>
      <c r="AE115" s="58" t="str">
        <f t="shared" si="179"/>
        <v/>
      </c>
      <c r="AF115" s="58" t="str">
        <f t="shared" si="180"/>
        <v/>
      </c>
      <c r="AG115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15" s="58" t="str">
        <f t="shared" si="181"/>
        <v/>
      </c>
      <c r="AI115" s="58" t="str">
        <f t="shared" si="182"/>
        <v/>
      </c>
      <c r="AJ115" s="83" t="str">
        <f t="shared" si="183"/>
        <v/>
      </c>
      <c r="AK115" s="58" t="str">
        <f t="shared" si="184"/>
        <v/>
      </c>
      <c r="AL115" s="58" t="str">
        <f t="shared" si="185"/>
        <v/>
      </c>
      <c r="AM115" s="47" t="str">
        <f t="shared" si="186"/>
        <v/>
      </c>
      <c r="AN115" s="27"/>
      <c r="AO115" s="75" t="e">
        <f t="shared" si="187"/>
        <v>#N/A</v>
      </c>
      <c r="AP115" s="58" t="e">
        <f t="shared" si="188"/>
        <v>#N/A</v>
      </c>
      <c r="AQ115" s="47" t="e">
        <f t="shared" si="189"/>
        <v>#N/A</v>
      </c>
      <c r="AR115" s="27"/>
      <c r="AS115" s="82" t="str">
        <f t="shared" si="115"/>
        <v/>
      </c>
      <c r="AT115" s="58" t="str">
        <f>IF(AND(Sufficient_data="Yes",Include_study="Yes",Subgroup&lt;&gt;""),IF(COUNTIFS(Input!K$2:K114,"="&amp;"Yes",Input!C$2:C114,"="&amp;"Yes",Input!M$2:M114,"="&amp;Subgroup)&gt;0,"",Subgroup),"")</f>
        <v/>
      </c>
      <c r="AU115" s="88" t="str">
        <f t="shared" si="116"/>
        <v/>
      </c>
      <c r="AV115" s="78" t="str">
        <f t="shared" si="190"/>
        <v/>
      </c>
      <c r="AW115" s="58" t="str">
        <f t="shared" si="117"/>
        <v/>
      </c>
      <c r="AX115" s="89" t="str">
        <f t="shared" si="118"/>
        <v/>
      </c>
      <c r="AY115" s="83" t="str">
        <f t="shared" si="160"/>
        <v/>
      </c>
      <c r="AZ115" s="58" t="str">
        <f t="shared" si="119"/>
        <v/>
      </c>
      <c r="BA115" s="58" t="str">
        <f t="shared" si="191"/>
        <v/>
      </c>
      <c r="BB115" s="58" t="str">
        <f t="shared" si="120"/>
        <v/>
      </c>
      <c r="BC115" s="58" t="str">
        <f t="shared" si="121"/>
        <v/>
      </c>
      <c r="BD115" s="58" t="str">
        <f t="shared" si="192"/>
        <v/>
      </c>
      <c r="BE115" s="88" t="str">
        <f t="shared" si="193"/>
        <v/>
      </c>
      <c r="BF115" s="58" t="str">
        <f t="shared" si="194"/>
        <v/>
      </c>
      <c r="BG115" s="58" t="str">
        <f t="shared" si="195"/>
        <v/>
      </c>
      <c r="BH115" s="58" t="str">
        <f t="shared" si="161"/>
        <v/>
      </c>
      <c r="BI115" s="58" t="str">
        <f t="shared" si="162"/>
        <v/>
      </c>
      <c r="BJ115" s="58" t="str">
        <f t="shared" si="196"/>
        <v/>
      </c>
      <c r="BK115" s="58" t="str">
        <f t="shared" si="197"/>
        <v/>
      </c>
      <c r="BL115" s="58" t="str">
        <f t="shared" si="163"/>
        <v/>
      </c>
      <c r="BM115" s="58" t="str">
        <f t="shared" si="164"/>
        <v/>
      </c>
      <c r="BN115" s="58" t="str">
        <f t="shared" si="198"/>
        <v/>
      </c>
      <c r="BO115" s="58" t="e">
        <f t="shared" si="199"/>
        <v>#N/A</v>
      </c>
      <c r="BP115" s="83" t="str">
        <f t="shared" si="165"/>
        <v/>
      </c>
      <c r="BQ115" s="58" t="str">
        <f t="shared" si="200"/>
        <v/>
      </c>
      <c r="BR115" s="58" t="str">
        <f t="shared" si="201"/>
        <v/>
      </c>
      <c r="BS115" s="58" t="str">
        <f t="shared" si="202"/>
        <v/>
      </c>
      <c r="BT115" s="47" t="str">
        <f t="shared" si="203"/>
        <v/>
      </c>
      <c r="BY115" s="167"/>
      <c r="BZ115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15" s="58" t="e">
        <f>IF(Include_in_Moderator=TRUE,'Moderator Analysis'!E:E,NA())</f>
        <v>#N/A</v>
      </c>
      <c r="CB115" s="58" t="e">
        <f>IF(Include_in_Moderator=TRUE,'Moderator Analysis'!F:F,NA())</f>
        <v>#N/A</v>
      </c>
      <c r="CC115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15" s="58" t="str">
        <f>IF(Include_in_Moderator=TRUE,1/CC:CC^2,"")</f>
        <v/>
      </c>
      <c r="CE115" s="58" t="str">
        <f>IF(Include_in_Moderator=TRUE,'Moderator Analysis'!F:F-CO$2,"")</f>
        <v/>
      </c>
      <c r="CF115" s="58" t="str">
        <f>IF(Include_in_Moderator=TRUE,'Moderator Analysis'!E:E-CO$3,"")</f>
        <v/>
      </c>
      <c r="CG115" s="47" t="str">
        <f>IF(Include_in_Moderator=TRUE,CD:CD*('Moderator Analysis'!F:F-CO$5-CO$4*'Moderator Analysis'!E:E)^2,"")</f>
        <v/>
      </c>
      <c r="CH115" s="27"/>
      <c r="CI115" s="75" t="str">
        <f>IF(AND(Sufficient_data="Yes",Include_study="Yes",Include_in_Moderator=TRUE,Moderator&lt;&gt;""),1/(CC:CC^2+CO$7),"")</f>
        <v/>
      </c>
      <c r="CJ115" s="58" t="str">
        <f>IF(AND(Sufficient_data="Yes",Include_study="Yes",CI115&lt;&gt;""),'Moderator Analysis'!F:F-'Moderator Analysis'!K$37,"")</f>
        <v/>
      </c>
      <c r="CK115" s="58" t="str">
        <f>IF(AND(Sufficient_data="Yes",Include_study="Yes",CI115&lt;&gt;""),'Moderator Analysis'!E:E-SUMPRODUCT('Moderator Analysis'!E:E,CI:CI)/SUM(CI:CI),"")</f>
        <v/>
      </c>
      <c r="CL115" s="47" t="str">
        <f>IF(AND(Sufficient_data="Yes",Include_study="Yes",CI115&lt;&gt;""),CI:CI*(CB115-'Moderator Analysis'!K$29-'Moderator Analysis'!K$30*'Moderator Analysis'!E:E)^2,"")</f>
        <v/>
      </c>
      <c r="CQ115" s="167"/>
      <c r="CR115" s="150" t="b">
        <f>IF(Additional_Fisher_transformation="On",AND(Include_study="Yes",Number_of_observations&lt;&gt;"",Number_of_predictors&lt;&gt;""),AND(Include_study="Yes",Sufficient_data="Yes"))</f>
        <v>0</v>
      </c>
      <c r="CS115" s="169"/>
      <c r="CT115" s="58" t="str">
        <f>IF(Include_in_Pub_Bias=TRUE,Partial_correlation,"")</f>
        <v/>
      </c>
      <c r="CU115" s="58" t="str">
        <f>IF(AND(Include_in_Pub_Bias=TRUE,Additional_Fisher_transformation="On"),FISHER(Partial_correlation),"")</f>
        <v/>
      </c>
      <c r="CV115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15" s="58" t="str">
        <f>IF(Include_in_Pub_Bias=TRUE,1/CV:CV^2,"")</f>
        <v/>
      </c>
      <c r="CX115" s="58" t="str">
        <f>IF(Include_in_Pub_Bias=TRUE,1/(CV:CV^2+IF(Additional_model="Fixed effect",0,Calculations!DK$11)),"")</f>
        <v/>
      </c>
      <c r="CY115" s="58" t="str">
        <f>IF(Include_in_Pub_Bias=TRUE,1/(CV:CV^2+IF(Additional_model="Fixed effect",0,'Publication Bias Analysis'!L$32)),"")</f>
        <v/>
      </c>
      <c r="CZ115" s="58" t="str">
        <f>IF(Include_in_Pub_Bias=TRUE,'Publication Bias Analysis'!E:E-'Publication Bias Analysis'!I$37,"")</f>
        <v/>
      </c>
      <c r="DA115" s="58" t="str">
        <f>IF(Include_in_Pub_Bias=TRUE,IF(Additional_model="Fixed effect",1/CV:CV,1/SQRT(CV:CV^2+DK$11)),"")</f>
        <v/>
      </c>
      <c r="DB115" s="58" t="str">
        <f>IF(Include_in_Pub_Bias=TRUE,IF(Additional_model="Fixed effect",'Publication Bias Analysis'!E:E/CV:CV,'Publication Bias Analysis'!E:E/SQRT(CV:CV^2+DK$11)),"")</f>
        <v/>
      </c>
      <c r="DC115" s="78" t="str">
        <f>IF(Include_in_Pub_Bias=TRUE,RANK(DP:DP,DP:DP,1)*IF(DO:DO&gt;0,1,-1),"")</f>
        <v/>
      </c>
      <c r="DD115" s="78" t="str">
        <f>IF(Include_in_Pub_Bias=TRUE,DC:DC,"")</f>
        <v/>
      </c>
      <c r="DE115" s="78" t="str">
        <f>IF(Include_in_Pub_Bias=TRUE,RANK(DS:DS,DS:DS,1)*IF(DR:DR&lt;0,-1,1),"")</f>
        <v/>
      </c>
      <c r="DF115" s="78" t="str">
        <f>IF(Include_in_Pub_Bias=TRUE,RANK(DV:DV,DV:DV,1)*IF(DU:DU&lt;0,-1,1),"")</f>
        <v/>
      </c>
      <c r="DG115" s="58" t="e">
        <f>IF(Include_in_Pub_Bias=TRUE,'Publication Bias Analysis'!E:E,NA())</f>
        <v>#N/A</v>
      </c>
      <c r="DH115" s="47" t="e">
        <f>IF(Include_in_Pub_Bias=TRUE,CV:CV,NA())</f>
        <v>#N/A</v>
      </c>
      <c r="DN115" s="164"/>
      <c r="DO115" s="10" t="str">
        <f>IF(Include_in_Pub_Bias=TRUE,IF('Publication Bias Analysis'!L$37="Left",'Publication Bias Analysis'!E:E-'Publication Bias Analysis'!I$29,'Publication Bias Analysis'!I$29-'Publication Bias Analysis'!E:E),"")</f>
        <v/>
      </c>
      <c r="DP115" s="10" t="str">
        <f>IF(Include_in_Pub_Bias=TRUE,ABS(DO115),"")</f>
        <v/>
      </c>
      <c r="DQ115" s="47" t="str">
        <f>IF(Include_in_Pub_Bias=TRUE,1/(CV:CV^2+IF(Additional_model="Fixed effect",0,$DZ$6)),"")</f>
        <v/>
      </c>
      <c r="DR115" s="10" t="str">
        <f>IF(Include_in_Pub_Bias=TRUE,IF('Publication Bias Analysis'!L$37="Left",'Publication Bias Analysis'!E:E-DZ$3,DZ$3-'Publication Bias Analysis'!E:E),"")</f>
        <v/>
      </c>
      <c r="DS115" s="10" t="str">
        <f t="shared" si="166"/>
        <v/>
      </c>
      <c r="DT115" s="47" t="str">
        <f>IF(AND(DR115&lt;&gt;"",DD115&lt;=MAX(DD:DD)-DZ$7),1/(CV:CV^2+IF(Additional_model="Fixed effect",0,$DZ$13)),"")</f>
        <v/>
      </c>
      <c r="DU115" s="10" t="str">
        <f>IF(Include_in_Pub_Bias=TRUE,IF('Publication Bias Analysis'!L$37="Left",'Publication Bias Analysis'!E:E-DZ$10,DZ$10-'Publication Bias Analysis'!E:E),"")</f>
        <v/>
      </c>
      <c r="DV115" s="10" t="str">
        <f t="shared" si="122"/>
        <v/>
      </c>
      <c r="DW115" s="47" t="str">
        <f>IF(AND(DU115&lt;&gt;"",DE115&lt;=MAX(DE:DE)-DZ$14),1/(CV:CV^2+IF(Additional_model="Fixed effect",0,$DZ$20)),"")</f>
        <v/>
      </c>
      <c r="EO115" s="164"/>
      <c r="EP115" s="58" t="str">
        <f>IF(Include_in_Pub_Bias=TRUE,Inverse_standard_error-AVERAGE(Inverse_standard_error),"")</f>
        <v/>
      </c>
      <c r="EQ115" s="47" t="str">
        <f>IF(Include_in_Pub_Bias=TRUE,Z_score-('Publication Bias Analysis'!P$3+'Publication Bias Analysis'!P$4*Inverse_standard_error),"")</f>
        <v/>
      </c>
      <c r="ES115" s="164"/>
      <c r="ET115" s="58" t="str">
        <f>IF(Include_in_Pub_Bias=TRUE,('Publication Bias Analysis'!E:E-SUMPRODUCT('Publication Bias Analysis'!E:E,Calculations!CW:CW)/SUM(Calculations!CW:CW))/(SQRT(EU:EU)),"")</f>
        <v/>
      </c>
      <c r="EU115" s="58" t="str">
        <f>IF(Include_in_Pub_Bias=TRUE,'Publication Bias Analysis'!F:F^2-1/(SUM(Calculations!CW:CW)),"")</f>
        <v/>
      </c>
      <c r="EV115" s="78" t="str">
        <f>IF(Include_in_Pub_Bias=TRUE,RANK(ET:ET,ET:ET,1),"")</f>
        <v/>
      </c>
      <c r="EW115" s="78" t="str">
        <f>IF(Include_in_Pub_Bias=TRUE,RANK(EU:EU,EU:EU,1),"")</f>
        <v/>
      </c>
      <c r="EX115" s="78" t="str">
        <f>IF(Include_in_Pub_Bias=TRUE,COUNTIFS(EV116:EV314,"&lt;"&amp;EV115,EW116:EW314,"&lt;"&amp;EW115)+COUNTIFS(EV116:EV314,"&gt;"&amp;EV115,EW116:EW314,"&gt;"&amp;EW115),"")</f>
        <v/>
      </c>
      <c r="EY115" s="94" t="str">
        <f>IF(Include_in_Pub_Bias=TRUE,COUNTIFS(EV116:EV314,"&lt;"&amp;EV115,EW116:EW314,"&gt;"&amp;EW115)+COUNTIFS(EV116:EV314,"&gt;"&amp;EV115,EW116:EW314,"&lt;"&amp;EW115),"")</f>
        <v/>
      </c>
      <c r="FA115" s="164"/>
      <c r="FG115" s="164"/>
      <c r="FH115" s="58" t="e">
        <f>IF(Include_in_Pub_Bias=TRUE,Inverse_standard_error,NA())</f>
        <v>#N/A</v>
      </c>
      <c r="FI115" s="58" t="e">
        <f>IF(Include_in_Pub_Bias=TRUE,Z_score,NA())</f>
        <v>#N/A</v>
      </c>
      <c r="FJ115" s="58" t="str">
        <f>IF(Include_in_Pub_Bias=TRUE,Inverse_standard_error-AVERAGE(Inverse_standard_error),"")</f>
        <v/>
      </c>
      <c r="FK115" s="47" t="str">
        <f>IF(Include_in_Pub_Bias=TRUE,Z_score-('Publication Bias Analysis'!AK$30+'Publication Bias Analysis'!AK$31*Inverse_standard_error),"")</f>
        <v/>
      </c>
      <c r="FQ115" s="164"/>
      <c r="FR115" s="98" t="str">
        <f>IF(Z_score&lt;&gt;"",RANK('Publication Bias Analysis'!AT:AT,'Publication Bias Analysis'!AT:AT,1)+COUNTIF('Publication Bias Analysis'!AT$2:AT114,'Publication Bias Analysis'!AR115),"")</f>
        <v/>
      </c>
      <c r="FS115" s="58" t="str">
        <f t="shared" si="168"/>
        <v/>
      </c>
      <c r="FT115" s="58" t="e">
        <f>IF(Include_in_Pub_Bias=TRUE,'Publication Bias Analysis'!AS115,NA())</f>
        <v>#N/A</v>
      </c>
      <c r="FU115" s="58" t="e">
        <f>IF('Publication Bias Analysis'!AS115&lt;&gt;"",'Publication Bias Analysis'!AT115,NA())</f>
        <v>#N/A</v>
      </c>
      <c r="FV115" s="58" t="str">
        <f>IF(Include_in_Pub_Bias=TRUE,'Publication Bias Analysis'!AS:AS-AVERAGE('Publication Bias Analysis'!AS:AS),"")</f>
        <v/>
      </c>
      <c r="FW115" s="47" t="str">
        <f>IF(Include_in_Pub_Bias=TRUE,FU:FU-('Publication Bias Analysis'!AW$30+'Publication Bias Analysis'!AW$31*FT:FT),"")</f>
        <v/>
      </c>
      <c r="GC115" s="164"/>
      <c r="GD115" s="58" t="str">
        <f t="shared" si="204"/>
        <v/>
      </c>
      <c r="GE115" s="58" t="str">
        <f t="shared" si="123"/>
        <v/>
      </c>
      <c r="GF115" s="47" t="str">
        <f t="shared" si="167"/>
        <v/>
      </c>
    </row>
    <row r="116" spans="1:188" x14ac:dyDescent="0.2">
      <c r="A116" s="166"/>
      <c r="B116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16" s="78" t="str">
        <f>IF(B116&lt;&gt;"",IF(B116=0,COUNTIF(B$2:B115,0)+1,COUNTIF(B$2:B115,B116)+B116+COUNTIF(B:B,0)),"")</f>
        <v/>
      </c>
      <c r="D116" s="78" t="str">
        <f>IF(AND(Variance&lt;&gt;"",Entry_Number&lt;&gt;""),Entry_Number,"")</f>
        <v/>
      </c>
      <c r="E116" s="120" t="str">
        <f>IF(Input!Study_name&lt;&gt;"",Input!Study_name,"")</f>
        <v/>
      </c>
      <c r="F116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16" s="58" t="str">
        <f t="shared" si="169"/>
        <v/>
      </c>
      <c r="H116" s="58" t="str">
        <f t="shared" si="170"/>
        <v/>
      </c>
      <c r="I116" s="58" t="str">
        <f t="shared" si="171"/>
        <v/>
      </c>
      <c r="J116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16" s="58" t="str">
        <f>IF(AND(Include_study="Yes",Sufficient_data="Yes",Variance&lt;&gt;""),IF(Input!Standard_error_of_Partial_correlation&lt;&gt;"",Input!Standard_error_of_Partial_correlation,SQRT(J116)),"")</f>
        <v/>
      </c>
      <c r="L116" s="58" t="str">
        <f>IF(AND(Sufficient_data="Yes",Include_study="Yes",Variance&lt;&gt;""),1/Variance,"")</f>
        <v/>
      </c>
      <c r="M116" s="58" t="str">
        <f>IF(AND(Sufficient_data="Yes",Include_study="Yes",Variance&lt;&gt;""),1/(Variance+T2_),"")</f>
        <v/>
      </c>
      <c r="N116" s="58" t="str">
        <f t="shared" si="172"/>
        <v/>
      </c>
      <c r="O116" s="58" t="str">
        <f t="shared" si="173"/>
        <v/>
      </c>
      <c r="P116" s="143" t="str">
        <f t="shared" si="174"/>
        <v/>
      </c>
      <c r="Q116" s="146" t="str">
        <f>IF(AND(Include_study="Yes",Sufficient_data="Yes",Variance&lt;&gt;""),IF(Fisher_transformation="Off",Partial_correlation,Partial_correlation_z)-Combined_Effect_Size,"")</f>
        <v/>
      </c>
      <c r="S116" s="75" t="e">
        <f>IF(AND(Sufficient_data="Yes",Include_study="Yes",Variance&lt;&gt;""),Partial_correlation,NA())</f>
        <v>#N/A</v>
      </c>
      <c r="T116" s="58" t="e">
        <f t="shared" si="175"/>
        <v>#N/A</v>
      </c>
      <c r="U116" s="47" t="e">
        <f t="shared" si="176"/>
        <v>#N/A</v>
      </c>
      <c r="Z116" s="166"/>
      <c r="AA116" s="82" t="str">
        <f t="shared" si="177"/>
        <v/>
      </c>
      <c r="AB116" s="88" t="b">
        <f t="shared" si="205"/>
        <v>0</v>
      </c>
      <c r="AC116" s="105" t="str">
        <f>IF(Include_in_subgroup=TRUE,Input!Study_name,"")</f>
        <v/>
      </c>
      <c r="AD116" s="58" t="str">
        <f t="shared" si="178"/>
        <v/>
      </c>
      <c r="AE116" s="58" t="str">
        <f t="shared" si="179"/>
        <v/>
      </c>
      <c r="AF116" s="58" t="str">
        <f t="shared" si="180"/>
        <v/>
      </c>
      <c r="AG116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16" s="58" t="str">
        <f t="shared" si="181"/>
        <v/>
      </c>
      <c r="AI116" s="58" t="str">
        <f t="shared" si="182"/>
        <v/>
      </c>
      <c r="AJ116" s="83" t="str">
        <f t="shared" si="183"/>
        <v/>
      </c>
      <c r="AK116" s="58" t="str">
        <f t="shared" si="184"/>
        <v/>
      </c>
      <c r="AL116" s="58" t="str">
        <f t="shared" si="185"/>
        <v/>
      </c>
      <c r="AM116" s="47" t="str">
        <f t="shared" si="186"/>
        <v/>
      </c>
      <c r="AN116" s="27"/>
      <c r="AO116" s="75" t="e">
        <f t="shared" si="187"/>
        <v>#N/A</v>
      </c>
      <c r="AP116" s="58" t="e">
        <f t="shared" si="188"/>
        <v>#N/A</v>
      </c>
      <c r="AQ116" s="47" t="e">
        <f t="shared" si="189"/>
        <v>#N/A</v>
      </c>
      <c r="AR116" s="27"/>
      <c r="AS116" s="82" t="str">
        <f t="shared" ref="AS116:AS179" si="206">IF(AT116&lt;&gt;"",SUMIFS(AV:AV,AW:AW,"&gt;="&amp;0,AT:AT,"&lt;"&amp;AT116)+AV116+AU116,"")</f>
        <v/>
      </c>
      <c r="AT116" s="58" t="str">
        <f>IF(AND(Sufficient_data="Yes",Include_study="Yes",Subgroup&lt;&gt;""),IF(COUNTIFS(Input!K$2:K115,"="&amp;"Yes",Input!C$2:C115,"="&amp;"Yes",Input!M$2:M115,"="&amp;Subgroup)&gt;0,"",Subgroup),"")</f>
        <v/>
      </c>
      <c r="AU116" s="88" t="str">
        <f t="shared" ref="AU116:AU179" si="207">IF(AT116&lt;&gt;"",(COUNTIFS(AW:AW,"&gt;="&amp;0,AT:AT,"&lt;"&amp;AT116)+1),"")</f>
        <v/>
      </c>
      <c r="AV116" s="78" t="str">
        <f t="shared" si="190"/>
        <v/>
      </c>
      <c r="AW116" s="58" t="str">
        <f t="shared" ref="AW116:AW179" si="208">IF(AND(AT116&lt;&gt;"",SUMIF(Subgroup,AT116,AH:AH)&gt;0),IF(Subgroup_Fisher_transformation="Off",MAX(0,SUMPRODUCT(--(Subgroup=AT116),AH:AH,AE:AE,AE:AE)-(SUMPRODUCT(--(Subgroup=AT116),AH:AH,AE:AE)^2/SUMIF(Subgroup,AT116,AH:AH))),MAX(0,SUMPRODUCT(--(Subgroup=AT116),AH:AH,AF:AF,AF:AF)-(SUMPRODUCT(--(Subgroup=AT116),AH:AH,AF:AF)^2/SUMIF(Subgroup,AT116,AH:AH)))),"")</f>
        <v/>
      </c>
      <c r="AX116" s="89" t="str">
        <f t="shared" ref="AX116:AX179" si="209">IF(AW116&lt;&gt;"",CHIDIST(AW116,AV116-1),"")</f>
        <v/>
      </c>
      <c r="AY116" s="83" t="str">
        <f t="shared" si="160"/>
        <v/>
      </c>
      <c r="AZ116" s="58" t="str">
        <f t="shared" ref="AZ116:AZ179" si="210">IF(AW116&lt;&gt;"",SUMIF(Subgroup,AT116,Weightf)-SUMPRODUCT(--(Subgroup=AT116),Weightf,Weightf)/SUMIF(Subgroup,AT116,Weightf),"")</f>
        <v/>
      </c>
      <c r="BA116" s="58" t="str">
        <f t="shared" si="191"/>
        <v/>
      </c>
      <c r="BB116" s="58" t="str">
        <f t="shared" ref="BB116:BB179" si="211">IF(BA116&lt;&gt;"",SQRT(BA116),"")</f>
        <v/>
      </c>
      <c r="BC116" s="58" t="str">
        <f t="shared" ref="BC116:BC179" si="212">IF(AW116&lt;&gt;"",IF(Subgroup_Fisher_transformation="Off",SUMPRODUCT(--(Subgroup=AT116),AI:AI,AE:AE)/SUMIF(Subgroup,AT116,AI:AI),SUMPRODUCT(--(Subgroup=AT116),AI:AI,AF:AF)/SUMIF(Subgroup,AT116,AI:AI)),"")</f>
        <v/>
      </c>
      <c r="BD116" s="58" t="str">
        <f t="shared" si="192"/>
        <v/>
      </c>
      <c r="BE116" s="88" t="str">
        <f t="shared" si="193"/>
        <v/>
      </c>
      <c r="BF116" s="58" t="str">
        <f t="shared" si="194"/>
        <v/>
      </c>
      <c r="BG116" s="58" t="str">
        <f t="shared" si="195"/>
        <v/>
      </c>
      <c r="BH116" s="58" t="str">
        <f t="shared" si="161"/>
        <v/>
      </c>
      <c r="BI116" s="58" t="str">
        <f t="shared" si="162"/>
        <v/>
      </c>
      <c r="BJ116" s="58" t="str">
        <f t="shared" si="196"/>
        <v/>
      </c>
      <c r="BK116" s="58" t="str">
        <f t="shared" si="197"/>
        <v/>
      </c>
      <c r="BL116" s="58" t="str">
        <f t="shared" si="163"/>
        <v/>
      </c>
      <c r="BM116" s="58" t="str">
        <f t="shared" si="164"/>
        <v/>
      </c>
      <c r="BN116" s="58" t="str">
        <f t="shared" si="198"/>
        <v/>
      </c>
      <c r="BO116" s="58" t="e">
        <f t="shared" si="199"/>
        <v>#N/A</v>
      </c>
      <c r="BP116" s="83" t="str">
        <f t="shared" si="165"/>
        <v/>
      </c>
      <c r="BQ116" s="58" t="str">
        <f t="shared" si="200"/>
        <v/>
      </c>
      <c r="BR116" s="58" t="str">
        <f t="shared" si="201"/>
        <v/>
      </c>
      <c r="BS116" s="58" t="str">
        <f t="shared" si="202"/>
        <v/>
      </c>
      <c r="BT116" s="47" t="str">
        <f t="shared" si="203"/>
        <v/>
      </c>
      <c r="BY116" s="167"/>
      <c r="BZ116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16" s="58" t="e">
        <f>IF(Include_in_Moderator=TRUE,'Moderator Analysis'!E:E,NA())</f>
        <v>#N/A</v>
      </c>
      <c r="CB116" s="58" t="e">
        <f>IF(Include_in_Moderator=TRUE,'Moderator Analysis'!F:F,NA())</f>
        <v>#N/A</v>
      </c>
      <c r="CC116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16" s="58" t="str">
        <f>IF(Include_in_Moderator=TRUE,1/CC:CC^2,"")</f>
        <v/>
      </c>
      <c r="CE116" s="58" t="str">
        <f>IF(Include_in_Moderator=TRUE,'Moderator Analysis'!F:F-CO$2,"")</f>
        <v/>
      </c>
      <c r="CF116" s="58" t="str">
        <f>IF(Include_in_Moderator=TRUE,'Moderator Analysis'!E:E-CO$3,"")</f>
        <v/>
      </c>
      <c r="CG116" s="47" t="str">
        <f>IF(Include_in_Moderator=TRUE,CD:CD*('Moderator Analysis'!F:F-CO$5-CO$4*'Moderator Analysis'!E:E)^2,"")</f>
        <v/>
      </c>
      <c r="CH116" s="27"/>
      <c r="CI116" s="75" t="str">
        <f>IF(AND(Sufficient_data="Yes",Include_study="Yes",Include_in_Moderator=TRUE,Moderator&lt;&gt;""),1/(CC:CC^2+CO$7),"")</f>
        <v/>
      </c>
      <c r="CJ116" s="58" t="str">
        <f>IF(AND(Sufficient_data="Yes",Include_study="Yes",CI116&lt;&gt;""),'Moderator Analysis'!F:F-'Moderator Analysis'!K$37,"")</f>
        <v/>
      </c>
      <c r="CK116" s="58" t="str">
        <f>IF(AND(Sufficient_data="Yes",Include_study="Yes",CI116&lt;&gt;""),'Moderator Analysis'!E:E-SUMPRODUCT('Moderator Analysis'!E:E,CI:CI)/SUM(CI:CI),"")</f>
        <v/>
      </c>
      <c r="CL116" s="47" t="str">
        <f>IF(AND(Sufficient_data="Yes",Include_study="Yes",CI116&lt;&gt;""),CI:CI*(CB116-'Moderator Analysis'!K$29-'Moderator Analysis'!K$30*'Moderator Analysis'!E:E)^2,"")</f>
        <v/>
      </c>
      <c r="CQ116" s="167"/>
      <c r="CR116" s="150" t="b">
        <f>IF(Additional_Fisher_transformation="On",AND(Include_study="Yes",Number_of_observations&lt;&gt;"",Number_of_predictors&lt;&gt;""),AND(Include_study="Yes",Sufficient_data="Yes"))</f>
        <v>0</v>
      </c>
      <c r="CS116" s="169"/>
      <c r="CT116" s="58" t="str">
        <f>IF(Include_in_Pub_Bias=TRUE,Partial_correlation,"")</f>
        <v/>
      </c>
      <c r="CU116" s="58" t="str">
        <f>IF(AND(Include_in_Pub_Bias=TRUE,Additional_Fisher_transformation="On"),FISHER(Partial_correlation),"")</f>
        <v/>
      </c>
      <c r="CV116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16" s="58" t="str">
        <f>IF(Include_in_Pub_Bias=TRUE,1/CV:CV^2,"")</f>
        <v/>
      </c>
      <c r="CX116" s="58" t="str">
        <f>IF(Include_in_Pub_Bias=TRUE,1/(CV:CV^2+IF(Additional_model="Fixed effect",0,Calculations!DK$11)),"")</f>
        <v/>
      </c>
      <c r="CY116" s="58" t="str">
        <f>IF(Include_in_Pub_Bias=TRUE,1/(CV:CV^2+IF(Additional_model="Fixed effect",0,'Publication Bias Analysis'!L$32)),"")</f>
        <v/>
      </c>
      <c r="CZ116" s="58" t="str">
        <f>IF(Include_in_Pub_Bias=TRUE,'Publication Bias Analysis'!E:E-'Publication Bias Analysis'!I$37,"")</f>
        <v/>
      </c>
      <c r="DA116" s="58" t="str">
        <f>IF(Include_in_Pub_Bias=TRUE,IF(Additional_model="Fixed effect",1/CV:CV,1/SQRT(CV:CV^2+DK$11)),"")</f>
        <v/>
      </c>
      <c r="DB116" s="58" t="str">
        <f>IF(Include_in_Pub_Bias=TRUE,IF(Additional_model="Fixed effect",'Publication Bias Analysis'!E:E/CV:CV,'Publication Bias Analysis'!E:E/SQRT(CV:CV^2+DK$11)),"")</f>
        <v/>
      </c>
      <c r="DC116" s="78" t="str">
        <f>IF(Include_in_Pub_Bias=TRUE,RANK(DP:DP,DP:DP,1)*IF(DO:DO&gt;0,1,-1),"")</f>
        <v/>
      </c>
      <c r="DD116" s="78" t="str">
        <f>IF(Include_in_Pub_Bias=TRUE,DC:DC,"")</f>
        <v/>
      </c>
      <c r="DE116" s="78" t="str">
        <f>IF(Include_in_Pub_Bias=TRUE,RANK(DS:DS,DS:DS,1)*IF(DR:DR&lt;0,-1,1),"")</f>
        <v/>
      </c>
      <c r="DF116" s="78" t="str">
        <f>IF(Include_in_Pub_Bias=TRUE,RANK(DV:DV,DV:DV,1)*IF(DU:DU&lt;0,-1,1),"")</f>
        <v/>
      </c>
      <c r="DG116" s="58" t="e">
        <f>IF(Include_in_Pub_Bias=TRUE,'Publication Bias Analysis'!E:E,NA())</f>
        <v>#N/A</v>
      </c>
      <c r="DH116" s="47" t="e">
        <f>IF(Include_in_Pub_Bias=TRUE,CV:CV,NA())</f>
        <v>#N/A</v>
      </c>
      <c r="DN116" s="164"/>
      <c r="DO116" s="10" t="str">
        <f>IF(Include_in_Pub_Bias=TRUE,IF('Publication Bias Analysis'!L$37="Left",'Publication Bias Analysis'!E:E-'Publication Bias Analysis'!I$29,'Publication Bias Analysis'!I$29-'Publication Bias Analysis'!E:E),"")</f>
        <v/>
      </c>
      <c r="DP116" s="10" t="str">
        <f>IF(Include_in_Pub_Bias=TRUE,ABS(DO116),"")</f>
        <v/>
      </c>
      <c r="DQ116" s="47" t="str">
        <f>IF(Include_in_Pub_Bias=TRUE,1/(CV:CV^2+IF(Additional_model="Fixed effect",0,$DZ$6)),"")</f>
        <v/>
      </c>
      <c r="DR116" s="10" t="str">
        <f>IF(Include_in_Pub_Bias=TRUE,IF('Publication Bias Analysis'!L$37="Left",'Publication Bias Analysis'!E:E-DZ$3,DZ$3-'Publication Bias Analysis'!E:E),"")</f>
        <v/>
      </c>
      <c r="DS116" s="10" t="str">
        <f t="shared" si="166"/>
        <v/>
      </c>
      <c r="DT116" s="47" t="str">
        <f>IF(AND(DR116&lt;&gt;"",DD116&lt;=MAX(DD:DD)-DZ$7),1/(CV:CV^2+IF(Additional_model="Fixed effect",0,$DZ$13)),"")</f>
        <v/>
      </c>
      <c r="DU116" s="10" t="str">
        <f>IF(Include_in_Pub_Bias=TRUE,IF('Publication Bias Analysis'!L$37="Left",'Publication Bias Analysis'!E:E-DZ$10,DZ$10-'Publication Bias Analysis'!E:E),"")</f>
        <v/>
      </c>
      <c r="DV116" s="10" t="str">
        <f t="shared" ref="DV116:DV179" si="213">IF(DU116&lt;&gt;"",ABS(DU116),"")</f>
        <v/>
      </c>
      <c r="DW116" s="47" t="str">
        <f>IF(AND(DU116&lt;&gt;"",DE116&lt;=MAX(DE:DE)-DZ$14),1/(CV:CV^2+IF(Additional_model="Fixed effect",0,$DZ$20)),"")</f>
        <v/>
      </c>
      <c r="EO116" s="164"/>
      <c r="EP116" s="58" t="str">
        <f>IF(Include_in_Pub_Bias=TRUE,Inverse_standard_error-AVERAGE(Inverse_standard_error),"")</f>
        <v/>
      </c>
      <c r="EQ116" s="47" t="str">
        <f>IF(Include_in_Pub_Bias=TRUE,Z_score-('Publication Bias Analysis'!P$3+'Publication Bias Analysis'!P$4*Inverse_standard_error),"")</f>
        <v/>
      </c>
      <c r="ES116" s="164"/>
      <c r="ET116" s="58" t="str">
        <f>IF(Include_in_Pub_Bias=TRUE,('Publication Bias Analysis'!E:E-SUMPRODUCT('Publication Bias Analysis'!E:E,Calculations!CW:CW)/SUM(Calculations!CW:CW))/(SQRT(EU:EU)),"")</f>
        <v/>
      </c>
      <c r="EU116" s="58" t="str">
        <f>IF(Include_in_Pub_Bias=TRUE,'Publication Bias Analysis'!F:F^2-1/(SUM(Calculations!CW:CW)),"")</f>
        <v/>
      </c>
      <c r="EV116" s="78" t="str">
        <f>IF(Include_in_Pub_Bias=TRUE,RANK(ET:ET,ET:ET,1),"")</f>
        <v/>
      </c>
      <c r="EW116" s="78" t="str">
        <f>IF(Include_in_Pub_Bias=TRUE,RANK(EU:EU,EU:EU,1),"")</f>
        <v/>
      </c>
      <c r="EX116" s="78" t="str">
        <f>IF(Include_in_Pub_Bias=TRUE,COUNTIFS(EV117:EV315,"&lt;"&amp;EV116,EW117:EW315,"&lt;"&amp;EW116)+COUNTIFS(EV117:EV315,"&gt;"&amp;EV116,EW117:EW315,"&gt;"&amp;EW116),"")</f>
        <v/>
      </c>
      <c r="EY116" s="94" t="str">
        <f>IF(Include_in_Pub_Bias=TRUE,COUNTIFS(EV117:EV315,"&lt;"&amp;EV116,EW117:EW315,"&gt;"&amp;EW116)+COUNTIFS(EV117:EV315,"&gt;"&amp;EV116,EW117:EW315,"&lt;"&amp;EW116),"")</f>
        <v/>
      </c>
      <c r="FA116" s="164"/>
      <c r="FG116" s="164"/>
      <c r="FH116" s="58" t="e">
        <f>IF(Include_in_Pub_Bias=TRUE,Inverse_standard_error,NA())</f>
        <v>#N/A</v>
      </c>
      <c r="FI116" s="58" t="e">
        <f>IF(Include_in_Pub_Bias=TRUE,Z_score,NA())</f>
        <v>#N/A</v>
      </c>
      <c r="FJ116" s="58" t="str">
        <f>IF(Include_in_Pub_Bias=TRUE,Inverse_standard_error-AVERAGE(Inverse_standard_error),"")</f>
        <v/>
      </c>
      <c r="FK116" s="47" t="str">
        <f>IF(Include_in_Pub_Bias=TRUE,Z_score-('Publication Bias Analysis'!AK$30+'Publication Bias Analysis'!AK$31*Inverse_standard_error),"")</f>
        <v/>
      </c>
      <c r="FQ116" s="164"/>
      <c r="FR116" s="98" t="str">
        <f>IF(Z_score&lt;&gt;"",RANK('Publication Bias Analysis'!AT:AT,'Publication Bias Analysis'!AT:AT,1)+COUNTIF('Publication Bias Analysis'!AT$2:AT115,'Publication Bias Analysis'!AR116),"")</f>
        <v/>
      </c>
      <c r="FS116" s="58" t="str">
        <f t="shared" si="168"/>
        <v/>
      </c>
      <c r="FT116" s="58" t="e">
        <f>IF(Include_in_Pub_Bias=TRUE,'Publication Bias Analysis'!AS116,NA())</f>
        <v>#N/A</v>
      </c>
      <c r="FU116" s="58" t="e">
        <f>IF('Publication Bias Analysis'!AS116&lt;&gt;"",'Publication Bias Analysis'!AT116,NA())</f>
        <v>#N/A</v>
      </c>
      <c r="FV116" s="58" t="str">
        <f>IF(Include_in_Pub_Bias=TRUE,'Publication Bias Analysis'!AS:AS-AVERAGE('Publication Bias Analysis'!AS:AS),"")</f>
        <v/>
      </c>
      <c r="FW116" s="47" t="str">
        <f>IF(Include_in_Pub_Bias=TRUE,FU:FU-('Publication Bias Analysis'!AW$30+'Publication Bias Analysis'!AW$31*FT:FT),"")</f>
        <v/>
      </c>
      <c r="GC116" s="164"/>
      <c r="GD116" s="58" t="str">
        <f t="shared" si="204"/>
        <v/>
      </c>
      <c r="GE116" s="58" t="str">
        <f t="shared" ref="GE116:GE179" si="214">IF(GD116&lt;&gt;"",1-NORMSDIST(ABS(GD116)),"")</f>
        <v/>
      </c>
      <c r="GF116" s="47" t="str">
        <f t="shared" si="167"/>
        <v/>
      </c>
    </row>
    <row r="117" spans="1:188" x14ac:dyDescent="0.2">
      <c r="A117" s="166"/>
      <c r="B117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17" s="78" t="str">
        <f>IF(B117&lt;&gt;"",IF(B117=0,COUNTIF(B$2:B116,0)+1,COUNTIF(B$2:B116,B117)+B117+COUNTIF(B:B,0)),"")</f>
        <v/>
      </c>
      <c r="D117" s="78" t="str">
        <f>IF(AND(Variance&lt;&gt;"",Entry_Number&lt;&gt;""),Entry_Number,"")</f>
        <v/>
      </c>
      <c r="E117" s="120" t="str">
        <f>IF(Input!Study_name&lt;&gt;"",Input!Study_name,"")</f>
        <v/>
      </c>
      <c r="F117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17" s="58" t="str">
        <f t="shared" si="169"/>
        <v/>
      </c>
      <c r="H117" s="58" t="str">
        <f t="shared" si="170"/>
        <v/>
      </c>
      <c r="I117" s="58" t="str">
        <f t="shared" si="171"/>
        <v/>
      </c>
      <c r="J117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17" s="58" t="str">
        <f>IF(AND(Include_study="Yes",Sufficient_data="Yes",Variance&lt;&gt;""),IF(Input!Standard_error_of_Partial_correlation&lt;&gt;"",Input!Standard_error_of_Partial_correlation,SQRT(J117)),"")</f>
        <v/>
      </c>
      <c r="L117" s="58" t="str">
        <f>IF(AND(Sufficient_data="Yes",Include_study="Yes",Variance&lt;&gt;""),1/Variance,"")</f>
        <v/>
      </c>
      <c r="M117" s="58" t="str">
        <f>IF(AND(Sufficient_data="Yes",Include_study="Yes",Variance&lt;&gt;""),1/(Variance+T2_),"")</f>
        <v/>
      </c>
      <c r="N117" s="58" t="str">
        <f t="shared" si="172"/>
        <v/>
      </c>
      <c r="O117" s="58" t="str">
        <f t="shared" si="173"/>
        <v/>
      </c>
      <c r="P117" s="143" t="str">
        <f t="shared" si="174"/>
        <v/>
      </c>
      <c r="Q117" s="146" t="str">
        <f>IF(AND(Include_study="Yes",Sufficient_data="Yes",Variance&lt;&gt;""),IF(Fisher_transformation="Off",Partial_correlation,Partial_correlation_z)-Combined_Effect_Size,"")</f>
        <v/>
      </c>
      <c r="S117" s="75" t="e">
        <f>IF(AND(Sufficient_data="Yes",Include_study="Yes",Variance&lt;&gt;""),Partial_correlation,NA())</f>
        <v>#N/A</v>
      </c>
      <c r="T117" s="58" t="e">
        <f t="shared" si="175"/>
        <v>#N/A</v>
      </c>
      <c r="U117" s="47" t="e">
        <f t="shared" si="176"/>
        <v>#N/A</v>
      </c>
      <c r="Z117" s="166"/>
      <c r="AA117" s="82" t="str">
        <f t="shared" si="177"/>
        <v/>
      </c>
      <c r="AB117" s="88" t="b">
        <f t="shared" si="205"/>
        <v>0</v>
      </c>
      <c r="AC117" s="105" t="str">
        <f>IF(Include_in_subgroup=TRUE,Input!Study_name,"")</f>
        <v/>
      </c>
      <c r="AD117" s="58" t="str">
        <f t="shared" si="178"/>
        <v/>
      </c>
      <c r="AE117" s="58" t="str">
        <f t="shared" si="179"/>
        <v/>
      </c>
      <c r="AF117" s="58" t="str">
        <f t="shared" si="180"/>
        <v/>
      </c>
      <c r="AG117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17" s="58" t="str">
        <f t="shared" si="181"/>
        <v/>
      </c>
      <c r="AI117" s="58" t="str">
        <f t="shared" si="182"/>
        <v/>
      </c>
      <c r="AJ117" s="83" t="str">
        <f t="shared" si="183"/>
        <v/>
      </c>
      <c r="AK117" s="58" t="str">
        <f t="shared" si="184"/>
        <v/>
      </c>
      <c r="AL117" s="58" t="str">
        <f t="shared" si="185"/>
        <v/>
      </c>
      <c r="AM117" s="47" t="str">
        <f t="shared" si="186"/>
        <v/>
      </c>
      <c r="AN117" s="27"/>
      <c r="AO117" s="75" t="e">
        <f t="shared" si="187"/>
        <v>#N/A</v>
      </c>
      <c r="AP117" s="58" t="e">
        <f t="shared" si="188"/>
        <v>#N/A</v>
      </c>
      <c r="AQ117" s="47" t="e">
        <f t="shared" si="189"/>
        <v>#N/A</v>
      </c>
      <c r="AR117" s="27"/>
      <c r="AS117" s="82" t="str">
        <f t="shared" si="206"/>
        <v/>
      </c>
      <c r="AT117" s="58" t="str">
        <f>IF(AND(Sufficient_data="Yes",Include_study="Yes",Subgroup&lt;&gt;""),IF(COUNTIFS(Input!K$2:K116,"="&amp;"Yes",Input!C$2:C116,"="&amp;"Yes",Input!M$2:M116,"="&amp;Subgroup)&gt;0,"",Subgroup),"")</f>
        <v/>
      </c>
      <c r="AU117" s="88" t="str">
        <f t="shared" si="207"/>
        <v/>
      </c>
      <c r="AV117" s="78" t="str">
        <f t="shared" si="190"/>
        <v/>
      </c>
      <c r="AW117" s="58" t="str">
        <f t="shared" si="208"/>
        <v/>
      </c>
      <c r="AX117" s="89" t="str">
        <f t="shared" si="209"/>
        <v/>
      </c>
      <c r="AY117" s="83" t="str">
        <f t="shared" si="160"/>
        <v/>
      </c>
      <c r="AZ117" s="58" t="str">
        <f t="shared" si="210"/>
        <v/>
      </c>
      <c r="BA117" s="58" t="str">
        <f t="shared" si="191"/>
        <v/>
      </c>
      <c r="BB117" s="58" t="str">
        <f t="shared" si="211"/>
        <v/>
      </c>
      <c r="BC117" s="58" t="str">
        <f t="shared" si="212"/>
        <v/>
      </c>
      <c r="BD117" s="58" t="str">
        <f t="shared" si="192"/>
        <v/>
      </c>
      <c r="BE117" s="88" t="str">
        <f t="shared" si="193"/>
        <v/>
      </c>
      <c r="BF117" s="58" t="str">
        <f t="shared" si="194"/>
        <v/>
      </c>
      <c r="BG117" s="58" t="str">
        <f t="shared" si="195"/>
        <v/>
      </c>
      <c r="BH117" s="58" t="str">
        <f t="shared" si="161"/>
        <v/>
      </c>
      <c r="BI117" s="58" t="str">
        <f t="shared" si="162"/>
        <v/>
      </c>
      <c r="BJ117" s="58" t="str">
        <f t="shared" si="196"/>
        <v/>
      </c>
      <c r="BK117" s="58" t="str">
        <f t="shared" si="197"/>
        <v/>
      </c>
      <c r="BL117" s="58" t="str">
        <f t="shared" si="163"/>
        <v/>
      </c>
      <c r="BM117" s="58" t="str">
        <f t="shared" si="164"/>
        <v/>
      </c>
      <c r="BN117" s="58" t="str">
        <f t="shared" si="198"/>
        <v/>
      </c>
      <c r="BO117" s="58" t="e">
        <f t="shared" si="199"/>
        <v>#N/A</v>
      </c>
      <c r="BP117" s="83" t="str">
        <f t="shared" si="165"/>
        <v/>
      </c>
      <c r="BQ117" s="58" t="str">
        <f t="shared" si="200"/>
        <v/>
      </c>
      <c r="BR117" s="58" t="str">
        <f t="shared" si="201"/>
        <v/>
      </c>
      <c r="BS117" s="58" t="str">
        <f t="shared" si="202"/>
        <v/>
      </c>
      <c r="BT117" s="47" t="str">
        <f t="shared" si="203"/>
        <v/>
      </c>
      <c r="BY117" s="167"/>
      <c r="BZ117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17" s="58" t="e">
        <f>IF(Include_in_Moderator=TRUE,'Moderator Analysis'!E:E,NA())</f>
        <v>#N/A</v>
      </c>
      <c r="CB117" s="58" t="e">
        <f>IF(Include_in_Moderator=TRUE,'Moderator Analysis'!F:F,NA())</f>
        <v>#N/A</v>
      </c>
      <c r="CC117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17" s="58" t="str">
        <f>IF(Include_in_Moderator=TRUE,1/CC:CC^2,"")</f>
        <v/>
      </c>
      <c r="CE117" s="58" t="str">
        <f>IF(Include_in_Moderator=TRUE,'Moderator Analysis'!F:F-CO$2,"")</f>
        <v/>
      </c>
      <c r="CF117" s="58" t="str">
        <f>IF(Include_in_Moderator=TRUE,'Moderator Analysis'!E:E-CO$3,"")</f>
        <v/>
      </c>
      <c r="CG117" s="47" t="str">
        <f>IF(Include_in_Moderator=TRUE,CD:CD*('Moderator Analysis'!F:F-CO$5-CO$4*'Moderator Analysis'!E:E)^2,"")</f>
        <v/>
      </c>
      <c r="CH117" s="27"/>
      <c r="CI117" s="75" t="str">
        <f>IF(AND(Sufficient_data="Yes",Include_study="Yes",Include_in_Moderator=TRUE,Moderator&lt;&gt;""),1/(CC:CC^2+CO$7),"")</f>
        <v/>
      </c>
      <c r="CJ117" s="58" t="str">
        <f>IF(AND(Sufficient_data="Yes",Include_study="Yes",CI117&lt;&gt;""),'Moderator Analysis'!F:F-'Moderator Analysis'!K$37,"")</f>
        <v/>
      </c>
      <c r="CK117" s="58" t="str">
        <f>IF(AND(Sufficient_data="Yes",Include_study="Yes",CI117&lt;&gt;""),'Moderator Analysis'!E:E-SUMPRODUCT('Moderator Analysis'!E:E,CI:CI)/SUM(CI:CI),"")</f>
        <v/>
      </c>
      <c r="CL117" s="47" t="str">
        <f>IF(AND(Sufficient_data="Yes",Include_study="Yes",CI117&lt;&gt;""),CI:CI*(CB117-'Moderator Analysis'!K$29-'Moderator Analysis'!K$30*'Moderator Analysis'!E:E)^2,"")</f>
        <v/>
      </c>
      <c r="CQ117" s="167"/>
      <c r="CR117" s="150" t="b">
        <f>IF(Additional_Fisher_transformation="On",AND(Include_study="Yes",Number_of_observations&lt;&gt;"",Number_of_predictors&lt;&gt;""),AND(Include_study="Yes",Sufficient_data="Yes"))</f>
        <v>0</v>
      </c>
      <c r="CS117" s="169"/>
      <c r="CT117" s="58" t="str">
        <f>IF(Include_in_Pub_Bias=TRUE,Partial_correlation,"")</f>
        <v/>
      </c>
      <c r="CU117" s="58" t="str">
        <f>IF(AND(Include_in_Pub_Bias=TRUE,Additional_Fisher_transformation="On"),FISHER(Partial_correlation),"")</f>
        <v/>
      </c>
      <c r="CV117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17" s="58" t="str">
        <f>IF(Include_in_Pub_Bias=TRUE,1/CV:CV^2,"")</f>
        <v/>
      </c>
      <c r="CX117" s="58" t="str">
        <f>IF(Include_in_Pub_Bias=TRUE,1/(CV:CV^2+IF(Additional_model="Fixed effect",0,Calculations!DK$11)),"")</f>
        <v/>
      </c>
      <c r="CY117" s="58" t="str">
        <f>IF(Include_in_Pub_Bias=TRUE,1/(CV:CV^2+IF(Additional_model="Fixed effect",0,'Publication Bias Analysis'!L$32)),"")</f>
        <v/>
      </c>
      <c r="CZ117" s="58" t="str">
        <f>IF(Include_in_Pub_Bias=TRUE,'Publication Bias Analysis'!E:E-'Publication Bias Analysis'!I$37,"")</f>
        <v/>
      </c>
      <c r="DA117" s="58" t="str">
        <f>IF(Include_in_Pub_Bias=TRUE,IF(Additional_model="Fixed effect",1/CV:CV,1/SQRT(CV:CV^2+DK$11)),"")</f>
        <v/>
      </c>
      <c r="DB117" s="58" t="str">
        <f>IF(Include_in_Pub_Bias=TRUE,IF(Additional_model="Fixed effect",'Publication Bias Analysis'!E:E/CV:CV,'Publication Bias Analysis'!E:E/SQRT(CV:CV^2+DK$11)),"")</f>
        <v/>
      </c>
      <c r="DC117" s="78" t="str">
        <f>IF(Include_in_Pub_Bias=TRUE,RANK(DP:DP,DP:DP,1)*IF(DO:DO&gt;0,1,-1),"")</f>
        <v/>
      </c>
      <c r="DD117" s="78" t="str">
        <f>IF(Include_in_Pub_Bias=TRUE,DC:DC,"")</f>
        <v/>
      </c>
      <c r="DE117" s="78" t="str">
        <f>IF(Include_in_Pub_Bias=TRUE,RANK(DS:DS,DS:DS,1)*IF(DR:DR&lt;0,-1,1),"")</f>
        <v/>
      </c>
      <c r="DF117" s="78" t="str">
        <f>IF(Include_in_Pub_Bias=TRUE,RANK(DV:DV,DV:DV,1)*IF(DU:DU&lt;0,-1,1),"")</f>
        <v/>
      </c>
      <c r="DG117" s="58" t="e">
        <f>IF(Include_in_Pub_Bias=TRUE,'Publication Bias Analysis'!E:E,NA())</f>
        <v>#N/A</v>
      </c>
      <c r="DH117" s="47" t="e">
        <f>IF(Include_in_Pub_Bias=TRUE,CV:CV,NA())</f>
        <v>#N/A</v>
      </c>
      <c r="DN117" s="164"/>
      <c r="DO117" s="10" t="str">
        <f>IF(Include_in_Pub_Bias=TRUE,IF('Publication Bias Analysis'!L$37="Left",'Publication Bias Analysis'!E:E-'Publication Bias Analysis'!I$29,'Publication Bias Analysis'!I$29-'Publication Bias Analysis'!E:E),"")</f>
        <v/>
      </c>
      <c r="DP117" s="10" t="str">
        <f>IF(Include_in_Pub_Bias=TRUE,ABS(DO117),"")</f>
        <v/>
      </c>
      <c r="DQ117" s="47" t="str">
        <f>IF(Include_in_Pub_Bias=TRUE,1/(CV:CV^2+IF(Additional_model="Fixed effect",0,$DZ$6)),"")</f>
        <v/>
      </c>
      <c r="DR117" s="10" t="str">
        <f>IF(Include_in_Pub_Bias=TRUE,IF('Publication Bias Analysis'!L$37="Left",'Publication Bias Analysis'!E:E-DZ$3,DZ$3-'Publication Bias Analysis'!E:E),"")</f>
        <v/>
      </c>
      <c r="DS117" s="10" t="str">
        <f t="shared" si="166"/>
        <v/>
      </c>
      <c r="DT117" s="47" t="str">
        <f>IF(AND(DR117&lt;&gt;"",DD117&lt;=MAX(DD:DD)-DZ$7),1/(CV:CV^2+IF(Additional_model="Fixed effect",0,$DZ$13)),"")</f>
        <v/>
      </c>
      <c r="DU117" s="10" t="str">
        <f>IF(Include_in_Pub_Bias=TRUE,IF('Publication Bias Analysis'!L$37="Left",'Publication Bias Analysis'!E:E-DZ$10,DZ$10-'Publication Bias Analysis'!E:E),"")</f>
        <v/>
      </c>
      <c r="DV117" s="10" t="str">
        <f t="shared" si="213"/>
        <v/>
      </c>
      <c r="DW117" s="47" t="str">
        <f>IF(AND(DU117&lt;&gt;"",DE117&lt;=MAX(DE:DE)-DZ$14),1/(CV:CV^2+IF(Additional_model="Fixed effect",0,$DZ$20)),"")</f>
        <v/>
      </c>
      <c r="EO117" s="164"/>
      <c r="EP117" s="58" t="str">
        <f>IF(Include_in_Pub_Bias=TRUE,Inverse_standard_error-AVERAGE(Inverse_standard_error),"")</f>
        <v/>
      </c>
      <c r="EQ117" s="47" t="str">
        <f>IF(Include_in_Pub_Bias=TRUE,Z_score-('Publication Bias Analysis'!P$3+'Publication Bias Analysis'!P$4*Inverse_standard_error),"")</f>
        <v/>
      </c>
      <c r="ES117" s="164"/>
      <c r="ET117" s="58" t="str">
        <f>IF(Include_in_Pub_Bias=TRUE,('Publication Bias Analysis'!E:E-SUMPRODUCT('Publication Bias Analysis'!E:E,Calculations!CW:CW)/SUM(Calculations!CW:CW))/(SQRT(EU:EU)),"")</f>
        <v/>
      </c>
      <c r="EU117" s="58" t="str">
        <f>IF(Include_in_Pub_Bias=TRUE,'Publication Bias Analysis'!F:F^2-1/(SUM(Calculations!CW:CW)),"")</f>
        <v/>
      </c>
      <c r="EV117" s="78" t="str">
        <f>IF(Include_in_Pub_Bias=TRUE,RANK(ET:ET,ET:ET,1),"")</f>
        <v/>
      </c>
      <c r="EW117" s="78" t="str">
        <f>IF(Include_in_Pub_Bias=TRUE,RANK(EU:EU,EU:EU,1),"")</f>
        <v/>
      </c>
      <c r="EX117" s="78" t="str">
        <f>IF(Include_in_Pub_Bias=TRUE,COUNTIFS(EV118:EV316,"&lt;"&amp;EV117,EW118:EW316,"&lt;"&amp;EW117)+COUNTIFS(EV118:EV316,"&gt;"&amp;EV117,EW118:EW316,"&gt;"&amp;EW117),"")</f>
        <v/>
      </c>
      <c r="EY117" s="94" t="str">
        <f>IF(Include_in_Pub_Bias=TRUE,COUNTIFS(EV118:EV316,"&lt;"&amp;EV117,EW118:EW316,"&gt;"&amp;EW117)+COUNTIFS(EV118:EV316,"&gt;"&amp;EV117,EW118:EW316,"&lt;"&amp;EW117),"")</f>
        <v/>
      </c>
      <c r="FA117" s="164"/>
      <c r="FG117" s="164"/>
      <c r="FH117" s="58" t="e">
        <f>IF(Include_in_Pub_Bias=TRUE,Inverse_standard_error,NA())</f>
        <v>#N/A</v>
      </c>
      <c r="FI117" s="58" t="e">
        <f>IF(Include_in_Pub_Bias=TRUE,Z_score,NA())</f>
        <v>#N/A</v>
      </c>
      <c r="FJ117" s="58" t="str">
        <f>IF(Include_in_Pub_Bias=TRUE,Inverse_standard_error-AVERAGE(Inverse_standard_error),"")</f>
        <v/>
      </c>
      <c r="FK117" s="47" t="str">
        <f>IF(Include_in_Pub_Bias=TRUE,Z_score-('Publication Bias Analysis'!AK$30+'Publication Bias Analysis'!AK$31*Inverse_standard_error),"")</f>
        <v/>
      </c>
      <c r="FQ117" s="164"/>
      <c r="FR117" s="98" t="str">
        <f>IF(Z_score&lt;&gt;"",RANK('Publication Bias Analysis'!AT:AT,'Publication Bias Analysis'!AT:AT,1)+COUNTIF('Publication Bias Analysis'!AT$2:AT116,'Publication Bias Analysis'!AR117),"")</f>
        <v/>
      </c>
      <c r="FS117" s="58" t="str">
        <f t="shared" si="168"/>
        <v/>
      </c>
      <c r="FT117" s="58" t="e">
        <f>IF(Include_in_Pub_Bias=TRUE,'Publication Bias Analysis'!AS117,NA())</f>
        <v>#N/A</v>
      </c>
      <c r="FU117" s="58" t="e">
        <f>IF('Publication Bias Analysis'!AS117&lt;&gt;"",'Publication Bias Analysis'!AT117,NA())</f>
        <v>#N/A</v>
      </c>
      <c r="FV117" s="58" t="str">
        <f>IF(Include_in_Pub_Bias=TRUE,'Publication Bias Analysis'!AS:AS-AVERAGE('Publication Bias Analysis'!AS:AS),"")</f>
        <v/>
      </c>
      <c r="FW117" s="47" t="str">
        <f>IF(Include_in_Pub_Bias=TRUE,FU:FU-('Publication Bias Analysis'!AW$30+'Publication Bias Analysis'!AW$31*FT:FT),"")</f>
        <v/>
      </c>
      <c r="GC117" s="164"/>
      <c r="GD117" s="58" t="str">
        <f t="shared" si="204"/>
        <v/>
      </c>
      <c r="GE117" s="58" t="str">
        <f t="shared" si="214"/>
        <v/>
      </c>
      <c r="GF117" s="47" t="str">
        <f t="shared" si="167"/>
        <v/>
      </c>
    </row>
    <row r="118" spans="1:188" x14ac:dyDescent="0.2">
      <c r="A118" s="166"/>
      <c r="B118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18" s="78" t="str">
        <f>IF(B118&lt;&gt;"",IF(B118=0,COUNTIF(B$2:B117,0)+1,COUNTIF(B$2:B117,B118)+B118+COUNTIF(B:B,0)),"")</f>
        <v/>
      </c>
      <c r="D118" s="78" t="str">
        <f>IF(AND(Variance&lt;&gt;"",Entry_Number&lt;&gt;""),Entry_Number,"")</f>
        <v/>
      </c>
      <c r="E118" s="120" t="str">
        <f>IF(Input!Study_name&lt;&gt;"",Input!Study_name,"")</f>
        <v/>
      </c>
      <c r="F118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18" s="58" t="str">
        <f t="shared" si="169"/>
        <v/>
      </c>
      <c r="H118" s="58" t="str">
        <f t="shared" si="170"/>
        <v/>
      </c>
      <c r="I118" s="58" t="str">
        <f t="shared" si="171"/>
        <v/>
      </c>
      <c r="J118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18" s="58" t="str">
        <f>IF(AND(Include_study="Yes",Sufficient_data="Yes",Variance&lt;&gt;""),IF(Input!Standard_error_of_Partial_correlation&lt;&gt;"",Input!Standard_error_of_Partial_correlation,SQRT(J118)),"")</f>
        <v/>
      </c>
      <c r="L118" s="58" t="str">
        <f>IF(AND(Sufficient_data="Yes",Include_study="Yes",Variance&lt;&gt;""),1/Variance,"")</f>
        <v/>
      </c>
      <c r="M118" s="58" t="str">
        <f>IF(AND(Sufficient_data="Yes",Include_study="Yes",Variance&lt;&gt;""),1/(Variance+T2_),"")</f>
        <v/>
      </c>
      <c r="N118" s="58" t="str">
        <f t="shared" si="172"/>
        <v/>
      </c>
      <c r="O118" s="58" t="str">
        <f t="shared" si="173"/>
        <v/>
      </c>
      <c r="P118" s="143" t="str">
        <f t="shared" si="174"/>
        <v/>
      </c>
      <c r="Q118" s="146" t="str">
        <f>IF(AND(Include_study="Yes",Sufficient_data="Yes",Variance&lt;&gt;""),IF(Fisher_transformation="Off",Partial_correlation,Partial_correlation_z)-Combined_Effect_Size,"")</f>
        <v/>
      </c>
      <c r="S118" s="75" t="e">
        <f>IF(AND(Sufficient_data="Yes",Include_study="Yes",Variance&lt;&gt;""),Partial_correlation,NA())</f>
        <v>#N/A</v>
      </c>
      <c r="T118" s="58" t="e">
        <f t="shared" si="175"/>
        <v>#N/A</v>
      </c>
      <c r="U118" s="47" t="e">
        <f t="shared" si="176"/>
        <v>#N/A</v>
      </c>
      <c r="Z118" s="166"/>
      <c r="AA118" s="82" t="str">
        <f t="shared" si="177"/>
        <v/>
      </c>
      <c r="AB118" s="88" t="b">
        <f t="shared" si="205"/>
        <v>0</v>
      </c>
      <c r="AC118" s="105" t="str">
        <f>IF(Include_in_subgroup=TRUE,Input!Study_name,"")</f>
        <v/>
      </c>
      <c r="AD118" s="58" t="str">
        <f t="shared" si="178"/>
        <v/>
      </c>
      <c r="AE118" s="58" t="str">
        <f t="shared" si="179"/>
        <v/>
      </c>
      <c r="AF118" s="58" t="str">
        <f t="shared" si="180"/>
        <v/>
      </c>
      <c r="AG118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18" s="58" t="str">
        <f t="shared" si="181"/>
        <v/>
      </c>
      <c r="AI118" s="58" t="str">
        <f t="shared" si="182"/>
        <v/>
      </c>
      <c r="AJ118" s="83" t="str">
        <f t="shared" si="183"/>
        <v/>
      </c>
      <c r="AK118" s="58" t="str">
        <f t="shared" si="184"/>
        <v/>
      </c>
      <c r="AL118" s="58" t="str">
        <f t="shared" si="185"/>
        <v/>
      </c>
      <c r="AM118" s="47" t="str">
        <f t="shared" si="186"/>
        <v/>
      </c>
      <c r="AN118" s="27"/>
      <c r="AO118" s="75" t="e">
        <f t="shared" si="187"/>
        <v>#N/A</v>
      </c>
      <c r="AP118" s="58" t="e">
        <f t="shared" si="188"/>
        <v>#N/A</v>
      </c>
      <c r="AQ118" s="47" t="e">
        <f t="shared" si="189"/>
        <v>#N/A</v>
      </c>
      <c r="AR118" s="27"/>
      <c r="AS118" s="82" t="str">
        <f t="shared" si="206"/>
        <v/>
      </c>
      <c r="AT118" s="58" t="str">
        <f>IF(AND(Sufficient_data="Yes",Include_study="Yes",Subgroup&lt;&gt;""),IF(COUNTIFS(Input!K$2:K117,"="&amp;"Yes",Input!C$2:C117,"="&amp;"Yes",Input!M$2:M117,"="&amp;Subgroup)&gt;0,"",Subgroup),"")</f>
        <v/>
      </c>
      <c r="AU118" s="88" t="str">
        <f t="shared" si="207"/>
        <v/>
      </c>
      <c r="AV118" s="78" t="str">
        <f t="shared" si="190"/>
        <v/>
      </c>
      <c r="AW118" s="58" t="str">
        <f t="shared" si="208"/>
        <v/>
      </c>
      <c r="AX118" s="89" t="str">
        <f t="shared" si="209"/>
        <v/>
      </c>
      <c r="AY118" s="83" t="str">
        <f t="shared" si="160"/>
        <v/>
      </c>
      <c r="AZ118" s="58" t="str">
        <f t="shared" si="210"/>
        <v/>
      </c>
      <c r="BA118" s="58" t="str">
        <f t="shared" si="191"/>
        <v/>
      </c>
      <c r="BB118" s="58" t="str">
        <f t="shared" si="211"/>
        <v/>
      </c>
      <c r="BC118" s="58" t="str">
        <f t="shared" si="212"/>
        <v/>
      </c>
      <c r="BD118" s="58" t="str">
        <f t="shared" si="192"/>
        <v/>
      </c>
      <c r="BE118" s="88" t="str">
        <f t="shared" si="193"/>
        <v/>
      </c>
      <c r="BF118" s="58" t="str">
        <f t="shared" si="194"/>
        <v/>
      </c>
      <c r="BG118" s="58" t="str">
        <f t="shared" si="195"/>
        <v/>
      </c>
      <c r="BH118" s="58" t="str">
        <f t="shared" si="161"/>
        <v/>
      </c>
      <c r="BI118" s="58" t="str">
        <f t="shared" si="162"/>
        <v/>
      </c>
      <c r="BJ118" s="58" t="str">
        <f t="shared" si="196"/>
        <v/>
      </c>
      <c r="BK118" s="58" t="str">
        <f t="shared" si="197"/>
        <v/>
      </c>
      <c r="BL118" s="58" t="str">
        <f t="shared" si="163"/>
        <v/>
      </c>
      <c r="BM118" s="58" t="str">
        <f t="shared" si="164"/>
        <v/>
      </c>
      <c r="BN118" s="58" t="str">
        <f t="shared" si="198"/>
        <v/>
      </c>
      <c r="BO118" s="58" t="e">
        <f t="shared" si="199"/>
        <v>#N/A</v>
      </c>
      <c r="BP118" s="83" t="str">
        <f t="shared" si="165"/>
        <v/>
      </c>
      <c r="BQ118" s="58" t="str">
        <f t="shared" si="200"/>
        <v/>
      </c>
      <c r="BR118" s="58" t="str">
        <f t="shared" si="201"/>
        <v/>
      </c>
      <c r="BS118" s="58" t="str">
        <f t="shared" si="202"/>
        <v/>
      </c>
      <c r="BT118" s="47" t="str">
        <f t="shared" si="203"/>
        <v/>
      </c>
      <c r="BY118" s="167"/>
      <c r="BZ118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18" s="58" t="e">
        <f>IF(Include_in_Moderator=TRUE,'Moderator Analysis'!E:E,NA())</f>
        <v>#N/A</v>
      </c>
      <c r="CB118" s="58" t="e">
        <f>IF(Include_in_Moderator=TRUE,'Moderator Analysis'!F:F,NA())</f>
        <v>#N/A</v>
      </c>
      <c r="CC118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18" s="58" t="str">
        <f>IF(Include_in_Moderator=TRUE,1/CC:CC^2,"")</f>
        <v/>
      </c>
      <c r="CE118" s="58" t="str">
        <f>IF(Include_in_Moderator=TRUE,'Moderator Analysis'!F:F-CO$2,"")</f>
        <v/>
      </c>
      <c r="CF118" s="58" t="str">
        <f>IF(Include_in_Moderator=TRUE,'Moderator Analysis'!E:E-CO$3,"")</f>
        <v/>
      </c>
      <c r="CG118" s="47" t="str">
        <f>IF(Include_in_Moderator=TRUE,CD:CD*('Moderator Analysis'!F:F-CO$5-CO$4*'Moderator Analysis'!E:E)^2,"")</f>
        <v/>
      </c>
      <c r="CH118" s="27"/>
      <c r="CI118" s="75" t="str">
        <f>IF(AND(Sufficient_data="Yes",Include_study="Yes",Include_in_Moderator=TRUE,Moderator&lt;&gt;""),1/(CC:CC^2+CO$7),"")</f>
        <v/>
      </c>
      <c r="CJ118" s="58" t="str">
        <f>IF(AND(Sufficient_data="Yes",Include_study="Yes",CI118&lt;&gt;""),'Moderator Analysis'!F:F-'Moderator Analysis'!K$37,"")</f>
        <v/>
      </c>
      <c r="CK118" s="58" t="str">
        <f>IF(AND(Sufficient_data="Yes",Include_study="Yes",CI118&lt;&gt;""),'Moderator Analysis'!E:E-SUMPRODUCT('Moderator Analysis'!E:E,CI:CI)/SUM(CI:CI),"")</f>
        <v/>
      </c>
      <c r="CL118" s="47" t="str">
        <f>IF(AND(Sufficient_data="Yes",Include_study="Yes",CI118&lt;&gt;""),CI:CI*(CB118-'Moderator Analysis'!K$29-'Moderator Analysis'!K$30*'Moderator Analysis'!E:E)^2,"")</f>
        <v/>
      </c>
      <c r="CQ118" s="167"/>
      <c r="CR118" s="150" t="b">
        <f>IF(Additional_Fisher_transformation="On",AND(Include_study="Yes",Number_of_observations&lt;&gt;"",Number_of_predictors&lt;&gt;""),AND(Include_study="Yes",Sufficient_data="Yes"))</f>
        <v>0</v>
      </c>
      <c r="CS118" s="169"/>
      <c r="CT118" s="58" t="str">
        <f>IF(Include_in_Pub_Bias=TRUE,Partial_correlation,"")</f>
        <v/>
      </c>
      <c r="CU118" s="58" t="str">
        <f>IF(AND(Include_in_Pub_Bias=TRUE,Additional_Fisher_transformation="On"),FISHER(Partial_correlation),"")</f>
        <v/>
      </c>
      <c r="CV118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18" s="58" t="str">
        <f>IF(Include_in_Pub_Bias=TRUE,1/CV:CV^2,"")</f>
        <v/>
      </c>
      <c r="CX118" s="58" t="str">
        <f>IF(Include_in_Pub_Bias=TRUE,1/(CV:CV^2+IF(Additional_model="Fixed effect",0,Calculations!DK$11)),"")</f>
        <v/>
      </c>
      <c r="CY118" s="58" t="str">
        <f>IF(Include_in_Pub_Bias=TRUE,1/(CV:CV^2+IF(Additional_model="Fixed effect",0,'Publication Bias Analysis'!L$32)),"")</f>
        <v/>
      </c>
      <c r="CZ118" s="58" t="str">
        <f>IF(Include_in_Pub_Bias=TRUE,'Publication Bias Analysis'!E:E-'Publication Bias Analysis'!I$37,"")</f>
        <v/>
      </c>
      <c r="DA118" s="58" t="str">
        <f>IF(Include_in_Pub_Bias=TRUE,IF(Additional_model="Fixed effect",1/CV:CV,1/SQRT(CV:CV^2+DK$11)),"")</f>
        <v/>
      </c>
      <c r="DB118" s="58" t="str">
        <f>IF(Include_in_Pub_Bias=TRUE,IF(Additional_model="Fixed effect",'Publication Bias Analysis'!E:E/CV:CV,'Publication Bias Analysis'!E:E/SQRT(CV:CV^2+DK$11)),"")</f>
        <v/>
      </c>
      <c r="DC118" s="78" t="str">
        <f>IF(Include_in_Pub_Bias=TRUE,RANK(DP:DP,DP:DP,1)*IF(DO:DO&gt;0,1,-1),"")</f>
        <v/>
      </c>
      <c r="DD118" s="78" t="str">
        <f>IF(Include_in_Pub_Bias=TRUE,DC:DC,"")</f>
        <v/>
      </c>
      <c r="DE118" s="78" t="str">
        <f>IF(Include_in_Pub_Bias=TRUE,RANK(DS:DS,DS:DS,1)*IF(DR:DR&lt;0,-1,1),"")</f>
        <v/>
      </c>
      <c r="DF118" s="78" t="str">
        <f>IF(Include_in_Pub_Bias=TRUE,RANK(DV:DV,DV:DV,1)*IF(DU:DU&lt;0,-1,1),"")</f>
        <v/>
      </c>
      <c r="DG118" s="58" t="e">
        <f>IF(Include_in_Pub_Bias=TRUE,'Publication Bias Analysis'!E:E,NA())</f>
        <v>#N/A</v>
      </c>
      <c r="DH118" s="47" t="e">
        <f>IF(Include_in_Pub_Bias=TRUE,CV:CV,NA())</f>
        <v>#N/A</v>
      </c>
      <c r="DN118" s="164"/>
      <c r="DO118" s="10" t="str">
        <f>IF(Include_in_Pub_Bias=TRUE,IF('Publication Bias Analysis'!L$37="Left",'Publication Bias Analysis'!E:E-'Publication Bias Analysis'!I$29,'Publication Bias Analysis'!I$29-'Publication Bias Analysis'!E:E),"")</f>
        <v/>
      </c>
      <c r="DP118" s="10" t="str">
        <f>IF(Include_in_Pub_Bias=TRUE,ABS(DO118),"")</f>
        <v/>
      </c>
      <c r="DQ118" s="47" t="str">
        <f>IF(Include_in_Pub_Bias=TRUE,1/(CV:CV^2+IF(Additional_model="Fixed effect",0,$DZ$6)),"")</f>
        <v/>
      </c>
      <c r="DR118" s="10" t="str">
        <f>IF(Include_in_Pub_Bias=TRUE,IF('Publication Bias Analysis'!L$37="Left",'Publication Bias Analysis'!E:E-DZ$3,DZ$3-'Publication Bias Analysis'!E:E),"")</f>
        <v/>
      </c>
      <c r="DS118" s="10" t="str">
        <f t="shared" si="166"/>
        <v/>
      </c>
      <c r="DT118" s="47" t="str">
        <f>IF(AND(DR118&lt;&gt;"",DD118&lt;=MAX(DD:DD)-DZ$7),1/(CV:CV^2+IF(Additional_model="Fixed effect",0,$DZ$13)),"")</f>
        <v/>
      </c>
      <c r="DU118" s="10" t="str">
        <f>IF(Include_in_Pub_Bias=TRUE,IF('Publication Bias Analysis'!L$37="Left",'Publication Bias Analysis'!E:E-DZ$10,DZ$10-'Publication Bias Analysis'!E:E),"")</f>
        <v/>
      </c>
      <c r="DV118" s="10" t="str">
        <f t="shared" si="213"/>
        <v/>
      </c>
      <c r="DW118" s="47" t="str">
        <f>IF(AND(DU118&lt;&gt;"",DE118&lt;=MAX(DE:DE)-DZ$14),1/(CV:CV^2+IF(Additional_model="Fixed effect",0,$DZ$20)),"")</f>
        <v/>
      </c>
      <c r="EO118" s="164"/>
      <c r="EP118" s="58" t="str">
        <f>IF(Include_in_Pub_Bias=TRUE,Inverse_standard_error-AVERAGE(Inverse_standard_error),"")</f>
        <v/>
      </c>
      <c r="EQ118" s="47" t="str">
        <f>IF(Include_in_Pub_Bias=TRUE,Z_score-('Publication Bias Analysis'!P$3+'Publication Bias Analysis'!P$4*Inverse_standard_error),"")</f>
        <v/>
      </c>
      <c r="ES118" s="164"/>
      <c r="ET118" s="58" t="str">
        <f>IF(Include_in_Pub_Bias=TRUE,('Publication Bias Analysis'!E:E-SUMPRODUCT('Publication Bias Analysis'!E:E,Calculations!CW:CW)/SUM(Calculations!CW:CW))/(SQRT(EU:EU)),"")</f>
        <v/>
      </c>
      <c r="EU118" s="58" t="str">
        <f>IF(Include_in_Pub_Bias=TRUE,'Publication Bias Analysis'!F:F^2-1/(SUM(Calculations!CW:CW)),"")</f>
        <v/>
      </c>
      <c r="EV118" s="78" t="str">
        <f>IF(Include_in_Pub_Bias=TRUE,RANK(ET:ET,ET:ET,1),"")</f>
        <v/>
      </c>
      <c r="EW118" s="78" t="str">
        <f>IF(Include_in_Pub_Bias=TRUE,RANK(EU:EU,EU:EU,1),"")</f>
        <v/>
      </c>
      <c r="EX118" s="78" t="str">
        <f>IF(Include_in_Pub_Bias=TRUE,COUNTIFS(EV119:EV317,"&lt;"&amp;EV118,EW119:EW317,"&lt;"&amp;EW118)+COUNTIFS(EV119:EV317,"&gt;"&amp;EV118,EW119:EW317,"&gt;"&amp;EW118),"")</f>
        <v/>
      </c>
      <c r="EY118" s="94" t="str">
        <f>IF(Include_in_Pub_Bias=TRUE,COUNTIFS(EV119:EV317,"&lt;"&amp;EV118,EW119:EW317,"&gt;"&amp;EW118)+COUNTIFS(EV119:EV317,"&gt;"&amp;EV118,EW119:EW317,"&lt;"&amp;EW118),"")</f>
        <v/>
      </c>
      <c r="FA118" s="164"/>
      <c r="FG118" s="164"/>
      <c r="FH118" s="58" t="e">
        <f>IF(Include_in_Pub_Bias=TRUE,Inverse_standard_error,NA())</f>
        <v>#N/A</v>
      </c>
      <c r="FI118" s="58" t="e">
        <f>IF(Include_in_Pub_Bias=TRUE,Z_score,NA())</f>
        <v>#N/A</v>
      </c>
      <c r="FJ118" s="58" t="str">
        <f>IF(Include_in_Pub_Bias=TRUE,Inverse_standard_error-AVERAGE(Inverse_standard_error),"")</f>
        <v/>
      </c>
      <c r="FK118" s="47" t="str">
        <f>IF(Include_in_Pub_Bias=TRUE,Z_score-('Publication Bias Analysis'!AK$30+'Publication Bias Analysis'!AK$31*Inverse_standard_error),"")</f>
        <v/>
      </c>
      <c r="FQ118" s="164"/>
      <c r="FR118" s="98" t="str">
        <f>IF(Z_score&lt;&gt;"",RANK('Publication Bias Analysis'!AT:AT,'Publication Bias Analysis'!AT:AT,1)+COUNTIF('Publication Bias Analysis'!AT$2:AT117,'Publication Bias Analysis'!AR118),"")</f>
        <v/>
      </c>
      <c r="FS118" s="58" t="str">
        <f t="shared" si="168"/>
        <v/>
      </c>
      <c r="FT118" s="58" t="e">
        <f>IF(Include_in_Pub_Bias=TRUE,'Publication Bias Analysis'!AS118,NA())</f>
        <v>#N/A</v>
      </c>
      <c r="FU118" s="58" t="e">
        <f>IF('Publication Bias Analysis'!AS118&lt;&gt;"",'Publication Bias Analysis'!AT118,NA())</f>
        <v>#N/A</v>
      </c>
      <c r="FV118" s="58" t="str">
        <f>IF(Include_in_Pub_Bias=TRUE,'Publication Bias Analysis'!AS:AS-AVERAGE('Publication Bias Analysis'!AS:AS),"")</f>
        <v/>
      </c>
      <c r="FW118" s="47" t="str">
        <f>IF(Include_in_Pub_Bias=TRUE,FU:FU-('Publication Bias Analysis'!AW$30+'Publication Bias Analysis'!AW$31*FT:FT),"")</f>
        <v/>
      </c>
      <c r="GC118" s="164"/>
      <c r="GD118" s="58" t="str">
        <f t="shared" si="204"/>
        <v/>
      </c>
      <c r="GE118" s="58" t="str">
        <f t="shared" si="214"/>
        <v/>
      </c>
      <c r="GF118" s="47" t="str">
        <f t="shared" si="167"/>
        <v/>
      </c>
    </row>
    <row r="119" spans="1:188" x14ac:dyDescent="0.2">
      <c r="A119" s="166"/>
      <c r="B119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19" s="78" t="str">
        <f>IF(B119&lt;&gt;"",IF(B119=0,COUNTIF(B$2:B118,0)+1,COUNTIF(B$2:B118,B119)+B119+COUNTIF(B:B,0)),"")</f>
        <v/>
      </c>
      <c r="D119" s="78" t="str">
        <f>IF(AND(Variance&lt;&gt;"",Entry_Number&lt;&gt;""),Entry_Number,"")</f>
        <v/>
      </c>
      <c r="E119" s="120" t="str">
        <f>IF(Input!Study_name&lt;&gt;"",Input!Study_name,"")</f>
        <v/>
      </c>
      <c r="F119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19" s="58" t="str">
        <f t="shared" si="169"/>
        <v/>
      </c>
      <c r="H119" s="58" t="str">
        <f t="shared" si="170"/>
        <v/>
      </c>
      <c r="I119" s="58" t="str">
        <f t="shared" si="171"/>
        <v/>
      </c>
      <c r="J119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19" s="58" t="str">
        <f>IF(AND(Include_study="Yes",Sufficient_data="Yes",Variance&lt;&gt;""),IF(Input!Standard_error_of_Partial_correlation&lt;&gt;"",Input!Standard_error_of_Partial_correlation,SQRT(J119)),"")</f>
        <v/>
      </c>
      <c r="L119" s="58" t="str">
        <f>IF(AND(Sufficient_data="Yes",Include_study="Yes",Variance&lt;&gt;""),1/Variance,"")</f>
        <v/>
      </c>
      <c r="M119" s="58" t="str">
        <f>IF(AND(Sufficient_data="Yes",Include_study="Yes",Variance&lt;&gt;""),1/(Variance+T2_),"")</f>
        <v/>
      </c>
      <c r="N119" s="58" t="str">
        <f t="shared" si="172"/>
        <v/>
      </c>
      <c r="O119" s="58" t="str">
        <f t="shared" si="173"/>
        <v/>
      </c>
      <c r="P119" s="143" t="str">
        <f t="shared" si="174"/>
        <v/>
      </c>
      <c r="Q119" s="146" t="str">
        <f>IF(AND(Include_study="Yes",Sufficient_data="Yes",Variance&lt;&gt;""),IF(Fisher_transformation="Off",Partial_correlation,Partial_correlation_z)-Combined_Effect_Size,"")</f>
        <v/>
      </c>
      <c r="S119" s="75" t="e">
        <f>IF(AND(Sufficient_data="Yes",Include_study="Yes",Variance&lt;&gt;""),Partial_correlation,NA())</f>
        <v>#N/A</v>
      </c>
      <c r="T119" s="58" t="e">
        <f t="shared" si="175"/>
        <v>#N/A</v>
      </c>
      <c r="U119" s="47" t="e">
        <f t="shared" si="176"/>
        <v>#N/A</v>
      </c>
      <c r="Z119" s="166"/>
      <c r="AA119" s="82" t="str">
        <f t="shared" si="177"/>
        <v/>
      </c>
      <c r="AB119" s="88" t="b">
        <f t="shared" si="205"/>
        <v>0</v>
      </c>
      <c r="AC119" s="105" t="str">
        <f>IF(Include_in_subgroup=TRUE,Input!Study_name,"")</f>
        <v/>
      </c>
      <c r="AD119" s="58" t="str">
        <f t="shared" si="178"/>
        <v/>
      </c>
      <c r="AE119" s="58" t="str">
        <f t="shared" si="179"/>
        <v/>
      </c>
      <c r="AF119" s="58" t="str">
        <f t="shared" si="180"/>
        <v/>
      </c>
      <c r="AG119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19" s="58" t="str">
        <f t="shared" si="181"/>
        <v/>
      </c>
      <c r="AI119" s="58" t="str">
        <f t="shared" si="182"/>
        <v/>
      </c>
      <c r="AJ119" s="83" t="str">
        <f t="shared" si="183"/>
        <v/>
      </c>
      <c r="AK119" s="58" t="str">
        <f t="shared" si="184"/>
        <v/>
      </c>
      <c r="AL119" s="58" t="str">
        <f t="shared" si="185"/>
        <v/>
      </c>
      <c r="AM119" s="47" t="str">
        <f t="shared" si="186"/>
        <v/>
      </c>
      <c r="AN119" s="27"/>
      <c r="AO119" s="75" t="e">
        <f t="shared" si="187"/>
        <v>#N/A</v>
      </c>
      <c r="AP119" s="58" t="e">
        <f t="shared" si="188"/>
        <v>#N/A</v>
      </c>
      <c r="AQ119" s="47" t="e">
        <f t="shared" si="189"/>
        <v>#N/A</v>
      </c>
      <c r="AR119" s="27"/>
      <c r="AS119" s="82" t="str">
        <f t="shared" si="206"/>
        <v/>
      </c>
      <c r="AT119" s="58" t="str">
        <f>IF(AND(Sufficient_data="Yes",Include_study="Yes",Subgroup&lt;&gt;""),IF(COUNTIFS(Input!K$2:K118,"="&amp;"Yes",Input!C$2:C118,"="&amp;"Yes",Input!M$2:M118,"="&amp;Subgroup)&gt;0,"",Subgroup),"")</f>
        <v/>
      </c>
      <c r="AU119" s="88" t="str">
        <f t="shared" si="207"/>
        <v/>
      </c>
      <c r="AV119" s="78" t="str">
        <f t="shared" si="190"/>
        <v/>
      </c>
      <c r="AW119" s="58" t="str">
        <f t="shared" si="208"/>
        <v/>
      </c>
      <c r="AX119" s="89" t="str">
        <f t="shared" si="209"/>
        <v/>
      </c>
      <c r="AY119" s="83" t="str">
        <f t="shared" si="160"/>
        <v/>
      </c>
      <c r="AZ119" s="58" t="str">
        <f t="shared" si="210"/>
        <v/>
      </c>
      <c r="BA119" s="58" t="str">
        <f t="shared" si="191"/>
        <v/>
      </c>
      <c r="BB119" s="58" t="str">
        <f t="shared" si="211"/>
        <v/>
      </c>
      <c r="BC119" s="58" t="str">
        <f t="shared" si="212"/>
        <v/>
      </c>
      <c r="BD119" s="58" t="str">
        <f t="shared" si="192"/>
        <v/>
      </c>
      <c r="BE119" s="88" t="str">
        <f t="shared" si="193"/>
        <v/>
      </c>
      <c r="BF119" s="58" t="str">
        <f t="shared" si="194"/>
        <v/>
      </c>
      <c r="BG119" s="58" t="str">
        <f t="shared" si="195"/>
        <v/>
      </c>
      <c r="BH119" s="58" t="str">
        <f t="shared" si="161"/>
        <v/>
      </c>
      <c r="BI119" s="58" t="str">
        <f t="shared" si="162"/>
        <v/>
      </c>
      <c r="BJ119" s="58" t="str">
        <f t="shared" si="196"/>
        <v/>
      </c>
      <c r="BK119" s="58" t="str">
        <f t="shared" si="197"/>
        <v/>
      </c>
      <c r="BL119" s="58" t="str">
        <f t="shared" si="163"/>
        <v/>
      </c>
      <c r="BM119" s="58" t="str">
        <f t="shared" si="164"/>
        <v/>
      </c>
      <c r="BN119" s="58" t="str">
        <f t="shared" si="198"/>
        <v/>
      </c>
      <c r="BO119" s="58" t="e">
        <f t="shared" si="199"/>
        <v>#N/A</v>
      </c>
      <c r="BP119" s="83" t="str">
        <f t="shared" si="165"/>
        <v/>
      </c>
      <c r="BQ119" s="58" t="str">
        <f t="shared" si="200"/>
        <v/>
      </c>
      <c r="BR119" s="58" t="str">
        <f t="shared" si="201"/>
        <v/>
      </c>
      <c r="BS119" s="58" t="str">
        <f t="shared" si="202"/>
        <v/>
      </c>
      <c r="BT119" s="47" t="str">
        <f t="shared" si="203"/>
        <v/>
      </c>
      <c r="BY119" s="167"/>
      <c r="BZ119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19" s="58" t="e">
        <f>IF(Include_in_Moderator=TRUE,'Moderator Analysis'!E:E,NA())</f>
        <v>#N/A</v>
      </c>
      <c r="CB119" s="58" t="e">
        <f>IF(Include_in_Moderator=TRUE,'Moderator Analysis'!F:F,NA())</f>
        <v>#N/A</v>
      </c>
      <c r="CC119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19" s="58" t="str">
        <f>IF(Include_in_Moderator=TRUE,1/CC:CC^2,"")</f>
        <v/>
      </c>
      <c r="CE119" s="58" t="str">
        <f>IF(Include_in_Moderator=TRUE,'Moderator Analysis'!F:F-CO$2,"")</f>
        <v/>
      </c>
      <c r="CF119" s="58" t="str">
        <f>IF(Include_in_Moderator=TRUE,'Moderator Analysis'!E:E-CO$3,"")</f>
        <v/>
      </c>
      <c r="CG119" s="47" t="str">
        <f>IF(Include_in_Moderator=TRUE,CD:CD*('Moderator Analysis'!F:F-CO$5-CO$4*'Moderator Analysis'!E:E)^2,"")</f>
        <v/>
      </c>
      <c r="CH119" s="27"/>
      <c r="CI119" s="75" t="str">
        <f>IF(AND(Sufficient_data="Yes",Include_study="Yes",Include_in_Moderator=TRUE,Moderator&lt;&gt;""),1/(CC:CC^2+CO$7),"")</f>
        <v/>
      </c>
      <c r="CJ119" s="58" t="str">
        <f>IF(AND(Sufficient_data="Yes",Include_study="Yes",CI119&lt;&gt;""),'Moderator Analysis'!F:F-'Moderator Analysis'!K$37,"")</f>
        <v/>
      </c>
      <c r="CK119" s="58" t="str">
        <f>IF(AND(Sufficient_data="Yes",Include_study="Yes",CI119&lt;&gt;""),'Moderator Analysis'!E:E-SUMPRODUCT('Moderator Analysis'!E:E,CI:CI)/SUM(CI:CI),"")</f>
        <v/>
      </c>
      <c r="CL119" s="47" t="str">
        <f>IF(AND(Sufficient_data="Yes",Include_study="Yes",CI119&lt;&gt;""),CI:CI*(CB119-'Moderator Analysis'!K$29-'Moderator Analysis'!K$30*'Moderator Analysis'!E:E)^2,"")</f>
        <v/>
      </c>
      <c r="CQ119" s="167"/>
      <c r="CR119" s="150" t="b">
        <f>IF(Additional_Fisher_transformation="On",AND(Include_study="Yes",Number_of_observations&lt;&gt;"",Number_of_predictors&lt;&gt;""),AND(Include_study="Yes",Sufficient_data="Yes"))</f>
        <v>0</v>
      </c>
      <c r="CS119" s="169"/>
      <c r="CT119" s="58" t="str">
        <f>IF(Include_in_Pub_Bias=TRUE,Partial_correlation,"")</f>
        <v/>
      </c>
      <c r="CU119" s="58" t="str">
        <f>IF(AND(Include_in_Pub_Bias=TRUE,Additional_Fisher_transformation="On"),FISHER(Partial_correlation),"")</f>
        <v/>
      </c>
      <c r="CV119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19" s="58" t="str">
        <f>IF(Include_in_Pub_Bias=TRUE,1/CV:CV^2,"")</f>
        <v/>
      </c>
      <c r="CX119" s="58" t="str">
        <f>IF(Include_in_Pub_Bias=TRUE,1/(CV:CV^2+IF(Additional_model="Fixed effect",0,Calculations!DK$11)),"")</f>
        <v/>
      </c>
      <c r="CY119" s="58" t="str">
        <f>IF(Include_in_Pub_Bias=TRUE,1/(CV:CV^2+IF(Additional_model="Fixed effect",0,'Publication Bias Analysis'!L$32)),"")</f>
        <v/>
      </c>
      <c r="CZ119" s="58" t="str">
        <f>IF(Include_in_Pub_Bias=TRUE,'Publication Bias Analysis'!E:E-'Publication Bias Analysis'!I$37,"")</f>
        <v/>
      </c>
      <c r="DA119" s="58" t="str">
        <f>IF(Include_in_Pub_Bias=TRUE,IF(Additional_model="Fixed effect",1/CV:CV,1/SQRT(CV:CV^2+DK$11)),"")</f>
        <v/>
      </c>
      <c r="DB119" s="58" t="str">
        <f>IF(Include_in_Pub_Bias=TRUE,IF(Additional_model="Fixed effect",'Publication Bias Analysis'!E:E/CV:CV,'Publication Bias Analysis'!E:E/SQRT(CV:CV^2+DK$11)),"")</f>
        <v/>
      </c>
      <c r="DC119" s="78" t="str">
        <f>IF(Include_in_Pub_Bias=TRUE,RANK(DP:DP,DP:DP,1)*IF(DO:DO&gt;0,1,-1),"")</f>
        <v/>
      </c>
      <c r="DD119" s="78" t="str">
        <f>IF(Include_in_Pub_Bias=TRUE,DC:DC,"")</f>
        <v/>
      </c>
      <c r="DE119" s="78" t="str">
        <f>IF(Include_in_Pub_Bias=TRUE,RANK(DS:DS,DS:DS,1)*IF(DR:DR&lt;0,-1,1),"")</f>
        <v/>
      </c>
      <c r="DF119" s="78" t="str">
        <f>IF(Include_in_Pub_Bias=TRUE,RANK(DV:DV,DV:DV,1)*IF(DU:DU&lt;0,-1,1),"")</f>
        <v/>
      </c>
      <c r="DG119" s="58" t="e">
        <f>IF(Include_in_Pub_Bias=TRUE,'Publication Bias Analysis'!E:E,NA())</f>
        <v>#N/A</v>
      </c>
      <c r="DH119" s="47" t="e">
        <f>IF(Include_in_Pub_Bias=TRUE,CV:CV,NA())</f>
        <v>#N/A</v>
      </c>
      <c r="DN119" s="164"/>
      <c r="DO119" s="10" t="str">
        <f>IF(Include_in_Pub_Bias=TRUE,IF('Publication Bias Analysis'!L$37="Left",'Publication Bias Analysis'!E:E-'Publication Bias Analysis'!I$29,'Publication Bias Analysis'!I$29-'Publication Bias Analysis'!E:E),"")</f>
        <v/>
      </c>
      <c r="DP119" s="10" t="str">
        <f>IF(Include_in_Pub_Bias=TRUE,ABS(DO119),"")</f>
        <v/>
      </c>
      <c r="DQ119" s="47" t="str">
        <f>IF(Include_in_Pub_Bias=TRUE,1/(CV:CV^2+IF(Additional_model="Fixed effect",0,$DZ$6)),"")</f>
        <v/>
      </c>
      <c r="DR119" s="10" t="str">
        <f>IF(Include_in_Pub_Bias=TRUE,IF('Publication Bias Analysis'!L$37="Left",'Publication Bias Analysis'!E:E-DZ$3,DZ$3-'Publication Bias Analysis'!E:E),"")</f>
        <v/>
      </c>
      <c r="DS119" s="10" t="str">
        <f t="shared" si="166"/>
        <v/>
      </c>
      <c r="DT119" s="47" t="str">
        <f>IF(AND(DR119&lt;&gt;"",DD119&lt;=MAX(DD:DD)-DZ$7),1/(CV:CV^2+IF(Additional_model="Fixed effect",0,$DZ$13)),"")</f>
        <v/>
      </c>
      <c r="DU119" s="10" t="str">
        <f>IF(Include_in_Pub_Bias=TRUE,IF('Publication Bias Analysis'!L$37="Left",'Publication Bias Analysis'!E:E-DZ$10,DZ$10-'Publication Bias Analysis'!E:E),"")</f>
        <v/>
      </c>
      <c r="DV119" s="10" t="str">
        <f t="shared" si="213"/>
        <v/>
      </c>
      <c r="DW119" s="47" t="str">
        <f>IF(AND(DU119&lt;&gt;"",DE119&lt;=MAX(DE:DE)-DZ$14),1/(CV:CV^2+IF(Additional_model="Fixed effect",0,$DZ$20)),"")</f>
        <v/>
      </c>
      <c r="EO119" s="164"/>
      <c r="EP119" s="58" t="str">
        <f>IF(Include_in_Pub_Bias=TRUE,Inverse_standard_error-AVERAGE(Inverse_standard_error),"")</f>
        <v/>
      </c>
      <c r="EQ119" s="47" t="str">
        <f>IF(Include_in_Pub_Bias=TRUE,Z_score-('Publication Bias Analysis'!P$3+'Publication Bias Analysis'!P$4*Inverse_standard_error),"")</f>
        <v/>
      </c>
      <c r="ES119" s="164"/>
      <c r="ET119" s="58" t="str">
        <f>IF(Include_in_Pub_Bias=TRUE,('Publication Bias Analysis'!E:E-SUMPRODUCT('Publication Bias Analysis'!E:E,Calculations!CW:CW)/SUM(Calculations!CW:CW))/(SQRT(EU:EU)),"")</f>
        <v/>
      </c>
      <c r="EU119" s="58" t="str">
        <f>IF(Include_in_Pub_Bias=TRUE,'Publication Bias Analysis'!F:F^2-1/(SUM(Calculations!CW:CW)),"")</f>
        <v/>
      </c>
      <c r="EV119" s="78" t="str">
        <f>IF(Include_in_Pub_Bias=TRUE,RANK(ET:ET,ET:ET,1),"")</f>
        <v/>
      </c>
      <c r="EW119" s="78" t="str">
        <f>IF(Include_in_Pub_Bias=TRUE,RANK(EU:EU,EU:EU,1),"")</f>
        <v/>
      </c>
      <c r="EX119" s="78" t="str">
        <f>IF(Include_in_Pub_Bias=TRUE,COUNTIFS(EV120:EV318,"&lt;"&amp;EV119,EW120:EW318,"&lt;"&amp;EW119)+COUNTIFS(EV120:EV318,"&gt;"&amp;EV119,EW120:EW318,"&gt;"&amp;EW119),"")</f>
        <v/>
      </c>
      <c r="EY119" s="94" t="str">
        <f>IF(Include_in_Pub_Bias=TRUE,COUNTIFS(EV120:EV318,"&lt;"&amp;EV119,EW120:EW318,"&gt;"&amp;EW119)+COUNTIFS(EV120:EV318,"&gt;"&amp;EV119,EW120:EW318,"&lt;"&amp;EW119),"")</f>
        <v/>
      </c>
      <c r="FA119" s="164"/>
      <c r="FG119" s="164"/>
      <c r="FH119" s="58" t="e">
        <f>IF(Include_in_Pub_Bias=TRUE,Inverse_standard_error,NA())</f>
        <v>#N/A</v>
      </c>
      <c r="FI119" s="58" t="e">
        <f>IF(Include_in_Pub_Bias=TRUE,Z_score,NA())</f>
        <v>#N/A</v>
      </c>
      <c r="FJ119" s="58" t="str">
        <f>IF(Include_in_Pub_Bias=TRUE,Inverse_standard_error-AVERAGE(Inverse_standard_error),"")</f>
        <v/>
      </c>
      <c r="FK119" s="47" t="str">
        <f>IF(Include_in_Pub_Bias=TRUE,Z_score-('Publication Bias Analysis'!AK$30+'Publication Bias Analysis'!AK$31*Inverse_standard_error),"")</f>
        <v/>
      </c>
      <c r="FQ119" s="164"/>
      <c r="FR119" s="98" t="str">
        <f>IF(Z_score&lt;&gt;"",RANK('Publication Bias Analysis'!AT:AT,'Publication Bias Analysis'!AT:AT,1)+COUNTIF('Publication Bias Analysis'!AT$2:AT118,'Publication Bias Analysis'!AR119),"")</f>
        <v/>
      </c>
      <c r="FS119" s="58" t="str">
        <f t="shared" si="168"/>
        <v/>
      </c>
      <c r="FT119" s="58" t="e">
        <f>IF(Include_in_Pub_Bias=TRUE,'Publication Bias Analysis'!AS119,NA())</f>
        <v>#N/A</v>
      </c>
      <c r="FU119" s="58" t="e">
        <f>IF('Publication Bias Analysis'!AS119&lt;&gt;"",'Publication Bias Analysis'!AT119,NA())</f>
        <v>#N/A</v>
      </c>
      <c r="FV119" s="58" t="str">
        <f>IF(Include_in_Pub_Bias=TRUE,'Publication Bias Analysis'!AS:AS-AVERAGE('Publication Bias Analysis'!AS:AS),"")</f>
        <v/>
      </c>
      <c r="FW119" s="47" t="str">
        <f>IF(Include_in_Pub_Bias=TRUE,FU:FU-('Publication Bias Analysis'!AW$30+'Publication Bias Analysis'!AW$31*FT:FT),"")</f>
        <v/>
      </c>
      <c r="GC119" s="164"/>
      <c r="GD119" s="58" t="str">
        <f t="shared" si="204"/>
        <v/>
      </c>
      <c r="GE119" s="58" t="str">
        <f t="shared" si="214"/>
        <v/>
      </c>
      <c r="GF119" s="47" t="str">
        <f t="shared" si="167"/>
        <v/>
      </c>
    </row>
    <row r="120" spans="1:188" x14ac:dyDescent="0.2">
      <c r="A120" s="166"/>
      <c r="B120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20" s="78" t="str">
        <f>IF(B120&lt;&gt;"",IF(B120=0,COUNTIF(B$2:B119,0)+1,COUNTIF(B$2:B119,B120)+B120+COUNTIF(B:B,0)),"")</f>
        <v/>
      </c>
      <c r="D120" s="78" t="str">
        <f>IF(AND(Variance&lt;&gt;"",Entry_Number&lt;&gt;""),Entry_Number,"")</f>
        <v/>
      </c>
      <c r="E120" s="120" t="str">
        <f>IF(Input!Study_name&lt;&gt;"",Input!Study_name,"")</f>
        <v/>
      </c>
      <c r="F120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20" s="58" t="str">
        <f t="shared" si="169"/>
        <v/>
      </c>
      <c r="H120" s="58" t="str">
        <f t="shared" si="170"/>
        <v/>
      </c>
      <c r="I120" s="58" t="str">
        <f t="shared" si="171"/>
        <v/>
      </c>
      <c r="J120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20" s="58" t="str">
        <f>IF(AND(Include_study="Yes",Sufficient_data="Yes",Variance&lt;&gt;""),IF(Input!Standard_error_of_Partial_correlation&lt;&gt;"",Input!Standard_error_of_Partial_correlation,SQRT(J120)),"")</f>
        <v/>
      </c>
      <c r="L120" s="58" t="str">
        <f>IF(AND(Sufficient_data="Yes",Include_study="Yes",Variance&lt;&gt;""),1/Variance,"")</f>
        <v/>
      </c>
      <c r="M120" s="58" t="str">
        <f>IF(AND(Sufficient_data="Yes",Include_study="Yes",Variance&lt;&gt;""),1/(Variance+T2_),"")</f>
        <v/>
      </c>
      <c r="N120" s="58" t="str">
        <f t="shared" si="172"/>
        <v/>
      </c>
      <c r="O120" s="58" t="str">
        <f t="shared" si="173"/>
        <v/>
      </c>
      <c r="P120" s="143" t="str">
        <f t="shared" si="174"/>
        <v/>
      </c>
      <c r="Q120" s="146" t="str">
        <f>IF(AND(Include_study="Yes",Sufficient_data="Yes",Variance&lt;&gt;""),IF(Fisher_transformation="Off",Partial_correlation,Partial_correlation_z)-Combined_Effect_Size,"")</f>
        <v/>
      </c>
      <c r="S120" s="75" t="e">
        <f>IF(AND(Sufficient_data="Yes",Include_study="Yes",Variance&lt;&gt;""),Partial_correlation,NA())</f>
        <v>#N/A</v>
      </c>
      <c r="T120" s="58" t="e">
        <f t="shared" si="175"/>
        <v>#N/A</v>
      </c>
      <c r="U120" s="47" t="e">
        <f t="shared" si="176"/>
        <v>#N/A</v>
      </c>
      <c r="Z120" s="166"/>
      <c r="AA120" s="82" t="str">
        <f t="shared" si="177"/>
        <v/>
      </c>
      <c r="AB120" s="88" t="b">
        <f t="shared" si="205"/>
        <v>0</v>
      </c>
      <c r="AC120" s="105" t="str">
        <f>IF(Include_in_subgroup=TRUE,Input!Study_name,"")</f>
        <v/>
      </c>
      <c r="AD120" s="58" t="str">
        <f t="shared" si="178"/>
        <v/>
      </c>
      <c r="AE120" s="58" t="str">
        <f t="shared" si="179"/>
        <v/>
      </c>
      <c r="AF120" s="58" t="str">
        <f t="shared" si="180"/>
        <v/>
      </c>
      <c r="AG120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20" s="58" t="str">
        <f t="shared" si="181"/>
        <v/>
      </c>
      <c r="AI120" s="58" t="str">
        <f t="shared" si="182"/>
        <v/>
      </c>
      <c r="AJ120" s="83" t="str">
        <f t="shared" si="183"/>
        <v/>
      </c>
      <c r="AK120" s="58" t="str">
        <f t="shared" si="184"/>
        <v/>
      </c>
      <c r="AL120" s="58" t="str">
        <f t="shared" si="185"/>
        <v/>
      </c>
      <c r="AM120" s="47" t="str">
        <f t="shared" si="186"/>
        <v/>
      </c>
      <c r="AN120" s="27"/>
      <c r="AO120" s="75" t="e">
        <f t="shared" si="187"/>
        <v>#N/A</v>
      </c>
      <c r="AP120" s="58" t="e">
        <f t="shared" si="188"/>
        <v>#N/A</v>
      </c>
      <c r="AQ120" s="47" t="e">
        <f t="shared" si="189"/>
        <v>#N/A</v>
      </c>
      <c r="AR120" s="27"/>
      <c r="AS120" s="82" t="str">
        <f t="shared" si="206"/>
        <v/>
      </c>
      <c r="AT120" s="58" t="str">
        <f>IF(AND(Sufficient_data="Yes",Include_study="Yes",Subgroup&lt;&gt;""),IF(COUNTIFS(Input!K$2:K119,"="&amp;"Yes",Input!C$2:C119,"="&amp;"Yes",Input!M$2:M119,"="&amp;Subgroup)&gt;0,"",Subgroup),"")</f>
        <v/>
      </c>
      <c r="AU120" s="88" t="str">
        <f t="shared" si="207"/>
        <v/>
      </c>
      <c r="AV120" s="78" t="str">
        <f t="shared" si="190"/>
        <v/>
      </c>
      <c r="AW120" s="58" t="str">
        <f t="shared" si="208"/>
        <v/>
      </c>
      <c r="AX120" s="89" t="str">
        <f t="shared" si="209"/>
        <v/>
      </c>
      <c r="AY120" s="83" t="str">
        <f t="shared" si="160"/>
        <v/>
      </c>
      <c r="AZ120" s="58" t="str">
        <f t="shared" si="210"/>
        <v/>
      </c>
      <c r="BA120" s="58" t="str">
        <f t="shared" si="191"/>
        <v/>
      </c>
      <c r="BB120" s="58" t="str">
        <f t="shared" si="211"/>
        <v/>
      </c>
      <c r="BC120" s="58" t="str">
        <f t="shared" si="212"/>
        <v/>
      </c>
      <c r="BD120" s="58" t="str">
        <f t="shared" si="192"/>
        <v/>
      </c>
      <c r="BE120" s="88" t="str">
        <f t="shared" si="193"/>
        <v/>
      </c>
      <c r="BF120" s="58" t="str">
        <f t="shared" si="194"/>
        <v/>
      </c>
      <c r="BG120" s="58" t="str">
        <f t="shared" si="195"/>
        <v/>
      </c>
      <c r="BH120" s="58" t="str">
        <f t="shared" si="161"/>
        <v/>
      </c>
      <c r="BI120" s="58" t="str">
        <f t="shared" si="162"/>
        <v/>
      </c>
      <c r="BJ120" s="58" t="str">
        <f t="shared" si="196"/>
        <v/>
      </c>
      <c r="BK120" s="58" t="str">
        <f t="shared" si="197"/>
        <v/>
      </c>
      <c r="BL120" s="58" t="str">
        <f t="shared" si="163"/>
        <v/>
      </c>
      <c r="BM120" s="58" t="str">
        <f t="shared" si="164"/>
        <v/>
      </c>
      <c r="BN120" s="58" t="str">
        <f t="shared" si="198"/>
        <v/>
      </c>
      <c r="BO120" s="58" t="e">
        <f t="shared" si="199"/>
        <v>#N/A</v>
      </c>
      <c r="BP120" s="83" t="str">
        <f t="shared" si="165"/>
        <v/>
      </c>
      <c r="BQ120" s="58" t="str">
        <f t="shared" si="200"/>
        <v/>
      </c>
      <c r="BR120" s="58" t="str">
        <f t="shared" si="201"/>
        <v/>
      </c>
      <c r="BS120" s="58" t="str">
        <f t="shared" si="202"/>
        <v/>
      </c>
      <c r="BT120" s="47" t="str">
        <f t="shared" si="203"/>
        <v/>
      </c>
      <c r="BY120" s="167"/>
      <c r="BZ120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20" s="58" t="e">
        <f>IF(Include_in_Moderator=TRUE,'Moderator Analysis'!E:E,NA())</f>
        <v>#N/A</v>
      </c>
      <c r="CB120" s="58" t="e">
        <f>IF(Include_in_Moderator=TRUE,'Moderator Analysis'!F:F,NA())</f>
        <v>#N/A</v>
      </c>
      <c r="CC120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20" s="58" t="str">
        <f>IF(Include_in_Moderator=TRUE,1/CC:CC^2,"")</f>
        <v/>
      </c>
      <c r="CE120" s="58" t="str">
        <f>IF(Include_in_Moderator=TRUE,'Moderator Analysis'!F:F-CO$2,"")</f>
        <v/>
      </c>
      <c r="CF120" s="58" t="str">
        <f>IF(Include_in_Moderator=TRUE,'Moderator Analysis'!E:E-CO$3,"")</f>
        <v/>
      </c>
      <c r="CG120" s="47" t="str">
        <f>IF(Include_in_Moderator=TRUE,CD:CD*('Moderator Analysis'!F:F-CO$5-CO$4*'Moderator Analysis'!E:E)^2,"")</f>
        <v/>
      </c>
      <c r="CH120" s="27"/>
      <c r="CI120" s="75" t="str">
        <f>IF(AND(Sufficient_data="Yes",Include_study="Yes",Include_in_Moderator=TRUE,Moderator&lt;&gt;""),1/(CC:CC^2+CO$7),"")</f>
        <v/>
      </c>
      <c r="CJ120" s="58" t="str">
        <f>IF(AND(Sufficient_data="Yes",Include_study="Yes",CI120&lt;&gt;""),'Moderator Analysis'!F:F-'Moderator Analysis'!K$37,"")</f>
        <v/>
      </c>
      <c r="CK120" s="58" t="str">
        <f>IF(AND(Sufficient_data="Yes",Include_study="Yes",CI120&lt;&gt;""),'Moderator Analysis'!E:E-SUMPRODUCT('Moderator Analysis'!E:E,CI:CI)/SUM(CI:CI),"")</f>
        <v/>
      </c>
      <c r="CL120" s="47" t="str">
        <f>IF(AND(Sufficient_data="Yes",Include_study="Yes",CI120&lt;&gt;""),CI:CI*(CB120-'Moderator Analysis'!K$29-'Moderator Analysis'!K$30*'Moderator Analysis'!E:E)^2,"")</f>
        <v/>
      </c>
      <c r="CQ120" s="167"/>
      <c r="CR120" s="150" t="b">
        <f>IF(Additional_Fisher_transformation="On",AND(Include_study="Yes",Number_of_observations&lt;&gt;"",Number_of_predictors&lt;&gt;""),AND(Include_study="Yes",Sufficient_data="Yes"))</f>
        <v>0</v>
      </c>
      <c r="CS120" s="169"/>
      <c r="CT120" s="58" t="str">
        <f>IF(Include_in_Pub_Bias=TRUE,Partial_correlation,"")</f>
        <v/>
      </c>
      <c r="CU120" s="58" t="str">
        <f>IF(AND(Include_in_Pub_Bias=TRUE,Additional_Fisher_transformation="On"),FISHER(Partial_correlation),"")</f>
        <v/>
      </c>
      <c r="CV120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20" s="58" t="str">
        <f>IF(Include_in_Pub_Bias=TRUE,1/CV:CV^2,"")</f>
        <v/>
      </c>
      <c r="CX120" s="58" t="str">
        <f>IF(Include_in_Pub_Bias=TRUE,1/(CV:CV^2+IF(Additional_model="Fixed effect",0,Calculations!DK$11)),"")</f>
        <v/>
      </c>
      <c r="CY120" s="58" t="str">
        <f>IF(Include_in_Pub_Bias=TRUE,1/(CV:CV^2+IF(Additional_model="Fixed effect",0,'Publication Bias Analysis'!L$32)),"")</f>
        <v/>
      </c>
      <c r="CZ120" s="58" t="str">
        <f>IF(Include_in_Pub_Bias=TRUE,'Publication Bias Analysis'!E:E-'Publication Bias Analysis'!I$37,"")</f>
        <v/>
      </c>
      <c r="DA120" s="58" t="str">
        <f>IF(Include_in_Pub_Bias=TRUE,IF(Additional_model="Fixed effect",1/CV:CV,1/SQRT(CV:CV^2+DK$11)),"")</f>
        <v/>
      </c>
      <c r="DB120" s="58" t="str">
        <f>IF(Include_in_Pub_Bias=TRUE,IF(Additional_model="Fixed effect",'Publication Bias Analysis'!E:E/CV:CV,'Publication Bias Analysis'!E:E/SQRT(CV:CV^2+DK$11)),"")</f>
        <v/>
      </c>
      <c r="DC120" s="78" t="str">
        <f>IF(Include_in_Pub_Bias=TRUE,RANK(DP:DP,DP:DP,1)*IF(DO:DO&gt;0,1,-1),"")</f>
        <v/>
      </c>
      <c r="DD120" s="78" t="str">
        <f>IF(Include_in_Pub_Bias=TRUE,DC:DC,"")</f>
        <v/>
      </c>
      <c r="DE120" s="78" t="str">
        <f>IF(Include_in_Pub_Bias=TRUE,RANK(DS:DS,DS:DS,1)*IF(DR:DR&lt;0,-1,1),"")</f>
        <v/>
      </c>
      <c r="DF120" s="78" t="str">
        <f>IF(Include_in_Pub_Bias=TRUE,RANK(DV:DV,DV:DV,1)*IF(DU:DU&lt;0,-1,1),"")</f>
        <v/>
      </c>
      <c r="DG120" s="58" t="e">
        <f>IF(Include_in_Pub_Bias=TRUE,'Publication Bias Analysis'!E:E,NA())</f>
        <v>#N/A</v>
      </c>
      <c r="DH120" s="47" t="e">
        <f>IF(Include_in_Pub_Bias=TRUE,CV:CV,NA())</f>
        <v>#N/A</v>
      </c>
      <c r="DN120" s="164"/>
      <c r="DO120" s="10" t="str">
        <f>IF(Include_in_Pub_Bias=TRUE,IF('Publication Bias Analysis'!L$37="Left",'Publication Bias Analysis'!E:E-'Publication Bias Analysis'!I$29,'Publication Bias Analysis'!I$29-'Publication Bias Analysis'!E:E),"")</f>
        <v/>
      </c>
      <c r="DP120" s="10" t="str">
        <f>IF(Include_in_Pub_Bias=TRUE,ABS(DO120),"")</f>
        <v/>
      </c>
      <c r="DQ120" s="47" t="str">
        <f>IF(Include_in_Pub_Bias=TRUE,1/(CV:CV^2+IF(Additional_model="Fixed effect",0,$DZ$6)),"")</f>
        <v/>
      </c>
      <c r="DR120" s="10" t="str">
        <f>IF(Include_in_Pub_Bias=TRUE,IF('Publication Bias Analysis'!L$37="Left",'Publication Bias Analysis'!E:E-DZ$3,DZ$3-'Publication Bias Analysis'!E:E),"")</f>
        <v/>
      </c>
      <c r="DS120" s="10" t="str">
        <f t="shared" si="166"/>
        <v/>
      </c>
      <c r="DT120" s="47" t="str">
        <f>IF(AND(DR120&lt;&gt;"",DD120&lt;=MAX(DD:DD)-DZ$7),1/(CV:CV^2+IF(Additional_model="Fixed effect",0,$DZ$13)),"")</f>
        <v/>
      </c>
      <c r="DU120" s="10" t="str">
        <f>IF(Include_in_Pub_Bias=TRUE,IF('Publication Bias Analysis'!L$37="Left",'Publication Bias Analysis'!E:E-DZ$10,DZ$10-'Publication Bias Analysis'!E:E),"")</f>
        <v/>
      </c>
      <c r="DV120" s="10" t="str">
        <f t="shared" si="213"/>
        <v/>
      </c>
      <c r="DW120" s="47" t="str">
        <f>IF(AND(DU120&lt;&gt;"",DE120&lt;=MAX(DE:DE)-DZ$14),1/(CV:CV^2+IF(Additional_model="Fixed effect",0,$DZ$20)),"")</f>
        <v/>
      </c>
      <c r="EO120" s="164"/>
      <c r="EP120" s="58" t="str">
        <f>IF(Include_in_Pub_Bias=TRUE,Inverse_standard_error-AVERAGE(Inverse_standard_error),"")</f>
        <v/>
      </c>
      <c r="EQ120" s="47" t="str">
        <f>IF(Include_in_Pub_Bias=TRUE,Z_score-('Publication Bias Analysis'!P$3+'Publication Bias Analysis'!P$4*Inverse_standard_error),"")</f>
        <v/>
      </c>
      <c r="ES120" s="164"/>
      <c r="ET120" s="58" t="str">
        <f>IF(Include_in_Pub_Bias=TRUE,('Publication Bias Analysis'!E:E-SUMPRODUCT('Publication Bias Analysis'!E:E,Calculations!CW:CW)/SUM(Calculations!CW:CW))/(SQRT(EU:EU)),"")</f>
        <v/>
      </c>
      <c r="EU120" s="58" t="str">
        <f>IF(Include_in_Pub_Bias=TRUE,'Publication Bias Analysis'!F:F^2-1/(SUM(Calculations!CW:CW)),"")</f>
        <v/>
      </c>
      <c r="EV120" s="78" t="str">
        <f>IF(Include_in_Pub_Bias=TRUE,RANK(ET:ET,ET:ET,1),"")</f>
        <v/>
      </c>
      <c r="EW120" s="78" t="str">
        <f>IF(Include_in_Pub_Bias=TRUE,RANK(EU:EU,EU:EU,1),"")</f>
        <v/>
      </c>
      <c r="EX120" s="78" t="str">
        <f>IF(Include_in_Pub_Bias=TRUE,COUNTIFS(EV121:EV319,"&lt;"&amp;EV120,EW121:EW319,"&lt;"&amp;EW120)+COUNTIFS(EV121:EV319,"&gt;"&amp;EV120,EW121:EW319,"&gt;"&amp;EW120),"")</f>
        <v/>
      </c>
      <c r="EY120" s="94" t="str">
        <f>IF(Include_in_Pub_Bias=TRUE,COUNTIFS(EV121:EV319,"&lt;"&amp;EV120,EW121:EW319,"&gt;"&amp;EW120)+COUNTIFS(EV121:EV319,"&gt;"&amp;EV120,EW121:EW319,"&lt;"&amp;EW120),"")</f>
        <v/>
      </c>
      <c r="FA120" s="164"/>
      <c r="FG120" s="164"/>
      <c r="FH120" s="58" t="e">
        <f>IF(Include_in_Pub_Bias=TRUE,Inverse_standard_error,NA())</f>
        <v>#N/A</v>
      </c>
      <c r="FI120" s="58" t="e">
        <f>IF(Include_in_Pub_Bias=TRUE,Z_score,NA())</f>
        <v>#N/A</v>
      </c>
      <c r="FJ120" s="58" t="str">
        <f>IF(Include_in_Pub_Bias=TRUE,Inverse_standard_error-AVERAGE(Inverse_standard_error),"")</f>
        <v/>
      </c>
      <c r="FK120" s="47" t="str">
        <f>IF(Include_in_Pub_Bias=TRUE,Z_score-('Publication Bias Analysis'!AK$30+'Publication Bias Analysis'!AK$31*Inverse_standard_error),"")</f>
        <v/>
      </c>
      <c r="FQ120" s="164"/>
      <c r="FR120" s="98" t="str">
        <f>IF(Z_score&lt;&gt;"",RANK('Publication Bias Analysis'!AT:AT,'Publication Bias Analysis'!AT:AT,1)+COUNTIF('Publication Bias Analysis'!AT$2:AT119,'Publication Bias Analysis'!AR120),"")</f>
        <v/>
      </c>
      <c r="FS120" s="58" t="str">
        <f t="shared" si="168"/>
        <v/>
      </c>
      <c r="FT120" s="58" t="e">
        <f>IF(Include_in_Pub_Bias=TRUE,'Publication Bias Analysis'!AS120,NA())</f>
        <v>#N/A</v>
      </c>
      <c r="FU120" s="58" t="e">
        <f>IF('Publication Bias Analysis'!AS120&lt;&gt;"",'Publication Bias Analysis'!AT120,NA())</f>
        <v>#N/A</v>
      </c>
      <c r="FV120" s="58" t="str">
        <f>IF(Include_in_Pub_Bias=TRUE,'Publication Bias Analysis'!AS:AS-AVERAGE('Publication Bias Analysis'!AS:AS),"")</f>
        <v/>
      </c>
      <c r="FW120" s="47" t="str">
        <f>IF(Include_in_Pub_Bias=TRUE,FU:FU-('Publication Bias Analysis'!AW$30+'Publication Bias Analysis'!AW$31*FT:FT),"")</f>
        <v/>
      </c>
      <c r="GC120" s="164"/>
      <c r="GD120" s="58" t="str">
        <f t="shared" si="204"/>
        <v/>
      </c>
      <c r="GE120" s="58" t="str">
        <f t="shared" si="214"/>
        <v/>
      </c>
      <c r="GF120" s="47" t="str">
        <f t="shared" si="167"/>
        <v/>
      </c>
    </row>
    <row r="121" spans="1:188" x14ac:dyDescent="0.2">
      <c r="A121" s="166"/>
      <c r="B121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21" s="78" t="str">
        <f>IF(B121&lt;&gt;"",IF(B121=0,COUNTIF(B$2:B120,0)+1,COUNTIF(B$2:B120,B121)+B121+COUNTIF(B:B,0)),"")</f>
        <v/>
      </c>
      <c r="D121" s="78" t="str">
        <f>IF(AND(Variance&lt;&gt;"",Entry_Number&lt;&gt;""),Entry_Number,"")</f>
        <v/>
      </c>
      <c r="E121" s="120" t="str">
        <f>IF(Input!Study_name&lt;&gt;"",Input!Study_name,"")</f>
        <v/>
      </c>
      <c r="F121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21" s="58" t="str">
        <f t="shared" si="169"/>
        <v/>
      </c>
      <c r="H121" s="58" t="str">
        <f t="shared" si="170"/>
        <v/>
      </c>
      <c r="I121" s="58" t="str">
        <f t="shared" si="171"/>
        <v/>
      </c>
      <c r="J121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21" s="58" t="str">
        <f>IF(AND(Include_study="Yes",Sufficient_data="Yes",Variance&lt;&gt;""),IF(Input!Standard_error_of_Partial_correlation&lt;&gt;"",Input!Standard_error_of_Partial_correlation,SQRT(J121)),"")</f>
        <v/>
      </c>
      <c r="L121" s="58" t="str">
        <f>IF(AND(Sufficient_data="Yes",Include_study="Yes",Variance&lt;&gt;""),1/Variance,"")</f>
        <v/>
      </c>
      <c r="M121" s="58" t="str">
        <f>IF(AND(Sufficient_data="Yes",Include_study="Yes",Variance&lt;&gt;""),1/(Variance+T2_),"")</f>
        <v/>
      </c>
      <c r="N121" s="58" t="str">
        <f t="shared" si="172"/>
        <v/>
      </c>
      <c r="O121" s="58" t="str">
        <f t="shared" si="173"/>
        <v/>
      </c>
      <c r="P121" s="143" t="str">
        <f t="shared" si="174"/>
        <v/>
      </c>
      <c r="Q121" s="146" t="str">
        <f>IF(AND(Include_study="Yes",Sufficient_data="Yes",Variance&lt;&gt;""),IF(Fisher_transformation="Off",Partial_correlation,Partial_correlation_z)-Combined_Effect_Size,"")</f>
        <v/>
      </c>
      <c r="S121" s="75" t="e">
        <f>IF(AND(Sufficient_data="Yes",Include_study="Yes",Variance&lt;&gt;""),Partial_correlation,NA())</f>
        <v>#N/A</v>
      </c>
      <c r="T121" s="58" t="e">
        <f t="shared" si="175"/>
        <v>#N/A</v>
      </c>
      <c r="U121" s="47" t="e">
        <f t="shared" si="176"/>
        <v>#N/A</v>
      </c>
      <c r="Z121" s="166"/>
      <c r="AA121" s="82" t="str">
        <f t="shared" si="177"/>
        <v/>
      </c>
      <c r="AB121" s="88" t="b">
        <f t="shared" si="205"/>
        <v>0</v>
      </c>
      <c r="AC121" s="105" t="str">
        <f>IF(Include_in_subgroup=TRUE,Input!Study_name,"")</f>
        <v/>
      </c>
      <c r="AD121" s="58" t="str">
        <f t="shared" si="178"/>
        <v/>
      </c>
      <c r="AE121" s="58" t="str">
        <f t="shared" si="179"/>
        <v/>
      </c>
      <c r="AF121" s="58" t="str">
        <f t="shared" si="180"/>
        <v/>
      </c>
      <c r="AG121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21" s="58" t="str">
        <f t="shared" si="181"/>
        <v/>
      </c>
      <c r="AI121" s="58" t="str">
        <f t="shared" si="182"/>
        <v/>
      </c>
      <c r="AJ121" s="83" t="str">
        <f t="shared" si="183"/>
        <v/>
      </c>
      <c r="AK121" s="58" t="str">
        <f t="shared" si="184"/>
        <v/>
      </c>
      <c r="AL121" s="58" t="str">
        <f t="shared" si="185"/>
        <v/>
      </c>
      <c r="AM121" s="47" t="str">
        <f t="shared" si="186"/>
        <v/>
      </c>
      <c r="AN121" s="27"/>
      <c r="AO121" s="75" t="e">
        <f t="shared" si="187"/>
        <v>#N/A</v>
      </c>
      <c r="AP121" s="58" t="e">
        <f t="shared" si="188"/>
        <v>#N/A</v>
      </c>
      <c r="AQ121" s="47" t="e">
        <f t="shared" si="189"/>
        <v>#N/A</v>
      </c>
      <c r="AR121" s="27"/>
      <c r="AS121" s="82" t="str">
        <f t="shared" si="206"/>
        <v/>
      </c>
      <c r="AT121" s="58" t="str">
        <f>IF(AND(Sufficient_data="Yes",Include_study="Yes",Subgroup&lt;&gt;""),IF(COUNTIFS(Input!K$2:K120,"="&amp;"Yes",Input!C$2:C120,"="&amp;"Yes",Input!M$2:M120,"="&amp;Subgroup)&gt;0,"",Subgroup),"")</f>
        <v/>
      </c>
      <c r="AU121" s="88" t="str">
        <f t="shared" si="207"/>
        <v/>
      </c>
      <c r="AV121" s="78" t="str">
        <f t="shared" si="190"/>
        <v/>
      </c>
      <c r="AW121" s="58" t="str">
        <f t="shared" si="208"/>
        <v/>
      </c>
      <c r="AX121" s="89" t="str">
        <f t="shared" si="209"/>
        <v/>
      </c>
      <c r="AY121" s="83" t="str">
        <f t="shared" si="160"/>
        <v/>
      </c>
      <c r="AZ121" s="58" t="str">
        <f t="shared" si="210"/>
        <v/>
      </c>
      <c r="BA121" s="58" t="str">
        <f t="shared" si="191"/>
        <v/>
      </c>
      <c r="BB121" s="58" t="str">
        <f t="shared" si="211"/>
        <v/>
      </c>
      <c r="BC121" s="58" t="str">
        <f t="shared" si="212"/>
        <v/>
      </c>
      <c r="BD121" s="58" t="str">
        <f t="shared" si="192"/>
        <v/>
      </c>
      <c r="BE121" s="88" t="str">
        <f t="shared" si="193"/>
        <v/>
      </c>
      <c r="BF121" s="58" t="str">
        <f t="shared" si="194"/>
        <v/>
      </c>
      <c r="BG121" s="58" t="str">
        <f t="shared" si="195"/>
        <v/>
      </c>
      <c r="BH121" s="58" t="str">
        <f t="shared" si="161"/>
        <v/>
      </c>
      <c r="BI121" s="58" t="str">
        <f t="shared" si="162"/>
        <v/>
      </c>
      <c r="BJ121" s="58" t="str">
        <f t="shared" si="196"/>
        <v/>
      </c>
      <c r="BK121" s="58" t="str">
        <f t="shared" si="197"/>
        <v/>
      </c>
      <c r="BL121" s="58" t="str">
        <f t="shared" si="163"/>
        <v/>
      </c>
      <c r="BM121" s="58" t="str">
        <f t="shared" si="164"/>
        <v/>
      </c>
      <c r="BN121" s="58" t="str">
        <f t="shared" si="198"/>
        <v/>
      </c>
      <c r="BO121" s="58" t="e">
        <f t="shared" si="199"/>
        <v>#N/A</v>
      </c>
      <c r="BP121" s="83" t="str">
        <f t="shared" si="165"/>
        <v/>
      </c>
      <c r="BQ121" s="58" t="str">
        <f t="shared" si="200"/>
        <v/>
      </c>
      <c r="BR121" s="58" t="str">
        <f t="shared" si="201"/>
        <v/>
      </c>
      <c r="BS121" s="58" t="str">
        <f t="shared" si="202"/>
        <v/>
      </c>
      <c r="BT121" s="47" t="str">
        <f t="shared" si="203"/>
        <v/>
      </c>
      <c r="BY121" s="167"/>
      <c r="BZ121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21" s="58" t="e">
        <f>IF(Include_in_Moderator=TRUE,'Moderator Analysis'!E:E,NA())</f>
        <v>#N/A</v>
      </c>
      <c r="CB121" s="58" t="e">
        <f>IF(Include_in_Moderator=TRUE,'Moderator Analysis'!F:F,NA())</f>
        <v>#N/A</v>
      </c>
      <c r="CC121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21" s="58" t="str">
        <f>IF(Include_in_Moderator=TRUE,1/CC:CC^2,"")</f>
        <v/>
      </c>
      <c r="CE121" s="58" t="str">
        <f>IF(Include_in_Moderator=TRUE,'Moderator Analysis'!F:F-CO$2,"")</f>
        <v/>
      </c>
      <c r="CF121" s="58" t="str">
        <f>IF(Include_in_Moderator=TRUE,'Moderator Analysis'!E:E-CO$3,"")</f>
        <v/>
      </c>
      <c r="CG121" s="47" t="str">
        <f>IF(Include_in_Moderator=TRUE,CD:CD*('Moderator Analysis'!F:F-CO$5-CO$4*'Moderator Analysis'!E:E)^2,"")</f>
        <v/>
      </c>
      <c r="CH121" s="27"/>
      <c r="CI121" s="75" t="str">
        <f>IF(AND(Sufficient_data="Yes",Include_study="Yes",Include_in_Moderator=TRUE,Moderator&lt;&gt;""),1/(CC:CC^2+CO$7),"")</f>
        <v/>
      </c>
      <c r="CJ121" s="58" t="str">
        <f>IF(AND(Sufficient_data="Yes",Include_study="Yes",CI121&lt;&gt;""),'Moderator Analysis'!F:F-'Moderator Analysis'!K$37,"")</f>
        <v/>
      </c>
      <c r="CK121" s="58" t="str">
        <f>IF(AND(Sufficient_data="Yes",Include_study="Yes",CI121&lt;&gt;""),'Moderator Analysis'!E:E-SUMPRODUCT('Moderator Analysis'!E:E,CI:CI)/SUM(CI:CI),"")</f>
        <v/>
      </c>
      <c r="CL121" s="47" t="str">
        <f>IF(AND(Sufficient_data="Yes",Include_study="Yes",CI121&lt;&gt;""),CI:CI*(CB121-'Moderator Analysis'!K$29-'Moderator Analysis'!K$30*'Moderator Analysis'!E:E)^2,"")</f>
        <v/>
      </c>
      <c r="CQ121" s="167"/>
      <c r="CR121" s="150" t="b">
        <f>IF(Additional_Fisher_transformation="On",AND(Include_study="Yes",Number_of_observations&lt;&gt;"",Number_of_predictors&lt;&gt;""),AND(Include_study="Yes",Sufficient_data="Yes"))</f>
        <v>0</v>
      </c>
      <c r="CS121" s="169"/>
      <c r="CT121" s="58" t="str">
        <f>IF(Include_in_Pub_Bias=TRUE,Partial_correlation,"")</f>
        <v/>
      </c>
      <c r="CU121" s="58" t="str">
        <f>IF(AND(Include_in_Pub_Bias=TRUE,Additional_Fisher_transformation="On"),FISHER(Partial_correlation),"")</f>
        <v/>
      </c>
      <c r="CV121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21" s="58" t="str">
        <f>IF(Include_in_Pub_Bias=TRUE,1/CV:CV^2,"")</f>
        <v/>
      </c>
      <c r="CX121" s="58" t="str">
        <f>IF(Include_in_Pub_Bias=TRUE,1/(CV:CV^2+IF(Additional_model="Fixed effect",0,Calculations!DK$11)),"")</f>
        <v/>
      </c>
      <c r="CY121" s="58" t="str">
        <f>IF(Include_in_Pub_Bias=TRUE,1/(CV:CV^2+IF(Additional_model="Fixed effect",0,'Publication Bias Analysis'!L$32)),"")</f>
        <v/>
      </c>
      <c r="CZ121" s="58" t="str">
        <f>IF(Include_in_Pub_Bias=TRUE,'Publication Bias Analysis'!E:E-'Publication Bias Analysis'!I$37,"")</f>
        <v/>
      </c>
      <c r="DA121" s="58" t="str">
        <f>IF(Include_in_Pub_Bias=TRUE,IF(Additional_model="Fixed effect",1/CV:CV,1/SQRT(CV:CV^2+DK$11)),"")</f>
        <v/>
      </c>
      <c r="DB121" s="58" t="str">
        <f>IF(Include_in_Pub_Bias=TRUE,IF(Additional_model="Fixed effect",'Publication Bias Analysis'!E:E/CV:CV,'Publication Bias Analysis'!E:E/SQRT(CV:CV^2+DK$11)),"")</f>
        <v/>
      </c>
      <c r="DC121" s="78" t="str">
        <f>IF(Include_in_Pub_Bias=TRUE,RANK(DP:DP,DP:DP,1)*IF(DO:DO&gt;0,1,-1),"")</f>
        <v/>
      </c>
      <c r="DD121" s="78" t="str">
        <f>IF(Include_in_Pub_Bias=TRUE,DC:DC,"")</f>
        <v/>
      </c>
      <c r="DE121" s="78" t="str">
        <f>IF(Include_in_Pub_Bias=TRUE,RANK(DS:DS,DS:DS,1)*IF(DR:DR&lt;0,-1,1),"")</f>
        <v/>
      </c>
      <c r="DF121" s="78" t="str">
        <f>IF(Include_in_Pub_Bias=TRUE,RANK(DV:DV,DV:DV,1)*IF(DU:DU&lt;0,-1,1),"")</f>
        <v/>
      </c>
      <c r="DG121" s="58" t="e">
        <f>IF(Include_in_Pub_Bias=TRUE,'Publication Bias Analysis'!E:E,NA())</f>
        <v>#N/A</v>
      </c>
      <c r="DH121" s="47" t="e">
        <f>IF(Include_in_Pub_Bias=TRUE,CV:CV,NA())</f>
        <v>#N/A</v>
      </c>
      <c r="DN121" s="164"/>
      <c r="DO121" s="10" t="str">
        <f>IF(Include_in_Pub_Bias=TRUE,IF('Publication Bias Analysis'!L$37="Left",'Publication Bias Analysis'!E:E-'Publication Bias Analysis'!I$29,'Publication Bias Analysis'!I$29-'Publication Bias Analysis'!E:E),"")</f>
        <v/>
      </c>
      <c r="DP121" s="10" t="str">
        <f>IF(Include_in_Pub_Bias=TRUE,ABS(DO121),"")</f>
        <v/>
      </c>
      <c r="DQ121" s="47" t="str">
        <f>IF(Include_in_Pub_Bias=TRUE,1/(CV:CV^2+IF(Additional_model="Fixed effect",0,$DZ$6)),"")</f>
        <v/>
      </c>
      <c r="DR121" s="10" t="str">
        <f>IF(Include_in_Pub_Bias=TRUE,IF('Publication Bias Analysis'!L$37="Left",'Publication Bias Analysis'!E:E-DZ$3,DZ$3-'Publication Bias Analysis'!E:E),"")</f>
        <v/>
      </c>
      <c r="DS121" s="10" t="str">
        <f t="shared" si="166"/>
        <v/>
      </c>
      <c r="DT121" s="47" t="str">
        <f>IF(AND(DR121&lt;&gt;"",DD121&lt;=MAX(DD:DD)-DZ$7),1/(CV:CV^2+IF(Additional_model="Fixed effect",0,$DZ$13)),"")</f>
        <v/>
      </c>
      <c r="DU121" s="10" t="str">
        <f>IF(Include_in_Pub_Bias=TRUE,IF('Publication Bias Analysis'!L$37="Left",'Publication Bias Analysis'!E:E-DZ$10,DZ$10-'Publication Bias Analysis'!E:E),"")</f>
        <v/>
      </c>
      <c r="DV121" s="10" t="str">
        <f t="shared" si="213"/>
        <v/>
      </c>
      <c r="DW121" s="47" t="str">
        <f>IF(AND(DU121&lt;&gt;"",DE121&lt;=MAX(DE:DE)-DZ$14),1/(CV:CV^2+IF(Additional_model="Fixed effect",0,$DZ$20)),"")</f>
        <v/>
      </c>
      <c r="EO121" s="164"/>
      <c r="EP121" s="58" t="str">
        <f>IF(Include_in_Pub_Bias=TRUE,Inverse_standard_error-AVERAGE(Inverse_standard_error),"")</f>
        <v/>
      </c>
      <c r="EQ121" s="47" t="str">
        <f>IF(Include_in_Pub_Bias=TRUE,Z_score-('Publication Bias Analysis'!P$3+'Publication Bias Analysis'!P$4*Inverse_standard_error),"")</f>
        <v/>
      </c>
      <c r="ES121" s="164"/>
      <c r="ET121" s="58" t="str">
        <f>IF(Include_in_Pub_Bias=TRUE,('Publication Bias Analysis'!E:E-SUMPRODUCT('Publication Bias Analysis'!E:E,Calculations!CW:CW)/SUM(Calculations!CW:CW))/(SQRT(EU:EU)),"")</f>
        <v/>
      </c>
      <c r="EU121" s="58" t="str">
        <f>IF(Include_in_Pub_Bias=TRUE,'Publication Bias Analysis'!F:F^2-1/(SUM(Calculations!CW:CW)),"")</f>
        <v/>
      </c>
      <c r="EV121" s="78" t="str">
        <f>IF(Include_in_Pub_Bias=TRUE,RANK(ET:ET,ET:ET,1),"")</f>
        <v/>
      </c>
      <c r="EW121" s="78" t="str">
        <f>IF(Include_in_Pub_Bias=TRUE,RANK(EU:EU,EU:EU,1),"")</f>
        <v/>
      </c>
      <c r="EX121" s="78" t="str">
        <f>IF(Include_in_Pub_Bias=TRUE,COUNTIFS(EV122:EV320,"&lt;"&amp;EV121,EW122:EW320,"&lt;"&amp;EW121)+COUNTIFS(EV122:EV320,"&gt;"&amp;EV121,EW122:EW320,"&gt;"&amp;EW121),"")</f>
        <v/>
      </c>
      <c r="EY121" s="94" t="str">
        <f>IF(Include_in_Pub_Bias=TRUE,COUNTIFS(EV122:EV320,"&lt;"&amp;EV121,EW122:EW320,"&gt;"&amp;EW121)+COUNTIFS(EV122:EV320,"&gt;"&amp;EV121,EW122:EW320,"&lt;"&amp;EW121),"")</f>
        <v/>
      </c>
      <c r="FA121" s="164"/>
      <c r="FG121" s="164"/>
      <c r="FH121" s="58" t="e">
        <f>IF(Include_in_Pub_Bias=TRUE,Inverse_standard_error,NA())</f>
        <v>#N/A</v>
      </c>
      <c r="FI121" s="58" t="e">
        <f>IF(Include_in_Pub_Bias=TRUE,Z_score,NA())</f>
        <v>#N/A</v>
      </c>
      <c r="FJ121" s="58" t="str">
        <f>IF(Include_in_Pub_Bias=TRUE,Inverse_standard_error-AVERAGE(Inverse_standard_error),"")</f>
        <v/>
      </c>
      <c r="FK121" s="47" t="str">
        <f>IF(Include_in_Pub_Bias=TRUE,Z_score-('Publication Bias Analysis'!AK$30+'Publication Bias Analysis'!AK$31*Inverse_standard_error),"")</f>
        <v/>
      </c>
      <c r="FQ121" s="164"/>
      <c r="FR121" s="98" t="str">
        <f>IF(Z_score&lt;&gt;"",RANK('Publication Bias Analysis'!AT:AT,'Publication Bias Analysis'!AT:AT,1)+COUNTIF('Publication Bias Analysis'!AT$2:AT120,'Publication Bias Analysis'!AR121),"")</f>
        <v/>
      </c>
      <c r="FS121" s="58" t="str">
        <f t="shared" si="168"/>
        <v/>
      </c>
      <c r="FT121" s="58" t="e">
        <f>IF(Include_in_Pub_Bias=TRUE,'Publication Bias Analysis'!AS121,NA())</f>
        <v>#N/A</v>
      </c>
      <c r="FU121" s="58" t="e">
        <f>IF('Publication Bias Analysis'!AS121&lt;&gt;"",'Publication Bias Analysis'!AT121,NA())</f>
        <v>#N/A</v>
      </c>
      <c r="FV121" s="58" t="str">
        <f>IF(Include_in_Pub_Bias=TRUE,'Publication Bias Analysis'!AS:AS-AVERAGE('Publication Bias Analysis'!AS:AS),"")</f>
        <v/>
      </c>
      <c r="FW121" s="47" t="str">
        <f>IF(Include_in_Pub_Bias=TRUE,FU:FU-('Publication Bias Analysis'!AW$30+'Publication Bias Analysis'!AW$31*FT:FT),"")</f>
        <v/>
      </c>
      <c r="GC121" s="164"/>
      <c r="GD121" s="58" t="str">
        <f t="shared" si="204"/>
        <v/>
      </c>
      <c r="GE121" s="58" t="str">
        <f t="shared" si="214"/>
        <v/>
      </c>
      <c r="GF121" s="47" t="str">
        <f t="shared" si="167"/>
        <v/>
      </c>
    </row>
    <row r="122" spans="1:188" x14ac:dyDescent="0.2">
      <c r="A122" s="166"/>
      <c r="B122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22" s="78" t="str">
        <f>IF(B122&lt;&gt;"",IF(B122=0,COUNTIF(B$2:B121,0)+1,COUNTIF(B$2:B121,B122)+B122+COUNTIF(B:B,0)),"")</f>
        <v/>
      </c>
      <c r="D122" s="78" t="str">
        <f>IF(AND(Variance&lt;&gt;"",Entry_Number&lt;&gt;""),Entry_Number,"")</f>
        <v/>
      </c>
      <c r="E122" s="120" t="str">
        <f>IF(Input!Study_name&lt;&gt;"",Input!Study_name,"")</f>
        <v/>
      </c>
      <c r="F122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22" s="58" t="str">
        <f t="shared" si="169"/>
        <v/>
      </c>
      <c r="H122" s="58" t="str">
        <f t="shared" si="170"/>
        <v/>
      </c>
      <c r="I122" s="58" t="str">
        <f t="shared" si="171"/>
        <v/>
      </c>
      <c r="J122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22" s="58" t="str">
        <f>IF(AND(Include_study="Yes",Sufficient_data="Yes",Variance&lt;&gt;""),IF(Input!Standard_error_of_Partial_correlation&lt;&gt;"",Input!Standard_error_of_Partial_correlation,SQRT(J122)),"")</f>
        <v/>
      </c>
      <c r="L122" s="58" t="str">
        <f>IF(AND(Sufficient_data="Yes",Include_study="Yes",Variance&lt;&gt;""),1/Variance,"")</f>
        <v/>
      </c>
      <c r="M122" s="58" t="str">
        <f>IF(AND(Sufficient_data="Yes",Include_study="Yes",Variance&lt;&gt;""),1/(Variance+T2_),"")</f>
        <v/>
      </c>
      <c r="N122" s="58" t="str">
        <f t="shared" si="172"/>
        <v/>
      </c>
      <c r="O122" s="58" t="str">
        <f t="shared" si="173"/>
        <v/>
      </c>
      <c r="P122" s="143" t="str">
        <f t="shared" si="174"/>
        <v/>
      </c>
      <c r="Q122" s="146" t="str">
        <f>IF(AND(Include_study="Yes",Sufficient_data="Yes",Variance&lt;&gt;""),IF(Fisher_transformation="Off",Partial_correlation,Partial_correlation_z)-Combined_Effect_Size,"")</f>
        <v/>
      </c>
      <c r="S122" s="75" t="e">
        <f>IF(AND(Sufficient_data="Yes",Include_study="Yes",Variance&lt;&gt;""),Partial_correlation,NA())</f>
        <v>#N/A</v>
      </c>
      <c r="T122" s="58" t="e">
        <f t="shared" si="175"/>
        <v>#N/A</v>
      </c>
      <c r="U122" s="47" t="e">
        <f t="shared" si="176"/>
        <v>#N/A</v>
      </c>
      <c r="Z122" s="166"/>
      <c r="AA122" s="82" t="str">
        <f t="shared" si="177"/>
        <v/>
      </c>
      <c r="AB122" s="88" t="b">
        <f t="shared" si="205"/>
        <v>0</v>
      </c>
      <c r="AC122" s="105" t="str">
        <f>IF(Include_in_subgroup=TRUE,Input!Study_name,"")</f>
        <v/>
      </c>
      <c r="AD122" s="58" t="str">
        <f t="shared" si="178"/>
        <v/>
      </c>
      <c r="AE122" s="58" t="str">
        <f t="shared" si="179"/>
        <v/>
      </c>
      <c r="AF122" s="58" t="str">
        <f t="shared" si="180"/>
        <v/>
      </c>
      <c r="AG122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22" s="58" t="str">
        <f t="shared" si="181"/>
        <v/>
      </c>
      <c r="AI122" s="58" t="str">
        <f t="shared" si="182"/>
        <v/>
      </c>
      <c r="AJ122" s="83" t="str">
        <f t="shared" si="183"/>
        <v/>
      </c>
      <c r="AK122" s="58" t="str">
        <f t="shared" si="184"/>
        <v/>
      </c>
      <c r="AL122" s="58" t="str">
        <f t="shared" si="185"/>
        <v/>
      </c>
      <c r="AM122" s="47" t="str">
        <f t="shared" si="186"/>
        <v/>
      </c>
      <c r="AN122" s="27"/>
      <c r="AO122" s="75" t="e">
        <f t="shared" si="187"/>
        <v>#N/A</v>
      </c>
      <c r="AP122" s="58" t="e">
        <f t="shared" si="188"/>
        <v>#N/A</v>
      </c>
      <c r="AQ122" s="47" t="e">
        <f t="shared" si="189"/>
        <v>#N/A</v>
      </c>
      <c r="AR122" s="27"/>
      <c r="AS122" s="82" t="str">
        <f t="shared" si="206"/>
        <v/>
      </c>
      <c r="AT122" s="58" t="str">
        <f>IF(AND(Sufficient_data="Yes",Include_study="Yes",Subgroup&lt;&gt;""),IF(COUNTIFS(Input!K$2:K121,"="&amp;"Yes",Input!C$2:C121,"="&amp;"Yes",Input!M$2:M121,"="&amp;Subgroup)&gt;0,"",Subgroup),"")</f>
        <v/>
      </c>
      <c r="AU122" s="88" t="str">
        <f t="shared" si="207"/>
        <v/>
      </c>
      <c r="AV122" s="78" t="str">
        <f t="shared" si="190"/>
        <v/>
      </c>
      <c r="AW122" s="58" t="str">
        <f t="shared" si="208"/>
        <v/>
      </c>
      <c r="AX122" s="89" t="str">
        <f t="shared" si="209"/>
        <v/>
      </c>
      <c r="AY122" s="83" t="str">
        <f t="shared" si="160"/>
        <v/>
      </c>
      <c r="AZ122" s="58" t="str">
        <f t="shared" si="210"/>
        <v/>
      </c>
      <c r="BA122" s="58" t="str">
        <f t="shared" si="191"/>
        <v/>
      </c>
      <c r="BB122" s="58" t="str">
        <f t="shared" si="211"/>
        <v/>
      </c>
      <c r="BC122" s="58" t="str">
        <f t="shared" si="212"/>
        <v/>
      </c>
      <c r="BD122" s="58" t="str">
        <f t="shared" si="192"/>
        <v/>
      </c>
      <c r="BE122" s="88" t="str">
        <f t="shared" si="193"/>
        <v/>
      </c>
      <c r="BF122" s="58" t="str">
        <f t="shared" si="194"/>
        <v/>
      </c>
      <c r="BG122" s="58" t="str">
        <f t="shared" si="195"/>
        <v/>
      </c>
      <c r="BH122" s="58" t="str">
        <f t="shared" si="161"/>
        <v/>
      </c>
      <c r="BI122" s="58" t="str">
        <f t="shared" si="162"/>
        <v/>
      </c>
      <c r="BJ122" s="58" t="str">
        <f t="shared" si="196"/>
        <v/>
      </c>
      <c r="BK122" s="58" t="str">
        <f t="shared" si="197"/>
        <v/>
      </c>
      <c r="BL122" s="58" t="str">
        <f t="shared" si="163"/>
        <v/>
      </c>
      <c r="BM122" s="58" t="str">
        <f t="shared" si="164"/>
        <v/>
      </c>
      <c r="BN122" s="58" t="str">
        <f t="shared" si="198"/>
        <v/>
      </c>
      <c r="BO122" s="58" t="e">
        <f t="shared" si="199"/>
        <v>#N/A</v>
      </c>
      <c r="BP122" s="83" t="str">
        <f t="shared" si="165"/>
        <v/>
      </c>
      <c r="BQ122" s="58" t="str">
        <f t="shared" si="200"/>
        <v/>
      </c>
      <c r="BR122" s="58" t="str">
        <f t="shared" si="201"/>
        <v/>
      </c>
      <c r="BS122" s="58" t="str">
        <f t="shared" si="202"/>
        <v/>
      </c>
      <c r="BT122" s="47" t="str">
        <f t="shared" si="203"/>
        <v/>
      </c>
      <c r="BY122" s="167"/>
      <c r="BZ122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22" s="58" t="e">
        <f>IF(Include_in_Moderator=TRUE,'Moderator Analysis'!E:E,NA())</f>
        <v>#N/A</v>
      </c>
      <c r="CB122" s="58" t="e">
        <f>IF(Include_in_Moderator=TRUE,'Moderator Analysis'!F:F,NA())</f>
        <v>#N/A</v>
      </c>
      <c r="CC122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22" s="58" t="str">
        <f>IF(Include_in_Moderator=TRUE,1/CC:CC^2,"")</f>
        <v/>
      </c>
      <c r="CE122" s="58" t="str">
        <f>IF(Include_in_Moderator=TRUE,'Moderator Analysis'!F:F-CO$2,"")</f>
        <v/>
      </c>
      <c r="CF122" s="58" t="str">
        <f>IF(Include_in_Moderator=TRUE,'Moderator Analysis'!E:E-CO$3,"")</f>
        <v/>
      </c>
      <c r="CG122" s="47" t="str">
        <f>IF(Include_in_Moderator=TRUE,CD:CD*('Moderator Analysis'!F:F-CO$5-CO$4*'Moderator Analysis'!E:E)^2,"")</f>
        <v/>
      </c>
      <c r="CH122" s="27"/>
      <c r="CI122" s="75" t="str">
        <f>IF(AND(Sufficient_data="Yes",Include_study="Yes",Include_in_Moderator=TRUE,Moderator&lt;&gt;""),1/(CC:CC^2+CO$7),"")</f>
        <v/>
      </c>
      <c r="CJ122" s="58" t="str">
        <f>IF(AND(Sufficient_data="Yes",Include_study="Yes",CI122&lt;&gt;""),'Moderator Analysis'!F:F-'Moderator Analysis'!K$37,"")</f>
        <v/>
      </c>
      <c r="CK122" s="58" t="str">
        <f>IF(AND(Sufficient_data="Yes",Include_study="Yes",CI122&lt;&gt;""),'Moderator Analysis'!E:E-SUMPRODUCT('Moderator Analysis'!E:E,CI:CI)/SUM(CI:CI),"")</f>
        <v/>
      </c>
      <c r="CL122" s="47" t="str">
        <f>IF(AND(Sufficient_data="Yes",Include_study="Yes",CI122&lt;&gt;""),CI:CI*(CB122-'Moderator Analysis'!K$29-'Moderator Analysis'!K$30*'Moderator Analysis'!E:E)^2,"")</f>
        <v/>
      </c>
      <c r="CQ122" s="167"/>
      <c r="CR122" s="150" t="b">
        <f>IF(Additional_Fisher_transformation="On",AND(Include_study="Yes",Number_of_observations&lt;&gt;"",Number_of_predictors&lt;&gt;""),AND(Include_study="Yes",Sufficient_data="Yes"))</f>
        <v>0</v>
      </c>
      <c r="CS122" s="169"/>
      <c r="CT122" s="58" t="str">
        <f>IF(Include_in_Pub_Bias=TRUE,Partial_correlation,"")</f>
        <v/>
      </c>
      <c r="CU122" s="58" t="str">
        <f>IF(AND(Include_in_Pub_Bias=TRUE,Additional_Fisher_transformation="On"),FISHER(Partial_correlation),"")</f>
        <v/>
      </c>
      <c r="CV122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22" s="58" t="str">
        <f>IF(Include_in_Pub_Bias=TRUE,1/CV:CV^2,"")</f>
        <v/>
      </c>
      <c r="CX122" s="58" t="str">
        <f>IF(Include_in_Pub_Bias=TRUE,1/(CV:CV^2+IF(Additional_model="Fixed effect",0,Calculations!DK$11)),"")</f>
        <v/>
      </c>
      <c r="CY122" s="58" t="str">
        <f>IF(Include_in_Pub_Bias=TRUE,1/(CV:CV^2+IF(Additional_model="Fixed effect",0,'Publication Bias Analysis'!L$32)),"")</f>
        <v/>
      </c>
      <c r="CZ122" s="58" t="str">
        <f>IF(Include_in_Pub_Bias=TRUE,'Publication Bias Analysis'!E:E-'Publication Bias Analysis'!I$37,"")</f>
        <v/>
      </c>
      <c r="DA122" s="58" t="str">
        <f>IF(Include_in_Pub_Bias=TRUE,IF(Additional_model="Fixed effect",1/CV:CV,1/SQRT(CV:CV^2+DK$11)),"")</f>
        <v/>
      </c>
      <c r="DB122" s="58" t="str">
        <f>IF(Include_in_Pub_Bias=TRUE,IF(Additional_model="Fixed effect",'Publication Bias Analysis'!E:E/CV:CV,'Publication Bias Analysis'!E:E/SQRT(CV:CV^2+DK$11)),"")</f>
        <v/>
      </c>
      <c r="DC122" s="78" t="str">
        <f>IF(Include_in_Pub_Bias=TRUE,RANK(DP:DP,DP:DP,1)*IF(DO:DO&gt;0,1,-1),"")</f>
        <v/>
      </c>
      <c r="DD122" s="78" t="str">
        <f>IF(Include_in_Pub_Bias=TRUE,DC:DC,"")</f>
        <v/>
      </c>
      <c r="DE122" s="78" t="str">
        <f>IF(Include_in_Pub_Bias=TRUE,RANK(DS:DS,DS:DS,1)*IF(DR:DR&lt;0,-1,1),"")</f>
        <v/>
      </c>
      <c r="DF122" s="78" t="str">
        <f>IF(Include_in_Pub_Bias=TRUE,RANK(DV:DV,DV:DV,1)*IF(DU:DU&lt;0,-1,1),"")</f>
        <v/>
      </c>
      <c r="DG122" s="58" t="e">
        <f>IF(Include_in_Pub_Bias=TRUE,'Publication Bias Analysis'!E:E,NA())</f>
        <v>#N/A</v>
      </c>
      <c r="DH122" s="47" t="e">
        <f>IF(Include_in_Pub_Bias=TRUE,CV:CV,NA())</f>
        <v>#N/A</v>
      </c>
      <c r="DN122" s="164"/>
      <c r="DO122" s="10" t="str">
        <f>IF(Include_in_Pub_Bias=TRUE,IF('Publication Bias Analysis'!L$37="Left",'Publication Bias Analysis'!E:E-'Publication Bias Analysis'!I$29,'Publication Bias Analysis'!I$29-'Publication Bias Analysis'!E:E),"")</f>
        <v/>
      </c>
      <c r="DP122" s="10" t="str">
        <f>IF(Include_in_Pub_Bias=TRUE,ABS(DO122),"")</f>
        <v/>
      </c>
      <c r="DQ122" s="47" t="str">
        <f>IF(Include_in_Pub_Bias=TRUE,1/(CV:CV^2+IF(Additional_model="Fixed effect",0,$DZ$6)),"")</f>
        <v/>
      </c>
      <c r="DR122" s="10" t="str">
        <f>IF(Include_in_Pub_Bias=TRUE,IF('Publication Bias Analysis'!L$37="Left",'Publication Bias Analysis'!E:E-DZ$3,DZ$3-'Publication Bias Analysis'!E:E),"")</f>
        <v/>
      </c>
      <c r="DS122" s="10" t="str">
        <f t="shared" si="166"/>
        <v/>
      </c>
      <c r="DT122" s="47" t="str">
        <f>IF(AND(DR122&lt;&gt;"",DD122&lt;=MAX(DD:DD)-DZ$7),1/(CV:CV^2+IF(Additional_model="Fixed effect",0,$DZ$13)),"")</f>
        <v/>
      </c>
      <c r="DU122" s="10" t="str">
        <f>IF(Include_in_Pub_Bias=TRUE,IF('Publication Bias Analysis'!L$37="Left",'Publication Bias Analysis'!E:E-DZ$10,DZ$10-'Publication Bias Analysis'!E:E),"")</f>
        <v/>
      </c>
      <c r="DV122" s="10" t="str">
        <f t="shared" si="213"/>
        <v/>
      </c>
      <c r="DW122" s="47" t="str">
        <f>IF(AND(DU122&lt;&gt;"",DE122&lt;=MAX(DE:DE)-DZ$14),1/(CV:CV^2+IF(Additional_model="Fixed effect",0,$DZ$20)),"")</f>
        <v/>
      </c>
      <c r="EO122" s="164"/>
      <c r="EP122" s="58" t="str">
        <f>IF(Include_in_Pub_Bias=TRUE,Inverse_standard_error-AVERAGE(Inverse_standard_error),"")</f>
        <v/>
      </c>
      <c r="EQ122" s="47" t="str">
        <f>IF(Include_in_Pub_Bias=TRUE,Z_score-('Publication Bias Analysis'!P$3+'Publication Bias Analysis'!P$4*Inverse_standard_error),"")</f>
        <v/>
      </c>
      <c r="ES122" s="164"/>
      <c r="ET122" s="58" t="str">
        <f>IF(Include_in_Pub_Bias=TRUE,('Publication Bias Analysis'!E:E-SUMPRODUCT('Publication Bias Analysis'!E:E,Calculations!CW:CW)/SUM(Calculations!CW:CW))/(SQRT(EU:EU)),"")</f>
        <v/>
      </c>
      <c r="EU122" s="58" t="str">
        <f>IF(Include_in_Pub_Bias=TRUE,'Publication Bias Analysis'!F:F^2-1/(SUM(Calculations!CW:CW)),"")</f>
        <v/>
      </c>
      <c r="EV122" s="78" t="str">
        <f>IF(Include_in_Pub_Bias=TRUE,RANK(ET:ET,ET:ET,1),"")</f>
        <v/>
      </c>
      <c r="EW122" s="78" t="str">
        <f>IF(Include_in_Pub_Bias=TRUE,RANK(EU:EU,EU:EU,1),"")</f>
        <v/>
      </c>
      <c r="EX122" s="78" t="str">
        <f>IF(Include_in_Pub_Bias=TRUE,COUNTIFS(EV123:EV321,"&lt;"&amp;EV122,EW123:EW321,"&lt;"&amp;EW122)+COUNTIFS(EV123:EV321,"&gt;"&amp;EV122,EW123:EW321,"&gt;"&amp;EW122),"")</f>
        <v/>
      </c>
      <c r="EY122" s="94" t="str">
        <f>IF(Include_in_Pub_Bias=TRUE,COUNTIFS(EV123:EV321,"&lt;"&amp;EV122,EW123:EW321,"&gt;"&amp;EW122)+COUNTIFS(EV123:EV321,"&gt;"&amp;EV122,EW123:EW321,"&lt;"&amp;EW122),"")</f>
        <v/>
      </c>
      <c r="FA122" s="164"/>
      <c r="FG122" s="164"/>
      <c r="FH122" s="58" t="e">
        <f>IF(Include_in_Pub_Bias=TRUE,Inverse_standard_error,NA())</f>
        <v>#N/A</v>
      </c>
      <c r="FI122" s="58" t="e">
        <f>IF(Include_in_Pub_Bias=TRUE,Z_score,NA())</f>
        <v>#N/A</v>
      </c>
      <c r="FJ122" s="58" t="str">
        <f>IF(Include_in_Pub_Bias=TRUE,Inverse_standard_error-AVERAGE(Inverse_standard_error),"")</f>
        <v/>
      </c>
      <c r="FK122" s="47" t="str">
        <f>IF(Include_in_Pub_Bias=TRUE,Z_score-('Publication Bias Analysis'!AK$30+'Publication Bias Analysis'!AK$31*Inverse_standard_error),"")</f>
        <v/>
      </c>
      <c r="FQ122" s="164"/>
      <c r="FR122" s="98" t="str">
        <f>IF(Z_score&lt;&gt;"",RANK('Publication Bias Analysis'!AT:AT,'Publication Bias Analysis'!AT:AT,1)+COUNTIF('Publication Bias Analysis'!AT$2:AT121,'Publication Bias Analysis'!AR122),"")</f>
        <v/>
      </c>
      <c r="FS122" s="58" t="str">
        <f t="shared" si="168"/>
        <v/>
      </c>
      <c r="FT122" s="58" t="e">
        <f>IF(Include_in_Pub_Bias=TRUE,'Publication Bias Analysis'!AS122,NA())</f>
        <v>#N/A</v>
      </c>
      <c r="FU122" s="58" t="e">
        <f>IF('Publication Bias Analysis'!AS122&lt;&gt;"",'Publication Bias Analysis'!AT122,NA())</f>
        <v>#N/A</v>
      </c>
      <c r="FV122" s="58" t="str">
        <f>IF(Include_in_Pub_Bias=TRUE,'Publication Bias Analysis'!AS:AS-AVERAGE('Publication Bias Analysis'!AS:AS),"")</f>
        <v/>
      </c>
      <c r="FW122" s="47" t="str">
        <f>IF(Include_in_Pub_Bias=TRUE,FU:FU-('Publication Bias Analysis'!AW$30+'Publication Bias Analysis'!AW$31*FT:FT),"")</f>
        <v/>
      </c>
      <c r="GC122" s="164"/>
      <c r="GD122" s="58" t="str">
        <f t="shared" si="204"/>
        <v/>
      </c>
      <c r="GE122" s="58" t="str">
        <f t="shared" si="214"/>
        <v/>
      </c>
      <c r="GF122" s="47" t="str">
        <f t="shared" si="167"/>
        <v/>
      </c>
    </row>
    <row r="123" spans="1:188" x14ac:dyDescent="0.2">
      <c r="A123" s="166"/>
      <c r="B123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23" s="78" t="str">
        <f>IF(B123&lt;&gt;"",IF(B123=0,COUNTIF(B$2:B122,0)+1,COUNTIF(B$2:B122,B123)+B123+COUNTIF(B:B,0)),"")</f>
        <v/>
      </c>
      <c r="D123" s="78" t="str">
        <f>IF(AND(Variance&lt;&gt;"",Entry_Number&lt;&gt;""),Entry_Number,"")</f>
        <v/>
      </c>
      <c r="E123" s="120" t="str">
        <f>IF(Input!Study_name&lt;&gt;"",Input!Study_name,"")</f>
        <v/>
      </c>
      <c r="F123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23" s="58" t="str">
        <f t="shared" si="169"/>
        <v/>
      </c>
      <c r="H123" s="58" t="str">
        <f t="shared" si="170"/>
        <v/>
      </c>
      <c r="I123" s="58" t="str">
        <f t="shared" si="171"/>
        <v/>
      </c>
      <c r="J123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23" s="58" t="str">
        <f>IF(AND(Include_study="Yes",Sufficient_data="Yes",Variance&lt;&gt;""),IF(Input!Standard_error_of_Partial_correlation&lt;&gt;"",Input!Standard_error_of_Partial_correlation,SQRT(J123)),"")</f>
        <v/>
      </c>
      <c r="L123" s="58" t="str">
        <f>IF(AND(Sufficient_data="Yes",Include_study="Yes",Variance&lt;&gt;""),1/Variance,"")</f>
        <v/>
      </c>
      <c r="M123" s="58" t="str">
        <f>IF(AND(Sufficient_data="Yes",Include_study="Yes",Variance&lt;&gt;""),1/(Variance+T2_),"")</f>
        <v/>
      </c>
      <c r="N123" s="58" t="str">
        <f t="shared" si="172"/>
        <v/>
      </c>
      <c r="O123" s="58" t="str">
        <f t="shared" si="173"/>
        <v/>
      </c>
      <c r="P123" s="143" t="str">
        <f t="shared" si="174"/>
        <v/>
      </c>
      <c r="Q123" s="146" t="str">
        <f>IF(AND(Include_study="Yes",Sufficient_data="Yes",Variance&lt;&gt;""),IF(Fisher_transformation="Off",Partial_correlation,Partial_correlation_z)-Combined_Effect_Size,"")</f>
        <v/>
      </c>
      <c r="S123" s="75" t="e">
        <f>IF(AND(Sufficient_data="Yes",Include_study="Yes",Variance&lt;&gt;""),Partial_correlation,NA())</f>
        <v>#N/A</v>
      </c>
      <c r="T123" s="58" t="e">
        <f t="shared" si="175"/>
        <v>#N/A</v>
      </c>
      <c r="U123" s="47" t="e">
        <f t="shared" si="176"/>
        <v>#N/A</v>
      </c>
      <c r="Z123" s="166"/>
      <c r="AA123" s="82" t="str">
        <f t="shared" si="177"/>
        <v/>
      </c>
      <c r="AB123" s="88" t="b">
        <f t="shared" si="205"/>
        <v>0</v>
      </c>
      <c r="AC123" s="105" t="str">
        <f>IF(Include_in_subgroup=TRUE,Input!Study_name,"")</f>
        <v/>
      </c>
      <c r="AD123" s="58" t="str">
        <f t="shared" si="178"/>
        <v/>
      </c>
      <c r="AE123" s="58" t="str">
        <f t="shared" si="179"/>
        <v/>
      </c>
      <c r="AF123" s="58" t="str">
        <f t="shared" si="180"/>
        <v/>
      </c>
      <c r="AG123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23" s="58" t="str">
        <f t="shared" si="181"/>
        <v/>
      </c>
      <c r="AI123" s="58" t="str">
        <f t="shared" si="182"/>
        <v/>
      </c>
      <c r="AJ123" s="83" t="str">
        <f t="shared" si="183"/>
        <v/>
      </c>
      <c r="AK123" s="58" t="str">
        <f t="shared" si="184"/>
        <v/>
      </c>
      <c r="AL123" s="58" t="str">
        <f t="shared" si="185"/>
        <v/>
      </c>
      <c r="AM123" s="47" t="str">
        <f t="shared" si="186"/>
        <v/>
      </c>
      <c r="AN123" s="27"/>
      <c r="AO123" s="75" t="e">
        <f t="shared" si="187"/>
        <v>#N/A</v>
      </c>
      <c r="AP123" s="58" t="e">
        <f t="shared" si="188"/>
        <v>#N/A</v>
      </c>
      <c r="AQ123" s="47" t="e">
        <f t="shared" si="189"/>
        <v>#N/A</v>
      </c>
      <c r="AR123" s="27"/>
      <c r="AS123" s="82" t="str">
        <f t="shared" si="206"/>
        <v/>
      </c>
      <c r="AT123" s="58" t="str">
        <f>IF(AND(Sufficient_data="Yes",Include_study="Yes",Subgroup&lt;&gt;""),IF(COUNTIFS(Input!K$2:K122,"="&amp;"Yes",Input!C$2:C122,"="&amp;"Yes",Input!M$2:M122,"="&amp;Subgroup)&gt;0,"",Subgroup),"")</f>
        <v/>
      </c>
      <c r="AU123" s="88" t="str">
        <f t="shared" si="207"/>
        <v/>
      </c>
      <c r="AV123" s="78" t="str">
        <f t="shared" si="190"/>
        <v/>
      </c>
      <c r="AW123" s="58" t="str">
        <f t="shared" si="208"/>
        <v/>
      </c>
      <c r="AX123" s="89" t="str">
        <f t="shared" si="209"/>
        <v/>
      </c>
      <c r="AY123" s="83" t="str">
        <f t="shared" si="160"/>
        <v/>
      </c>
      <c r="AZ123" s="58" t="str">
        <f t="shared" si="210"/>
        <v/>
      </c>
      <c r="BA123" s="58" t="str">
        <f t="shared" si="191"/>
        <v/>
      </c>
      <c r="BB123" s="58" t="str">
        <f t="shared" si="211"/>
        <v/>
      </c>
      <c r="BC123" s="58" t="str">
        <f t="shared" si="212"/>
        <v/>
      </c>
      <c r="BD123" s="58" t="str">
        <f t="shared" si="192"/>
        <v/>
      </c>
      <c r="BE123" s="88" t="str">
        <f t="shared" si="193"/>
        <v/>
      </c>
      <c r="BF123" s="58" t="str">
        <f t="shared" si="194"/>
        <v/>
      </c>
      <c r="BG123" s="58" t="str">
        <f t="shared" si="195"/>
        <v/>
      </c>
      <c r="BH123" s="58" t="str">
        <f t="shared" si="161"/>
        <v/>
      </c>
      <c r="BI123" s="58" t="str">
        <f t="shared" si="162"/>
        <v/>
      </c>
      <c r="BJ123" s="58" t="str">
        <f t="shared" si="196"/>
        <v/>
      </c>
      <c r="BK123" s="58" t="str">
        <f t="shared" si="197"/>
        <v/>
      </c>
      <c r="BL123" s="58" t="str">
        <f t="shared" si="163"/>
        <v/>
      </c>
      <c r="BM123" s="58" t="str">
        <f t="shared" si="164"/>
        <v/>
      </c>
      <c r="BN123" s="58" t="str">
        <f t="shared" si="198"/>
        <v/>
      </c>
      <c r="BO123" s="58" t="e">
        <f t="shared" si="199"/>
        <v>#N/A</v>
      </c>
      <c r="BP123" s="83" t="str">
        <f t="shared" si="165"/>
        <v/>
      </c>
      <c r="BQ123" s="58" t="str">
        <f t="shared" si="200"/>
        <v/>
      </c>
      <c r="BR123" s="58" t="str">
        <f t="shared" si="201"/>
        <v/>
      </c>
      <c r="BS123" s="58" t="str">
        <f t="shared" si="202"/>
        <v/>
      </c>
      <c r="BT123" s="47" t="str">
        <f t="shared" si="203"/>
        <v/>
      </c>
      <c r="BY123" s="167"/>
      <c r="BZ123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23" s="58" t="e">
        <f>IF(Include_in_Moderator=TRUE,'Moderator Analysis'!E:E,NA())</f>
        <v>#N/A</v>
      </c>
      <c r="CB123" s="58" t="e">
        <f>IF(Include_in_Moderator=TRUE,'Moderator Analysis'!F:F,NA())</f>
        <v>#N/A</v>
      </c>
      <c r="CC123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23" s="58" t="str">
        <f>IF(Include_in_Moderator=TRUE,1/CC:CC^2,"")</f>
        <v/>
      </c>
      <c r="CE123" s="58" t="str">
        <f>IF(Include_in_Moderator=TRUE,'Moderator Analysis'!F:F-CO$2,"")</f>
        <v/>
      </c>
      <c r="CF123" s="58" t="str">
        <f>IF(Include_in_Moderator=TRUE,'Moderator Analysis'!E:E-CO$3,"")</f>
        <v/>
      </c>
      <c r="CG123" s="47" t="str">
        <f>IF(Include_in_Moderator=TRUE,CD:CD*('Moderator Analysis'!F:F-CO$5-CO$4*'Moderator Analysis'!E:E)^2,"")</f>
        <v/>
      </c>
      <c r="CH123" s="27"/>
      <c r="CI123" s="75" t="str">
        <f>IF(AND(Sufficient_data="Yes",Include_study="Yes",Include_in_Moderator=TRUE,Moderator&lt;&gt;""),1/(CC:CC^2+CO$7),"")</f>
        <v/>
      </c>
      <c r="CJ123" s="58" t="str">
        <f>IF(AND(Sufficient_data="Yes",Include_study="Yes",CI123&lt;&gt;""),'Moderator Analysis'!F:F-'Moderator Analysis'!K$37,"")</f>
        <v/>
      </c>
      <c r="CK123" s="58" t="str">
        <f>IF(AND(Sufficient_data="Yes",Include_study="Yes",CI123&lt;&gt;""),'Moderator Analysis'!E:E-SUMPRODUCT('Moderator Analysis'!E:E,CI:CI)/SUM(CI:CI),"")</f>
        <v/>
      </c>
      <c r="CL123" s="47" t="str">
        <f>IF(AND(Sufficient_data="Yes",Include_study="Yes",CI123&lt;&gt;""),CI:CI*(CB123-'Moderator Analysis'!K$29-'Moderator Analysis'!K$30*'Moderator Analysis'!E:E)^2,"")</f>
        <v/>
      </c>
      <c r="CQ123" s="167"/>
      <c r="CR123" s="150" t="b">
        <f>IF(Additional_Fisher_transformation="On",AND(Include_study="Yes",Number_of_observations&lt;&gt;"",Number_of_predictors&lt;&gt;""),AND(Include_study="Yes",Sufficient_data="Yes"))</f>
        <v>0</v>
      </c>
      <c r="CS123" s="169"/>
      <c r="CT123" s="58" t="str">
        <f>IF(Include_in_Pub_Bias=TRUE,Partial_correlation,"")</f>
        <v/>
      </c>
      <c r="CU123" s="58" t="str">
        <f>IF(AND(Include_in_Pub_Bias=TRUE,Additional_Fisher_transformation="On"),FISHER(Partial_correlation),"")</f>
        <v/>
      </c>
      <c r="CV123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23" s="58" t="str">
        <f>IF(Include_in_Pub_Bias=TRUE,1/CV:CV^2,"")</f>
        <v/>
      </c>
      <c r="CX123" s="58" t="str">
        <f>IF(Include_in_Pub_Bias=TRUE,1/(CV:CV^2+IF(Additional_model="Fixed effect",0,Calculations!DK$11)),"")</f>
        <v/>
      </c>
      <c r="CY123" s="58" t="str">
        <f>IF(Include_in_Pub_Bias=TRUE,1/(CV:CV^2+IF(Additional_model="Fixed effect",0,'Publication Bias Analysis'!L$32)),"")</f>
        <v/>
      </c>
      <c r="CZ123" s="58" t="str">
        <f>IF(Include_in_Pub_Bias=TRUE,'Publication Bias Analysis'!E:E-'Publication Bias Analysis'!I$37,"")</f>
        <v/>
      </c>
      <c r="DA123" s="58" t="str">
        <f>IF(Include_in_Pub_Bias=TRUE,IF(Additional_model="Fixed effect",1/CV:CV,1/SQRT(CV:CV^2+DK$11)),"")</f>
        <v/>
      </c>
      <c r="DB123" s="58" t="str">
        <f>IF(Include_in_Pub_Bias=TRUE,IF(Additional_model="Fixed effect",'Publication Bias Analysis'!E:E/CV:CV,'Publication Bias Analysis'!E:E/SQRT(CV:CV^2+DK$11)),"")</f>
        <v/>
      </c>
      <c r="DC123" s="78" t="str">
        <f>IF(Include_in_Pub_Bias=TRUE,RANK(DP:DP,DP:DP,1)*IF(DO:DO&gt;0,1,-1),"")</f>
        <v/>
      </c>
      <c r="DD123" s="78" t="str">
        <f>IF(Include_in_Pub_Bias=TRUE,DC:DC,"")</f>
        <v/>
      </c>
      <c r="DE123" s="78" t="str">
        <f>IF(Include_in_Pub_Bias=TRUE,RANK(DS:DS,DS:DS,1)*IF(DR:DR&lt;0,-1,1),"")</f>
        <v/>
      </c>
      <c r="DF123" s="78" t="str">
        <f>IF(Include_in_Pub_Bias=TRUE,RANK(DV:DV,DV:DV,1)*IF(DU:DU&lt;0,-1,1),"")</f>
        <v/>
      </c>
      <c r="DG123" s="58" t="e">
        <f>IF(Include_in_Pub_Bias=TRUE,'Publication Bias Analysis'!E:E,NA())</f>
        <v>#N/A</v>
      </c>
      <c r="DH123" s="47" t="e">
        <f>IF(Include_in_Pub_Bias=TRUE,CV:CV,NA())</f>
        <v>#N/A</v>
      </c>
      <c r="DN123" s="164"/>
      <c r="DO123" s="10" t="str">
        <f>IF(Include_in_Pub_Bias=TRUE,IF('Publication Bias Analysis'!L$37="Left",'Publication Bias Analysis'!E:E-'Publication Bias Analysis'!I$29,'Publication Bias Analysis'!I$29-'Publication Bias Analysis'!E:E),"")</f>
        <v/>
      </c>
      <c r="DP123" s="10" t="str">
        <f>IF(Include_in_Pub_Bias=TRUE,ABS(DO123),"")</f>
        <v/>
      </c>
      <c r="DQ123" s="47" t="str">
        <f>IF(Include_in_Pub_Bias=TRUE,1/(CV:CV^2+IF(Additional_model="Fixed effect",0,$DZ$6)),"")</f>
        <v/>
      </c>
      <c r="DR123" s="10" t="str">
        <f>IF(Include_in_Pub_Bias=TRUE,IF('Publication Bias Analysis'!L$37="Left",'Publication Bias Analysis'!E:E-DZ$3,DZ$3-'Publication Bias Analysis'!E:E),"")</f>
        <v/>
      </c>
      <c r="DS123" s="10" t="str">
        <f t="shared" si="166"/>
        <v/>
      </c>
      <c r="DT123" s="47" t="str">
        <f>IF(AND(DR123&lt;&gt;"",DD123&lt;=MAX(DD:DD)-DZ$7),1/(CV:CV^2+IF(Additional_model="Fixed effect",0,$DZ$13)),"")</f>
        <v/>
      </c>
      <c r="DU123" s="10" t="str">
        <f>IF(Include_in_Pub_Bias=TRUE,IF('Publication Bias Analysis'!L$37="Left",'Publication Bias Analysis'!E:E-DZ$10,DZ$10-'Publication Bias Analysis'!E:E),"")</f>
        <v/>
      </c>
      <c r="DV123" s="10" t="str">
        <f t="shared" si="213"/>
        <v/>
      </c>
      <c r="DW123" s="47" t="str">
        <f>IF(AND(DU123&lt;&gt;"",DE123&lt;=MAX(DE:DE)-DZ$14),1/(CV:CV^2+IF(Additional_model="Fixed effect",0,$DZ$20)),"")</f>
        <v/>
      </c>
      <c r="EO123" s="164"/>
      <c r="EP123" s="58" t="str">
        <f>IF(Include_in_Pub_Bias=TRUE,Inverse_standard_error-AVERAGE(Inverse_standard_error),"")</f>
        <v/>
      </c>
      <c r="EQ123" s="47" t="str">
        <f>IF(Include_in_Pub_Bias=TRUE,Z_score-('Publication Bias Analysis'!P$3+'Publication Bias Analysis'!P$4*Inverse_standard_error),"")</f>
        <v/>
      </c>
      <c r="ES123" s="164"/>
      <c r="ET123" s="58" t="str">
        <f>IF(Include_in_Pub_Bias=TRUE,('Publication Bias Analysis'!E:E-SUMPRODUCT('Publication Bias Analysis'!E:E,Calculations!CW:CW)/SUM(Calculations!CW:CW))/(SQRT(EU:EU)),"")</f>
        <v/>
      </c>
      <c r="EU123" s="58" t="str">
        <f>IF(Include_in_Pub_Bias=TRUE,'Publication Bias Analysis'!F:F^2-1/(SUM(Calculations!CW:CW)),"")</f>
        <v/>
      </c>
      <c r="EV123" s="78" t="str">
        <f>IF(Include_in_Pub_Bias=TRUE,RANK(ET:ET,ET:ET,1),"")</f>
        <v/>
      </c>
      <c r="EW123" s="78" t="str">
        <f>IF(Include_in_Pub_Bias=TRUE,RANK(EU:EU,EU:EU,1),"")</f>
        <v/>
      </c>
      <c r="EX123" s="78" t="str">
        <f>IF(Include_in_Pub_Bias=TRUE,COUNTIFS(EV124:EV322,"&lt;"&amp;EV123,EW124:EW322,"&lt;"&amp;EW123)+COUNTIFS(EV124:EV322,"&gt;"&amp;EV123,EW124:EW322,"&gt;"&amp;EW123),"")</f>
        <v/>
      </c>
      <c r="EY123" s="94" t="str">
        <f>IF(Include_in_Pub_Bias=TRUE,COUNTIFS(EV124:EV322,"&lt;"&amp;EV123,EW124:EW322,"&gt;"&amp;EW123)+COUNTIFS(EV124:EV322,"&gt;"&amp;EV123,EW124:EW322,"&lt;"&amp;EW123),"")</f>
        <v/>
      </c>
      <c r="FA123" s="164"/>
      <c r="FG123" s="164"/>
      <c r="FH123" s="58" t="e">
        <f>IF(Include_in_Pub_Bias=TRUE,Inverse_standard_error,NA())</f>
        <v>#N/A</v>
      </c>
      <c r="FI123" s="58" t="e">
        <f>IF(Include_in_Pub_Bias=TRUE,Z_score,NA())</f>
        <v>#N/A</v>
      </c>
      <c r="FJ123" s="58" t="str">
        <f>IF(Include_in_Pub_Bias=TRUE,Inverse_standard_error-AVERAGE(Inverse_standard_error),"")</f>
        <v/>
      </c>
      <c r="FK123" s="47" t="str">
        <f>IF(Include_in_Pub_Bias=TRUE,Z_score-('Publication Bias Analysis'!AK$30+'Publication Bias Analysis'!AK$31*Inverse_standard_error),"")</f>
        <v/>
      </c>
      <c r="FQ123" s="164"/>
      <c r="FR123" s="98" t="str">
        <f>IF(Z_score&lt;&gt;"",RANK('Publication Bias Analysis'!AT:AT,'Publication Bias Analysis'!AT:AT,1)+COUNTIF('Publication Bias Analysis'!AT$2:AT122,'Publication Bias Analysis'!AR123),"")</f>
        <v/>
      </c>
      <c r="FS123" s="58" t="str">
        <f t="shared" si="168"/>
        <v/>
      </c>
      <c r="FT123" s="58" t="e">
        <f>IF(Include_in_Pub_Bias=TRUE,'Publication Bias Analysis'!AS123,NA())</f>
        <v>#N/A</v>
      </c>
      <c r="FU123" s="58" t="e">
        <f>IF('Publication Bias Analysis'!AS123&lt;&gt;"",'Publication Bias Analysis'!AT123,NA())</f>
        <v>#N/A</v>
      </c>
      <c r="FV123" s="58" t="str">
        <f>IF(Include_in_Pub_Bias=TRUE,'Publication Bias Analysis'!AS:AS-AVERAGE('Publication Bias Analysis'!AS:AS),"")</f>
        <v/>
      </c>
      <c r="FW123" s="47" t="str">
        <f>IF(Include_in_Pub_Bias=TRUE,FU:FU-('Publication Bias Analysis'!AW$30+'Publication Bias Analysis'!AW$31*FT:FT),"")</f>
        <v/>
      </c>
      <c r="GC123" s="164"/>
      <c r="GD123" s="58" t="str">
        <f t="shared" si="204"/>
        <v/>
      </c>
      <c r="GE123" s="58" t="str">
        <f t="shared" si="214"/>
        <v/>
      </c>
      <c r="GF123" s="47" t="str">
        <f t="shared" si="167"/>
        <v/>
      </c>
    </row>
    <row r="124" spans="1:188" x14ac:dyDescent="0.2">
      <c r="A124" s="166"/>
      <c r="B124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24" s="78" t="str">
        <f>IF(B124&lt;&gt;"",IF(B124=0,COUNTIF(B$2:B123,0)+1,COUNTIF(B$2:B123,B124)+B124+COUNTIF(B:B,0)),"")</f>
        <v/>
      </c>
      <c r="D124" s="78" t="str">
        <f>IF(AND(Variance&lt;&gt;"",Entry_Number&lt;&gt;""),Entry_Number,"")</f>
        <v/>
      </c>
      <c r="E124" s="120" t="str">
        <f>IF(Input!Study_name&lt;&gt;"",Input!Study_name,"")</f>
        <v/>
      </c>
      <c r="F124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24" s="58" t="str">
        <f t="shared" si="169"/>
        <v/>
      </c>
      <c r="H124" s="58" t="str">
        <f t="shared" si="170"/>
        <v/>
      </c>
      <c r="I124" s="58" t="str">
        <f t="shared" si="171"/>
        <v/>
      </c>
      <c r="J124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24" s="58" t="str">
        <f>IF(AND(Include_study="Yes",Sufficient_data="Yes",Variance&lt;&gt;""),IF(Input!Standard_error_of_Partial_correlation&lt;&gt;"",Input!Standard_error_of_Partial_correlation,SQRT(J124)),"")</f>
        <v/>
      </c>
      <c r="L124" s="58" t="str">
        <f>IF(AND(Sufficient_data="Yes",Include_study="Yes",Variance&lt;&gt;""),1/Variance,"")</f>
        <v/>
      </c>
      <c r="M124" s="58" t="str">
        <f>IF(AND(Sufficient_data="Yes",Include_study="Yes",Variance&lt;&gt;""),1/(Variance+T2_),"")</f>
        <v/>
      </c>
      <c r="N124" s="58" t="str">
        <f t="shared" si="172"/>
        <v/>
      </c>
      <c r="O124" s="58" t="str">
        <f t="shared" si="173"/>
        <v/>
      </c>
      <c r="P124" s="143" t="str">
        <f t="shared" si="174"/>
        <v/>
      </c>
      <c r="Q124" s="146" t="str">
        <f>IF(AND(Include_study="Yes",Sufficient_data="Yes",Variance&lt;&gt;""),IF(Fisher_transformation="Off",Partial_correlation,Partial_correlation_z)-Combined_Effect_Size,"")</f>
        <v/>
      </c>
      <c r="S124" s="75" t="e">
        <f>IF(AND(Sufficient_data="Yes",Include_study="Yes",Variance&lt;&gt;""),Partial_correlation,NA())</f>
        <v>#N/A</v>
      </c>
      <c r="T124" s="58" t="e">
        <f t="shared" si="175"/>
        <v>#N/A</v>
      </c>
      <c r="U124" s="47" t="e">
        <f t="shared" si="176"/>
        <v>#N/A</v>
      </c>
      <c r="Z124" s="166"/>
      <c r="AA124" s="82" t="str">
        <f t="shared" si="177"/>
        <v/>
      </c>
      <c r="AB124" s="88" t="b">
        <f t="shared" si="205"/>
        <v>0</v>
      </c>
      <c r="AC124" s="105" t="str">
        <f>IF(Include_in_subgroup=TRUE,Input!Study_name,"")</f>
        <v/>
      </c>
      <c r="AD124" s="58" t="str">
        <f t="shared" si="178"/>
        <v/>
      </c>
      <c r="AE124" s="58" t="str">
        <f t="shared" si="179"/>
        <v/>
      </c>
      <c r="AF124" s="58" t="str">
        <f t="shared" si="180"/>
        <v/>
      </c>
      <c r="AG124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24" s="58" t="str">
        <f t="shared" si="181"/>
        <v/>
      </c>
      <c r="AI124" s="58" t="str">
        <f t="shared" si="182"/>
        <v/>
      </c>
      <c r="AJ124" s="83" t="str">
        <f t="shared" si="183"/>
        <v/>
      </c>
      <c r="AK124" s="58" t="str">
        <f t="shared" si="184"/>
        <v/>
      </c>
      <c r="AL124" s="58" t="str">
        <f t="shared" si="185"/>
        <v/>
      </c>
      <c r="AM124" s="47" t="str">
        <f t="shared" si="186"/>
        <v/>
      </c>
      <c r="AN124" s="27"/>
      <c r="AO124" s="75" t="e">
        <f t="shared" si="187"/>
        <v>#N/A</v>
      </c>
      <c r="AP124" s="58" t="e">
        <f t="shared" si="188"/>
        <v>#N/A</v>
      </c>
      <c r="AQ124" s="47" t="e">
        <f t="shared" si="189"/>
        <v>#N/A</v>
      </c>
      <c r="AR124" s="27"/>
      <c r="AS124" s="82" t="str">
        <f t="shared" si="206"/>
        <v/>
      </c>
      <c r="AT124" s="58" t="str">
        <f>IF(AND(Sufficient_data="Yes",Include_study="Yes",Subgroup&lt;&gt;""),IF(COUNTIFS(Input!K$2:K123,"="&amp;"Yes",Input!C$2:C123,"="&amp;"Yes",Input!M$2:M123,"="&amp;Subgroup)&gt;0,"",Subgroup),"")</f>
        <v/>
      </c>
      <c r="AU124" s="88" t="str">
        <f t="shared" si="207"/>
        <v/>
      </c>
      <c r="AV124" s="78" t="str">
        <f t="shared" si="190"/>
        <v/>
      </c>
      <c r="AW124" s="58" t="str">
        <f t="shared" si="208"/>
        <v/>
      </c>
      <c r="AX124" s="89" t="str">
        <f t="shared" si="209"/>
        <v/>
      </c>
      <c r="AY124" s="83" t="str">
        <f t="shared" si="160"/>
        <v/>
      </c>
      <c r="AZ124" s="58" t="str">
        <f t="shared" si="210"/>
        <v/>
      </c>
      <c r="BA124" s="58" t="str">
        <f t="shared" si="191"/>
        <v/>
      </c>
      <c r="BB124" s="58" t="str">
        <f t="shared" si="211"/>
        <v/>
      </c>
      <c r="BC124" s="58" t="str">
        <f t="shared" si="212"/>
        <v/>
      </c>
      <c r="BD124" s="58" t="str">
        <f t="shared" si="192"/>
        <v/>
      </c>
      <c r="BE124" s="88" t="str">
        <f t="shared" si="193"/>
        <v/>
      </c>
      <c r="BF124" s="58" t="str">
        <f t="shared" si="194"/>
        <v/>
      </c>
      <c r="BG124" s="58" t="str">
        <f t="shared" si="195"/>
        <v/>
      </c>
      <c r="BH124" s="58" t="str">
        <f t="shared" si="161"/>
        <v/>
      </c>
      <c r="BI124" s="58" t="str">
        <f t="shared" si="162"/>
        <v/>
      </c>
      <c r="BJ124" s="58" t="str">
        <f t="shared" si="196"/>
        <v/>
      </c>
      <c r="BK124" s="58" t="str">
        <f t="shared" si="197"/>
        <v/>
      </c>
      <c r="BL124" s="58" t="str">
        <f t="shared" si="163"/>
        <v/>
      </c>
      <c r="BM124" s="58" t="str">
        <f t="shared" si="164"/>
        <v/>
      </c>
      <c r="BN124" s="58" t="str">
        <f t="shared" si="198"/>
        <v/>
      </c>
      <c r="BO124" s="58" t="e">
        <f t="shared" si="199"/>
        <v>#N/A</v>
      </c>
      <c r="BP124" s="83" t="str">
        <f t="shared" si="165"/>
        <v/>
      </c>
      <c r="BQ124" s="58" t="str">
        <f t="shared" si="200"/>
        <v/>
      </c>
      <c r="BR124" s="58" t="str">
        <f t="shared" si="201"/>
        <v/>
      </c>
      <c r="BS124" s="58" t="str">
        <f t="shared" si="202"/>
        <v/>
      </c>
      <c r="BT124" s="47" t="str">
        <f t="shared" si="203"/>
        <v/>
      </c>
      <c r="BY124" s="167"/>
      <c r="BZ124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24" s="58" t="e">
        <f>IF(Include_in_Moderator=TRUE,'Moderator Analysis'!E:E,NA())</f>
        <v>#N/A</v>
      </c>
      <c r="CB124" s="58" t="e">
        <f>IF(Include_in_Moderator=TRUE,'Moderator Analysis'!F:F,NA())</f>
        <v>#N/A</v>
      </c>
      <c r="CC124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24" s="58" t="str">
        <f>IF(Include_in_Moderator=TRUE,1/CC:CC^2,"")</f>
        <v/>
      </c>
      <c r="CE124" s="58" t="str">
        <f>IF(Include_in_Moderator=TRUE,'Moderator Analysis'!F:F-CO$2,"")</f>
        <v/>
      </c>
      <c r="CF124" s="58" t="str">
        <f>IF(Include_in_Moderator=TRUE,'Moderator Analysis'!E:E-CO$3,"")</f>
        <v/>
      </c>
      <c r="CG124" s="47" t="str">
        <f>IF(Include_in_Moderator=TRUE,CD:CD*('Moderator Analysis'!F:F-CO$5-CO$4*'Moderator Analysis'!E:E)^2,"")</f>
        <v/>
      </c>
      <c r="CH124" s="27"/>
      <c r="CI124" s="75" t="str">
        <f>IF(AND(Sufficient_data="Yes",Include_study="Yes",Include_in_Moderator=TRUE,Moderator&lt;&gt;""),1/(CC:CC^2+CO$7),"")</f>
        <v/>
      </c>
      <c r="CJ124" s="58" t="str">
        <f>IF(AND(Sufficient_data="Yes",Include_study="Yes",CI124&lt;&gt;""),'Moderator Analysis'!F:F-'Moderator Analysis'!K$37,"")</f>
        <v/>
      </c>
      <c r="CK124" s="58" t="str">
        <f>IF(AND(Sufficient_data="Yes",Include_study="Yes",CI124&lt;&gt;""),'Moderator Analysis'!E:E-SUMPRODUCT('Moderator Analysis'!E:E,CI:CI)/SUM(CI:CI),"")</f>
        <v/>
      </c>
      <c r="CL124" s="47" t="str">
        <f>IF(AND(Sufficient_data="Yes",Include_study="Yes",CI124&lt;&gt;""),CI:CI*(CB124-'Moderator Analysis'!K$29-'Moderator Analysis'!K$30*'Moderator Analysis'!E:E)^2,"")</f>
        <v/>
      </c>
      <c r="CQ124" s="167"/>
      <c r="CR124" s="150" t="b">
        <f>IF(Additional_Fisher_transformation="On",AND(Include_study="Yes",Number_of_observations&lt;&gt;"",Number_of_predictors&lt;&gt;""),AND(Include_study="Yes",Sufficient_data="Yes"))</f>
        <v>0</v>
      </c>
      <c r="CS124" s="169"/>
      <c r="CT124" s="58" t="str">
        <f>IF(Include_in_Pub_Bias=TRUE,Partial_correlation,"")</f>
        <v/>
      </c>
      <c r="CU124" s="58" t="str">
        <f>IF(AND(Include_in_Pub_Bias=TRUE,Additional_Fisher_transformation="On"),FISHER(Partial_correlation),"")</f>
        <v/>
      </c>
      <c r="CV124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24" s="58" t="str">
        <f>IF(Include_in_Pub_Bias=TRUE,1/CV:CV^2,"")</f>
        <v/>
      </c>
      <c r="CX124" s="58" t="str">
        <f>IF(Include_in_Pub_Bias=TRUE,1/(CV:CV^2+IF(Additional_model="Fixed effect",0,Calculations!DK$11)),"")</f>
        <v/>
      </c>
      <c r="CY124" s="58" t="str">
        <f>IF(Include_in_Pub_Bias=TRUE,1/(CV:CV^2+IF(Additional_model="Fixed effect",0,'Publication Bias Analysis'!L$32)),"")</f>
        <v/>
      </c>
      <c r="CZ124" s="58" t="str">
        <f>IF(Include_in_Pub_Bias=TRUE,'Publication Bias Analysis'!E:E-'Publication Bias Analysis'!I$37,"")</f>
        <v/>
      </c>
      <c r="DA124" s="58" t="str">
        <f>IF(Include_in_Pub_Bias=TRUE,IF(Additional_model="Fixed effect",1/CV:CV,1/SQRT(CV:CV^2+DK$11)),"")</f>
        <v/>
      </c>
      <c r="DB124" s="58" t="str">
        <f>IF(Include_in_Pub_Bias=TRUE,IF(Additional_model="Fixed effect",'Publication Bias Analysis'!E:E/CV:CV,'Publication Bias Analysis'!E:E/SQRT(CV:CV^2+DK$11)),"")</f>
        <v/>
      </c>
      <c r="DC124" s="78" t="str">
        <f>IF(Include_in_Pub_Bias=TRUE,RANK(DP:DP,DP:DP,1)*IF(DO:DO&gt;0,1,-1),"")</f>
        <v/>
      </c>
      <c r="DD124" s="78" t="str">
        <f>IF(Include_in_Pub_Bias=TRUE,DC:DC,"")</f>
        <v/>
      </c>
      <c r="DE124" s="78" t="str">
        <f>IF(Include_in_Pub_Bias=TRUE,RANK(DS:DS,DS:DS,1)*IF(DR:DR&lt;0,-1,1),"")</f>
        <v/>
      </c>
      <c r="DF124" s="78" t="str">
        <f>IF(Include_in_Pub_Bias=TRUE,RANK(DV:DV,DV:DV,1)*IF(DU:DU&lt;0,-1,1),"")</f>
        <v/>
      </c>
      <c r="DG124" s="58" t="e">
        <f>IF(Include_in_Pub_Bias=TRUE,'Publication Bias Analysis'!E:E,NA())</f>
        <v>#N/A</v>
      </c>
      <c r="DH124" s="47" t="e">
        <f>IF(Include_in_Pub_Bias=TRUE,CV:CV,NA())</f>
        <v>#N/A</v>
      </c>
      <c r="DN124" s="164"/>
      <c r="DO124" s="10" t="str">
        <f>IF(Include_in_Pub_Bias=TRUE,IF('Publication Bias Analysis'!L$37="Left",'Publication Bias Analysis'!E:E-'Publication Bias Analysis'!I$29,'Publication Bias Analysis'!I$29-'Publication Bias Analysis'!E:E),"")</f>
        <v/>
      </c>
      <c r="DP124" s="10" t="str">
        <f>IF(Include_in_Pub_Bias=TRUE,ABS(DO124),"")</f>
        <v/>
      </c>
      <c r="DQ124" s="47" t="str">
        <f>IF(Include_in_Pub_Bias=TRUE,1/(CV:CV^2+IF(Additional_model="Fixed effect",0,$DZ$6)),"")</f>
        <v/>
      </c>
      <c r="DR124" s="10" t="str">
        <f>IF(Include_in_Pub_Bias=TRUE,IF('Publication Bias Analysis'!L$37="Left",'Publication Bias Analysis'!E:E-DZ$3,DZ$3-'Publication Bias Analysis'!E:E),"")</f>
        <v/>
      </c>
      <c r="DS124" s="10" t="str">
        <f t="shared" si="166"/>
        <v/>
      </c>
      <c r="DT124" s="47" t="str">
        <f>IF(AND(DR124&lt;&gt;"",DD124&lt;=MAX(DD:DD)-DZ$7),1/(CV:CV^2+IF(Additional_model="Fixed effect",0,$DZ$13)),"")</f>
        <v/>
      </c>
      <c r="DU124" s="10" t="str">
        <f>IF(Include_in_Pub_Bias=TRUE,IF('Publication Bias Analysis'!L$37="Left",'Publication Bias Analysis'!E:E-DZ$10,DZ$10-'Publication Bias Analysis'!E:E),"")</f>
        <v/>
      </c>
      <c r="DV124" s="10" t="str">
        <f t="shared" si="213"/>
        <v/>
      </c>
      <c r="DW124" s="47" t="str">
        <f>IF(AND(DU124&lt;&gt;"",DE124&lt;=MAX(DE:DE)-DZ$14),1/(CV:CV^2+IF(Additional_model="Fixed effect",0,$DZ$20)),"")</f>
        <v/>
      </c>
      <c r="EO124" s="164"/>
      <c r="EP124" s="58" t="str">
        <f>IF(Include_in_Pub_Bias=TRUE,Inverse_standard_error-AVERAGE(Inverse_standard_error),"")</f>
        <v/>
      </c>
      <c r="EQ124" s="47" t="str">
        <f>IF(Include_in_Pub_Bias=TRUE,Z_score-('Publication Bias Analysis'!P$3+'Publication Bias Analysis'!P$4*Inverse_standard_error),"")</f>
        <v/>
      </c>
      <c r="ES124" s="164"/>
      <c r="ET124" s="58" t="str">
        <f>IF(Include_in_Pub_Bias=TRUE,('Publication Bias Analysis'!E:E-SUMPRODUCT('Publication Bias Analysis'!E:E,Calculations!CW:CW)/SUM(Calculations!CW:CW))/(SQRT(EU:EU)),"")</f>
        <v/>
      </c>
      <c r="EU124" s="58" t="str">
        <f>IF(Include_in_Pub_Bias=TRUE,'Publication Bias Analysis'!F:F^2-1/(SUM(Calculations!CW:CW)),"")</f>
        <v/>
      </c>
      <c r="EV124" s="78" t="str">
        <f>IF(Include_in_Pub_Bias=TRUE,RANK(ET:ET,ET:ET,1),"")</f>
        <v/>
      </c>
      <c r="EW124" s="78" t="str">
        <f>IF(Include_in_Pub_Bias=TRUE,RANK(EU:EU,EU:EU,1),"")</f>
        <v/>
      </c>
      <c r="EX124" s="78" t="str">
        <f>IF(Include_in_Pub_Bias=TRUE,COUNTIFS(EV125:EV323,"&lt;"&amp;EV124,EW125:EW323,"&lt;"&amp;EW124)+COUNTIFS(EV125:EV323,"&gt;"&amp;EV124,EW125:EW323,"&gt;"&amp;EW124),"")</f>
        <v/>
      </c>
      <c r="EY124" s="94" t="str">
        <f>IF(Include_in_Pub_Bias=TRUE,COUNTIFS(EV125:EV323,"&lt;"&amp;EV124,EW125:EW323,"&gt;"&amp;EW124)+COUNTIFS(EV125:EV323,"&gt;"&amp;EV124,EW125:EW323,"&lt;"&amp;EW124),"")</f>
        <v/>
      </c>
      <c r="FA124" s="164"/>
      <c r="FG124" s="164"/>
      <c r="FH124" s="58" t="e">
        <f>IF(Include_in_Pub_Bias=TRUE,Inverse_standard_error,NA())</f>
        <v>#N/A</v>
      </c>
      <c r="FI124" s="58" t="e">
        <f>IF(Include_in_Pub_Bias=TRUE,Z_score,NA())</f>
        <v>#N/A</v>
      </c>
      <c r="FJ124" s="58" t="str">
        <f>IF(Include_in_Pub_Bias=TRUE,Inverse_standard_error-AVERAGE(Inverse_standard_error),"")</f>
        <v/>
      </c>
      <c r="FK124" s="47" t="str">
        <f>IF(Include_in_Pub_Bias=TRUE,Z_score-('Publication Bias Analysis'!AK$30+'Publication Bias Analysis'!AK$31*Inverse_standard_error),"")</f>
        <v/>
      </c>
      <c r="FQ124" s="164"/>
      <c r="FR124" s="98" t="str">
        <f>IF(Z_score&lt;&gt;"",RANK('Publication Bias Analysis'!AT:AT,'Publication Bias Analysis'!AT:AT,1)+COUNTIF('Publication Bias Analysis'!AT$2:AT123,'Publication Bias Analysis'!AR124),"")</f>
        <v/>
      </c>
      <c r="FS124" s="58" t="str">
        <f t="shared" si="168"/>
        <v/>
      </c>
      <c r="FT124" s="58" t="e">
        <f>IF(Include_in_Pub_Bias=TRUE,'Publication Bias Analysis'!AS124,NA())</f>
        <v>#N/A</v>
      </c>
      <c r="FU124" s="58" t="e">
        <f>IF('Publication Bias Analysis'!AS124&lt;&gt;"",'Publication Bias Analysis'!AT124,NA())</f>
        <v>#N/A</v>
      </c>
      <c r="FV124" s="58" t="str">
        <f>IF(Include_in_Pub_Bias=TRUE,'Publication Bias Analysis'!AS:AS-AVERAGE('Publication Bias Analysis'!AS:AS),"")</f>
        <v/>
      </c>
      <c r="FW124" s="47" t="str">
        <f>IF(Include_in_Pub_Bias=TRUE,FU:FU-('Publication Bias Analysis'!AW$30+'Publication Bias Analysis'!AW$31*FT:FT),"")</f>
        <v/>
      </c>
      <c r="GC124" s="164"/>
      <c r="GD124" s="58" t="str">
        <f t="shared" si="204"/>
        <v/>
      </c>
      <c r="GE124" s="58" t="str">
        <f t="shared" si="214"/>
        <v/>
      </c>
      <c r="GF124" s="47" t="str">
        <f t="shared" si="167"/>
        <v/>
      </c>
    </row>
    <row r="125" spans="1:188" x14ac:dyDescent="0.2">
      <c r="A125" s="166"/>
      <c r="B125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25" s="78" t="str">
        <f>IF(B125&lt;&gt;"",IF(B125=0,COUNTIF(B$2:B124,0)+1,COUNTIF(B$2:B124,B125)+B125+COUNTIF(B:B,0)),"")</f>
        <v/>
      </c>
      <c r="D125" s="78" t="str">
        <f>IF(AND(Variance&lt;&gt;"",Entry_Number&lt;&gt;""),Entry_Number,"")</f>
        <v/>
      </c>
      <c r="E125" s="120" t="str">
        <f>IF(Input!Study_name&lt;&gt;"",Input!Study_name,"")</f>
        <v/>
      </c>
      <c r="F125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25" s="58" t="str">
        <f t="shared" si="169"/>
        <v/>
      </c>
      <c r="H125" s="58" t="str">
        <f t="shared" si="170"/>
        <v/>
      </c>
      <c r="I125" s="58" t="str">
        <f t="shared" si="171"/>
        <v/>
      </c>
      <c r="J125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25" s="58" t="str">
        <f>IF(AND(Include_study="Yes",Sufficient_data="Yes",Variance&lt;&gt;""),IF(Input!Standard_error_of_Partial_correlation&lt;&gt;"",Input!Standard_error_of_Partial_correlation,SQRT(J125)),"")</f>
        <v/>
      </c>
      <c r="L125" s="58" t="str">
        <f>IF(AND(Sufficient_data="Yes",Include_study="Yes",Variance&lt;&gt;""),1/Variance,"")</f>
        <v/>
      </c>
      <c r="M125" s="58" t="str">
        <f>IF(AND(Sufficient_data="Yes",Include_study="Yes",Variance&lt;&gt;""),1/(Variance+T2_),"")</f>
        <v/>
      </c>
      <c r="N125" s="58" t="str">
        <f t="shared" si="172"/>
        <v/>
      </c>
      <c r="O125" s="58" t="str">
        <f t="shared" si="173"/>
        <v/>
      </c>
      <c r="P125" s="143" t="str">
        <f t="shared" si="174"/>
        <v/>
      </c>
      <c r="Q125" s="146" t="str">
        <f>IF(AND(Include_study="Yes",Sufficient_data="Yes",Variance&lt;&gt;""),IF(Fisher_transformation="Off",Partial_correlation,Partial_correlation_z)-Combined_Effect_Size,"")</f>
        <v/>
      </c>
      <c r="S125" s="75" t="e">
        <f>IF(AND(Sufficient_data="Yes",Include_study="Yes",Variance&lt;&gt;""),Partial_correlation,NA())</f>
        <v>#N/A</v>
      </c>
      <c r="T125" s="58" t="e">
        <f t="shared" si="175"/>
        <v>#N/A</v>
      </c>
      <c r="U125" s="47" t="e">
        <f t="shared" si="176"/>
        <v>#N/A</v>
      </c>
      <c r="Z125" s="166"/>
      <c r="AA125" s="82" t="str">
        <f t="shared" si="177"/>
        <v/>
      </c>
      <c r="AB125" s="88" t="b">
        <f t="shared" si="205"/>
        <v>0</v>
      </c>
      <c r="AC125" s="105" t="str">
        <f>IF(Include_in_subgroup=TRUE,Input!Study_name,"")</f>
        <v/>
      </c>
      <c r="AD125" s="58" t="str">
        <f t="shared" si="178"/>
        <v/>
      </c>
      <c r="AE125" s="58" t="str">
        <f t="shared" si="179"/>
        <v/>
      </c>
      <c r="AF125" s="58" t="str">
        <f t="shared" si="180"/>
        <v/>
      </c>
      <c r="AG125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25" s="58" t="str">
        <f t="shared" si="181"/>
        <v/>
      </c>
      <c r="AI125" s="58" t="str">
        <f t="shared" si="182"/>
        <v/>
      </c>
      <c r="AJ125" s="83" t="str">
        <f t="shared" si="183"/>
        <v/>
      </c>
      <c r="AK125" s="58" t="str">
        <f t="shared" si="184"/>
        <v/>
      </c>
      <c r="AL125" s="58" t="str">
        <f t="shared" si="185"/>
        <v/>
      </c>
      <c r="AM125" s="47" t="str">
        <f t="shared" si="186"/>
        <v/>
      </c>
      <c r="AN125" s="27"/>
      <c r="AO125" s="75" t="e">
        <f t="shared" si="187"/>
        <v>#N/A</v>
      </c>
      <c r="AP125" s="58" t="e">
        <f t="shared" si="188"/>
        <v>#N/A</v>
      </c>
      <c r="AQ125" s="47" t="e">
        <f t="shared" si="189"/>
        <v>#N/A</v>
      </c>
      <c r="AR125" s="27"/>
      <c r="AS125" s="82" t="str">
        <f t="shared" si="206"/>
        <v/>
      </c>
      <c r="AT125" s="58" t="str">
        <f>IF(AND(Sufficient_data="Yes",Include_study="Yes",Subgroup&lt;&gt;""),IF(COUNTIFS(Input!K$2:K124,"="&amp;"Yes",Input!C$2:C124,"="&amp;"Yes",Input!M$2:M124,"="&amp;Subgroup)&gt;0,"",Subgroup),"")</f>
        <v/>
      </c>
      <c r="AU125" s="88" t="str">
        <f t="shared" si="207"/>
        <v/>
      </c>
      <c r="AV125" s="78" t="str">
        <f t="shared" si="190"/>
        <v/>
      </c>
      <c r="AW125" s="58" t="str">
        <f t="shared" si="208"/>
        <v/>
      </c>
      <c r="AX125" s="89" t="str">
        <f t="shared" si="209"/>
        <v/>
      </c>
      <c r="AY125" s="83" t="str">
        <f t="shared" si="160"/>
        <v/>
      </c>
      <c r="AZ125" s="58" t="str">
        <f t="shared" si="210"/>
        <v/>
      </c>
      <c r="BA125" s="58" t="str">
        <f t="shared" si="191"/>
        <v/>
      </c>
      <c r="BB125" s="58" t="str">
        <f t="shared" si="211"/>
        <v/>
      </c>
      <c r="BC125" s="58" t="str">
        <f t="shared" si="212"/>
        <v/>
      </c>
      <c r="BD125" s="58" t="str">
        <f t="shared" si="192"/>
        <v/>
      </c>
      <c r="BE125" s="88" t="str">
        <f t="shared" si="193"/>
        <v/>
      </c>
      <c r="BF125" s="58" t="str">
        <f t="shared" si="194"/>
        <v/>
      </c>
      <c r="BG125" s="58" t="str">
        <f t="shared" si="195"/>
        <v/>
      </c>
      <c r="BH125" s="58" t="str">
        <f t="shared" si="161"/>
        <v/>
      </c>
      <c r="BI125" s="58" t="str">
        <f t="shared" si="162"/>
        <v/>
      </c>
      <c r="BJ125" s="58" t="str">
        <f t="shared" si="196"/>
        <v/>
      </c>
      <c r="BK125" s="58" t="str">
        <f t="shared" si="197"/>
        <v/>
      </c>
      <c r="BL125" s="58" t="str">
        <f t="shared" si="163"/>
        <v/>
      </c>
      <c r="BM125" s="58" t="str">
        <f t="shared" si="164"/>
        <v/>
      </c>
      <c r="BN125" s="58" t="str">
        <f t="shared" si="198"/>
        <v/>
      </c>
      <c r="BO125" s="58" t="e">
        <f t="shared" si="199"/>
        <v>#N/A</v>
      </c>
      <c r="BP125" s="83" t="str">
        <f t="shared" si="165"/>
        <v/>
      </c>
      <c r="BQ125" s="58" t="str">
        <f t="shared" si="200"/>
        <v/>
      </c>
      <c r="BR125" s="58" t="str">
        <f t="shared" si="201"/>
        <v/>
      </c>
      <c r="BS125" s="58" t="str">
        <f t="shared" si="202"/>
        <v/>
      </c>
      <c r="BT125" s="47" t="str">
        <f t="shared" si="203"/>
        <v/>
      </c>
      <c r="BY125" s="167"/>
      <c r="BZ125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25" s="58" t="e">
        <f>IF(Include_in_Moderator=TRUE,'Moderator Analysis'!E:E,NA())</f>
        <v>#N/A</v>
      </c>
      <c r="CB125" s="58" t="e">
        <f>IF(Include_in_Moderator=TRUE,'Moderator Analysis'!F:F,NA())</f>
        <v>#N/A</v>
      </c>
      <c r="CC125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25" s="58" t="str">
        <f>IF(Include_in_Moderator=TRUE,1/CC:CC^2,"")</f>
        <v/>
      </c>
      <c r="CE125" s="58" t="str">
        <f>IF(Include_in_Moderator=TRUE,'Moderator Analysis'!F:F-CO$2,"")</f>
        <v/>
      </c>
      <c r="CF125" s="58" t="str">
        <f>IF(Include_in_Moderator=TRUE,'Moderator Analysis'!E:E-CO$3,"")</f>
        <v/>
      </c>
      <c r="CG125" s="47" t="str">
        <f>IF(Include_in_Moderator=TRUE,CD:CD*('Moderator Analysis'!F:F-CO$5-CO$4*'Moderator Analysis'!E:E)^2,"")</f>
        <v/>
      </c>
      <c r="CH125" s="27"/>
      <c r="CI125" s="75" t="str">
        <f>IF(AND(Sufficient_data="Yes",Include_study="Yes",Include_in_Moderator=TRUE,Moderator&lt;&gt;""),1/(CC:CC^2+CO$7),"")</f>
        <v/>
      </c>
      <c r="CJ125" s="58" t="str">
        <f>IF(AND(Sufficient_data="Yes",Include_study="Yes",CI125&lt;&gt;""),'Moderator Analysis'!F:F-'Moderator Analysis'!K$37,"")</f>
        <v/>
      </c>
      <c r="CK125" s="58" t="str">
        <f>IF(AND(Sufficient_data="Yes",Include_study="Yes",CI125&lt;&gt;""),'Moderator Analysis'!E:E-SUMPRODUCT('Moderator Analysis'!E:E,CI:CI)/SUM(CI:CI),"")</f>
        <v/>
      </c>
      <c r="CL125" s="47" t="str">
        <f>IF(AND(Sufficient_data="Yes",Include_study="Yes",CI125&lt;&gt;""),CI:CI*(CB125-'Moderator Analysis'!K$29-'Moderator Analysis'!K$30*'Moderator Analysis'!E:E)^2,"")</f>
        <v/>
      </c>
      <c r="CQ125" s="167"/>
      <c r="CR125" s="150" t="b">
        <f>IF(Additional_Fisher_transformation="On",AND(Include_study="Yes",Number_of_observations&lt;&gt;"",Number_of_predictors&lt;&gt;""),AND(Include_study="Yes",Sufficient_data="Yes"))</f>
        <v>0</v>
      </c>
      <c r="CS125" s="169"/>
      <c r="CT125" s="58" t="str">
        <f>IF(Include_in_Pub_Bias=TRUE,Partial_correlation,"")</f>
        <v/>
      </c>
      <c r="CU125" s="58" t="str">
        <f>IF(AND(Include_in_Pub_Bias=TRUE,Additional_Fisher_transformation="On"),FISHER(Partial_correlation),"")</f>
        <v/>
      </c>
      <c r="CV125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25" s="58" t="str">
        <f>IF(Include_in_Pub_Bias=TRUE,1/CV:CV^2,"")</f>
        <v/>
      </c>
      <c r="CX125" s="58" t="str">
        <f>IF(Include_in_Pub_Bias=TRUE,1/(CV:CV^2+IF(Additional_model="Fixed effect",0,Calculations!DK$11)),"")</f>
        <v/>
      </c>
      <c r="CY125" s="58" t="str">
        <f>IF(Include_in_Pub_Bias=TRUE,1/(CV:CV^2+IF(Additional_model="Fixed effect",0,'Publication Bias Analysis'!L$32)),"")</f>
        <v/>
      </c>
      <c r="CZ125" s="58" t="str">
        <f>IF(Include_in_Pub_Bias=TRUE,'Publication Bias Analysis'!E:E-'Publication Bias Analysis'!I$37,"")</f>
        <v/>
      </c>
      <c r="DA125" s="58" t="str">
        <f>IF(Include_in_Pub_Bias=TRUE,IF(Additional_model="Fixed effect",1/CV:CV,1/SQRT(CV:CV^2+DK$11)),"")</f>
        <v/>
      </c>
      <c r="DB125" s="58" t="str">
        <f>IF(Include_in_Pub_Bias=TRUE,IF(Additional_model="Fixed effect",'Publication Bias Analysis'!E:E/CV:CV,'Publication Bias Analysis'!E:E/SQRT(CV:CV^2+DK$11)),"")</f>
        <v/>
      </c>
      <c r="DC125" s="78" t="str">
        <f>IF(Include_in_Pub_Bias=TRUE,RANK(DP:DP,DP:DP,1)*IF(DO:DO&gt;0,1,-1),"")</f>
        <v/>
      </c>
      <c r="DD125" s="78" t="str">
        <f>IF(Include_in_Pub_Bias=TRUE,DC:DC,"")</f>
        <v/>
      </c>
      <c r="DE125" s="78" t="str">
        <f>IF(Include_in_Pub_Bias=TRUE,RANK(DS:DS,DS:DS,1)*IF(DR:DR&lt;0,-1,1),"")</f>
        <v/>
      </c>
      <c r="DF125" s="78" t="str">
        <f>IF(Include_in_Pub_Bias=TRUE,RANK(DV:DV,DV:DV,1)*IF(DU:DU&lt;0,-1,1),"")</f>
        <v/>
      </c>
      <c r="DG125" s="58" t="e">
        <f>IF(Include_in_Pub_Bias=TRUE,'Publication Bias Analysis'!E:E,NA())</f>
        <v>#N/A</v>
      </c>
      <c r="DH125" s="47" t="e">
        <f>IF(Include_in_Pub_Bias=TRUE,CV:CV,NA())</f>
        <v>#N/A</v>
      </c>
      <c r="DN125" s="164"/>
      <c r="DO125" s="10" t="str">
        <f>IF(Include_in_Pub_Bias=TRUE,IF('Publication Bias Analysis'!L$37="Left",'Publication Bias Analysis'!E:E-'Publication Bias Analysis'!I$29,'Publication Bias Analysis'!I$29-'Publication Bias Analysis'!E:E),"")</f>
        <v/>
      </c>
      <c r="DP125" s="10" t="str">
        <f>IF(Include_in_Pub_Bias=TRUE,ABS(DO125),"")</f>
        <v/>
      </c>
      <c r="DQ125" s="47" t="str">
        <f>IF(Include_in_Pub_Bias=TRUE,1/(CV:CV^2+IF(Additional_model="Fixed effect",0,$DZ$6)),"")</f>
        <v/>
      </c>
      <c r="DR125" s="10" t="str">
        <f>IF(Include_in_Pub_Bias=TRUE,IF('Publication Bias Analysis'!L$37="Left",'Publication Bias Analysis'!E:E-DZ$3,DZ$3-'Publication Bias Analysis'!E:E),"")</f>
        <v/>
      </c>
      <c r="DS125" s="10" t="str">
        <f t="shared" si="166"/>
        <v/>
      </c>
      <c r="DT125" s="47" t="str">
        <f>IF(AND(DR125&lt;&gt;"",DD125&lt;=MAX(DD:DD)-DZ$7),1/(CV:CV^2+IF(Additional_model="Fixed effect",0,$DZ$13)),"")</f>
        <v/>
      </c>
      <c r="DU125" s="10" t="str">
        <f>IF(Include_in_Pub_Bias=TRUE,IF('Publication Bias Analysis'!L$37="Left",'Publication Bias Analysis'!E:E-DZ$10,DZ$10-'Publication Bias Analysis'!E:E),"")</f>
        <v/>
      </c>
      <c r="DV125" s="10" t="str">
        <f t="shared" si="213"/>
        <v/>
      </c>
      <c r="DW125" s="47" t="str">
        <f>IF(AND(DU125&lt;&gt;"",DE125&lt;=MAX(DE:DE)-DZ$14),1/(CV:CV^2+IF(Additional_model="Fixed effect",0,$DZ$20)),"")</f>
        <v/>
      </c>
      <c r="EO125" s="164"/>
      <c r="EP125" s="58" t="str">
        <f>IF(Include_in_Pub_Bias=TRUE,Inverse_standard_error-AVERAGE(Inverse_standard_error),"")</f>
        <v/>
      </c>
      <c r="EQ125" s="47" t="str">
        <f>IF(Include_in_Pub_Bias=TRUE,Z_score-('Publication Bias Analysis'!P$3+'Publication Bias Analysis'!P$4*Inverse_standard_error),"")</f>
        <v/>
      </c>
      <c r="ES125" s="164"/>
      <c r="ET125" s="58" t="str">
        <f>IF(Include_in_Pub_Bias=TRUE,('Publication Bias Analysis'!E:E-SUMPRODUCT('Publication Bias Analysis'!E:E,Calculations!CW:CW)/SUM(Calculations!CW:CW))/(SQRT(EU:EU)),"")</f>
        <v/>
      </c>
      <c r="EU125" s="58" t="str">
        <f>IF(Include_in_Pub_Bias=TRUE,'Publication Bias Analysis'!F:F^2-1/(SUM(Calculations!CW:CW)),"")</f>
        <v/>
      </c>
      <c r="EV125" s="78" t="str">
        <f>IF(Include_in_Pub_Bias=TRUE,RANK(ET:ET,ET:ET,1),"")</f>
        <v/>
      </c>
      <c r="EW125" s="78" t="str">
        <f>IF(Include_in_Pub_Bias=TRUE,RANK(EU:EU,EU:EU,1),"")</f>
        <v/>
      </c>
      <c r="EX125" s="78" t="str">
        <f>IF(Include_in_Pub_Bias=TRUE,COUNTIFS(EV126:EV324,"&lt;"&amp;EV125,EW126:EW324,"&lt;"&amp;EW125)+COUNTIFS(EV126:EV324,"&gt;"&amp;EV125,EW126:EW324,"&gt;"&amp;EW125),"")</f>
        <v/>
      </c>
      <c r="EY125" s="94" t="str">
        <f>IF(Include_in_Pub_Bias=TRUE,COUNTIFS(EV126:EV324,"&lt;"&amp;EV125,EW126:EW324,"&gt;"&amp;EW125)+COUNTIFS(EV126:EV324,"&gt;"&amp;EV125,EW126:EW324,"&lt;"&amp;EW125),"")</f>
        <v/>
      </c>
      <c r="FA125" s="164"/>
      <c r="FG125" s="164"/>
      <c r="FH125" s="58" t="e">
        <f>IF(Include_in_Pub_Bias=TRUE,Inverse_standard_error,NA())</f>
        <v>#N/A</v>
      </c>
      <c r="FI125" s="58" t="e">
        <f>IF(Include_in_Pub_Bias=TRUE,Z_score,NA())</f>
        <v>#N/A</v>
      </c>
      <c r="FJ125" s="58" t="str">
        <f>IF(Include_in_Pub_Bias=TRUE,Inverse_standard_error-AVERAGE(Inverse_standard_error),"")</f>
        <v/>
      </c>
      <c r="FK125" s="47" t="str">
        <f>IF(Include_in_Pub_Bias=TRUE,Z_score-('Publication Bias Analysis'!AK$30+'Publication Bias Analysis'!AK$31*Inverse_standard_error),"")</f>
        <v/>
      </c>
      <c r="FQ125" s="164"/>
      <c r="FR125" s="98" t="str">
        <f>IF(Z_score&lt;&gt;"",RANK('Publication Bias Analysis'!AT:AT,'Publication Bias Analysis'!AT:AT,1)+COUNTIF('Publication Bias Analysis'!AT$2:AT124,'Publication Bias Analysis'!AR125),"")</f>
        <v/>
      </c>
      <c r="FS125" s="58" t="str">
        <f t="shared" si="168"/>
        <v/>
      </c>
      <c r="FT125" s="58" t="e">
        <f>IF(Include_in_Pub_Bias=TRUE,'Publication Bias Analysis'!AS125,NA())</f>
        <v>#N/A</v>
      </c>
      <c r="FU125" s="58" t="e">
        <f>IF('Publication Bias Analysis'!AS125&lt;&gt;"",'Publication Bias Analysis'!AT125,NA())</f>
        <v>#N/A</v>
      </c>
      <c r="FV125" s="58" t="str">
        <f>IF(Include_in_Pub_Bias=TRUE,'Publication Bias Analysis'!AS:AS-AVERAGE('Publication Bias Analysis'!AS:AS),"")</f>
        <v/>
      </c>
      <c r="FW125" s="47" t="str">
        <f>IF(Include_in_Pub_Bias=TRUE,FU:FU-('Publication Bias Analysis'!AW$30+'Publication Bias Analysis'!AW$31*FT:FT),"")</f>
        <v/>
      </c>
      <c r="GC125" s="164"/>
      <c r="GD125" s="58" t="str">
        <f t="shared" si="204"/>
        <v/>
      </c>
      <c r="GE125" s="58" t="str">
        <f t="shared" si="214"/>
        <v/>
      </c>
      <c r="GF125" s="47" t="str">
        <f t="shared" si="167"/>
        <v/>
      </c>
    </row>
    <row r="126" spans="1:188" x14ac:dyDescent="0.2">
      <c r="A126" s="166"/>
      <c r="B126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26" s="78" t="str">
        <f>IF(B126&lt;&gt;"",IF(B126=0,COUNTIF(B$2:B125,0)+1,COUNTIF(B$2:B125,B126)+B126+COUNTIF(B:B,0)),"")</f>
        <v/>
      </c>
      <c r="D126" s="78" t="str">
        <f>IF(AND(Variance&lt;&gt;"",Entry_Number&lt;&gt;""),Entry_Number,"")</f>
        <v/>
      </c>
      <c r="E126" s="120" t="str">
        <f>IF(Input!Study_name&lt;&gt;"",Input!Study_name,"")</f>
        <v/>
      </c>
      <c r="F126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26" s="58" t="str">
        <f t="shared" si="169"/>
        <v/>
      </c>
      <c r="H126" s="58" t="str">
        <f t="shared" si="170"/>
        <v/>
      </c>
      <c r="I126" s="58" t="str">
        <f t="shared" si="171"/>
        <v/>
      </c>
      <c r="J126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26" s="58" t="str">
        <f>IF(AND(Include_study="Yes",Sufficient_data="Yes",Variance&lt;&gt;""),IF(Input!Standard_error_of_Partial_correlation&lt;&gt;"",Input!Standard_error_of_Partial_correlation,SQRT(J126)),"")</f>
        <v/>
      </c>
      <c r="L126" s="58" t="str">
        <f>IF(AND(Sufficient_data="Yes",Include_study="Yes",Variance&lt;&gt;""),1/Variance,"")</f>
        <v/>
      </c>
      <c r="M126" s="58" t="str">
        <f>IF(AND(Sufficient_data="Yes",Include_study="Yes",Variance&lt;&gt;""),1/(Variance+T2_),"")</f>
        <v/>
      </c>
      <c r="N126" s="58" t="str">
        <f t="shared" si="172"/>
        <v/>
      </c>
      <c r="O126" s="58" t="str">
        <f t="shared" si="173"/>
        <v/>
      </c>
      <c r="P126" s="143" t="str">
        <f t="shared" si="174"/>
        <v/>
      </c>
      <c r="Q126" s="146" t="str">
        <f>IF(AND(Include_study="Yes",Sufficient_data="Yes",Variance&lt;&gt;""),IF(Fisher_transformation="Off",Partial_correlation,Partial_correlation_z)-Combined_Effect_Size,"")</f>
        <v/>
      </c>
      <c r="S126" s="75" t="e">
        <f>IF(AND(Sufficient_data="Yes",Include_study="Yes",Variance&lt;&gt;""),Partial_correlation,NA())</f>
        <v>#N/A</v>
      </c>
      <c r="T126" s="58" t="e">
        <f t="shared" si="175"/>
        <v>#N/A</v>
      </c>
      <c r="U126" s="47" t="e">
        <f t="shared" si="176"/>
        <v>#N/A</v>
      </c>
      <c r="Z126" s="166"/>
      <c r="AA126" s="82" t="str">
        <f t="shared" si="177"/>
        <v/>
      </c>
      <c r="AB126" s="88" t="b">
        <f t="shared" si="205"/>
        <v>0</v>
      </c>
      <c r="AC126" s="105" t="str">
        <f>IF(Include_in_subgroup=TRUE,Input!Study_name,"")</f>
        <v/>
      </c>
      <c r="AD126" s="58" t="str">
        <f t="shared" si="178"/>
        <v/>
      </c>
      <c r="AE126" s="58" t="str">
        <f t="shared" si="179"/>
        <v/>
      </c>
      <c r="AF126" s="58" t="str">
        <f t="shared" si="180"/>
        <v/>
      </c>
      <c r="AG126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26" s="58" t="str">
        <f t="shared" si="181"/>
        <v/>
      </c>
      <c r="AI126" s="58" t="str">
        <f t="shared" si="182"/>
        <v/>
      </c>
      <c r="AJ126" s="83" t="str">
        <f t="shared" si="183"/>
        <v/>
      </c>
      <c r="AK126" s="58" t="str">
        <f t="shared" si="184"/>
        <v/>
      </c>
      <c r="AL126" s="58" t="str">
        <f t="shared" si="185"/>
        <v/>
      </c>
      <c r="AM126" s="47" t="str">
        <f t="shared" si="186"/>
        <v/>
      </c>
      <c r="AN126" s="27"/>
      <c r="AO126" s="75" t="e">
        <f t="shared" si="187"/>
        <v>#N/A</v>
      </c>
      <c r="AP126" s="58" t="e">
        <f t="shared" si="188"/>
        <v>#N/A</v>
      </c>
      <c r="AQ126" s="47" t="e">
        <f t="shared" si="189"/>
        <v>#N/A</v>
      </c>
      <c r="AR126" s="27"/>
      <c r="AS126" s="82" t="str">
        <f t="shared" si="206"/>
        <v/>
      </c>
      <c r="AT126" s="58" t="str">
        <f>IF(AND(Sufficient_data="Yes",Include_study="Yes",Subgroup&lt;&gt;""),IF(COUNTIFS(Input!K$2:K125,"="&amp;"Yes",Input!C$2:C125,"="&amp;"Yes",Input!M$2:M125,"="&amp;Subgroup)&gt;0,"",Subgroup),"")</f>
        <v/>
      </c>
      <c r="AU126" s="88" t="str">
        <f t="shared" si="207"/>
        <v/>
      </c>
      <c r="AV126" s="78" t="str">
        <f t="shared" si="190"/>
        <v/>
      </c>
      <c r="AW126" s="58" t="str">
        <f t="shared" si="208"/>
        <v/>
      </c>
      <c r="AX126" s="89" t="str">
        <f t="shared" si="209"/>
        <v/>
      </c>
      <c r="AY126" s="83" t="str">
        <f t="shared" si="160"/>
        <v/>
      </c>
      <c r="AZ126" s="58" t="str">
        <f t="shared" si="210"/>
        <v/>
      </c>
      <c r="BA126" s="58" t="str">
        <f t="shared" si="191"/>
        <v/>
      </c>
      <c r="BB126" s="58" t="str">
        <f t="shared" si="211"/>
        <v/>
      </c>
      <c r="BC126" s="58" t="str">
        <f t="shared" si="212"/>
        <v/>
      </c>
      <c r="BD126" s="58" t="str">
        <f t="shared" si="192"/>
        <v/>
      </c>
      <c r="BE126" s="88" t="str">
        <f t="shared" si="193"/>
        <v/>
      </c>
      <c r="BF126" s="58" t="str">
        <f t="shared" si="194"/>
        <v/>
      </c>
      <c r="BG126" s="58" t="str">
        <f t="shared" si="195"/>
        <v/>
      </c>
      <c r="BH126" s="58" t="str">
        <f t="shared" si="161"/>
        <v/>
      </c>
      <c r="BI126" s="58" t="str">
        <f t="shared" si="162"/>
        <v/>
      </c>
      <c r="BJ126" s="58" t="str">
        <f t="shared" si="196"/>
        <v/>
      </c>
      <c r="BK126" s="58" t="str">
        <f t="shared" si="197"/>
        <v/>
      </c>
      <c r="BL126" s="58" t="str">
        <f t="shared" si="163"/>
        <v/>
      </c>
      <c r="BM126" s="58" t="str">
        <f t="shared" si="164"/>
        <v/>
      </c>
      <c r="BN126" s="58" t="str">
        <f t="shared" si="198"/>
        <v/>
      </c>
      <c r="BO126" s="58" t="e">
        <f t="shared" si="199"/>
        <v>#N/A</v>
      </c>
      <c r="BP126" s="83" t="str">
        <f t="shared" si="165"/>
        <v/>
      </c>
      <c r="BQ126" s="58" t="str">
        <f t="shared" si="200"/>
        <v/>
      </c>
      <c r="BR126" s="58" t="str">
        <f t="shared" si="201"/>
        <v/>
      </c>
      <c r="BS126" s="58" t="str">
        <f t="shared" si="202"/>
        <v/>
      </c>
      <c r="BT126" s="47" t="str">
        <f t="shared" si="203"/>
        <v/>
      </c>
      <c r="BY126" s="167"/>
      <c r="BZ126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26" s="58" t="e">
        <f>IF(Include_in_Moderator=TRUE,'Moderator Analysis'!E:E,NA())</f>
        <v>#N/A</v>
      </c>
      <c r="CB126" s="58" t="e">
        <f>IF(Include_in_Moderator=TRUE,'Moderator Analysis'!F:F,NA())</f>
        <v>#N/A</v>
      </c>
      <c r="CC126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26" s="58" t="str">
        <f>IF(Include_in_Moderator=TRUE,1/CC:CC^2,"")</f>
        <v/>
      </c>
      <c r="CE126" s="58" t="str">
        <f>IF(Include_in_Moderator=TRUE,'Moderator Analysis'!F:F-CO$2,"")</f>
        <v/>
      </c>
      <c r="CF126" s="58" t="str">
        <f>IF(Include_in_Moderator=TRUE,'Moderator Analysis'!E:E-CO$3,"")</f>
        <v/>
      </c>
      <c r="CG126" s="47" t="str">
        <f>IF(Include_in_Moderator=TRUE,CD:CD*('Moderator Analysis'!F:F-CO$5-CO$4*'Moderator Analysis'!E:E)^2,"")</f>
        <v/>
      </c>
      <c r="CH126" s="27"/>
      <c r="CI126" s="75" t="str">
        <f>IF(AND(Sufficient_data="Yes",Include_study="Yes",Include_in_Moderator=TRUE,Moderator&lt;&gt;""),1/(CC:CC^2+CO$7),"")</f>
        <v/>
      </c>
      <c r="CJ126" s="58" t="str">
        <f>IF(AND(Sufficient_data="Yes",Include_study="Yes",CI126&lt;&gt;""),'Moderator Analysis'!F:F-'Moderator Analysis'!K$37,"")</f>
        <v/>
      </c>
      <c r="CK126" s="58" t="str">
        <f>IF(AND(Sufficient_data="Yes",Include_study="Yes",CI126&lt;&gt;""),'Moderator Analysis'!E:E-SUMPRODUCT('Moderator Analysis'!E:E,CI:CI)/SUM(CI:CI),"")</f>
        <v/>
      </c>
      <c r="CL126" s="47" t="str">
        <f>IF(AND(Sufficient_data="Yes",Include_study="Yes",CI126&lt;&gt;""),CI:CI*(CB126-'Moderator Analysis'!K$29-'Moderator Analysis'!K$30*'Moderator Analysis'!E:E)^2,"")</f>
        <v/>
      </c>
      <c r="CQ126" s="167"/>
      <c r="CR126" s="150" t="b">
        <f>IF(Additional_Fisher_transformation="On",AND(Include_study="Yes",Number_of_observations&lt;&gt;"",Number_of_predictors&lt;&gt;""),AND(Include_study="Yes",Sufficient_data="Yes"))</f>
        <v>0</v>
      </c>
      <c r="CS126" s="169"/>
      <c r="CT126" s="58" t="str">
        <f>IF(Include_in_Pub_Bias=TRUE,Partial_correlation,"")</f>
        <v/>
      </c>
      <c r="CU126" s="58" t="str">
        <f>IF(AND(Include_in_Pub_Bias=TRUE,Additional_Fisher_transformation="On"),FISHER(Partial_correlation),"")</f>
        <v/>
      </c>
      <c r="CV126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26" s="58" t="str">
        <f>IF(Include_in_Pub_Bias=TRUE,1/CV:CV^2,"")</f>
        <v/>
      </c>
      <c r="CX126" s="58" t="str">
        <f>IF(Include_in_Pub_Bias=TRUE,1/(CV:CV^2+IF(Additional_model="Fixed effect",0,Calculations!DK$11)),"")</f>
        <v/>
      </c>
      <c r="CY126" s="58" t="str">
        <f>IF(Include_in_Pub_Bias=TRUE,1/(CV:CV^2+IF(Additional_model="Fixed effect",0,'Publication Bias Analysis'!L$32)),"")</f>
        <v/>
      </c>
      <c r="CZ126" s="58" t="str">
        <f>IF(Include_in_Pub_Bias=TRUE,'Publication Bias Analysis'!E:E-'Publication Bias Analysis'!I$37,"")</f>
        <v/>
      </c>
      <c r="DA126" s="58" t="str">
        <f>IF(Include_in_Pub_Bias=TRUE,IF(Additional_model="Fixed effect",1/CV:CV,1/SQRT(CV:CV^2+DK$11)),"")</f>
        <v/>
      </c>
      <c r="DB126" s="58" t="str">
        <f>IF(Include_in_Pub_Bias=TRUE,IF(Additional_model="Fixed effect",'Publication Bias Analysis'!E:E/CV:CV,'Publication Bias Analysis'!E:E/SQRT(CV:CV^2+DK$11)),"")</f>
        <v/>
      </c>
      <c r="DC126" s="78" t="str">
        <f>IF(Include_in_Pub_Bias=TRUE,RANK(DP:DP,DP:DP,1)*IF(DO:DO&gt;0,1,-1),"")</f>
        <v/>
      </c>
      <c r="DD126" s="78" t="str">
        <f>IF(Include_in_Pub_Bias=TRUE,DC:DC,"")</f>
        <v/>
      </c>
      <c r="DE126" s="78" t="str">
        <f>IF(Include_in_Pub_Bias=TRUE,RANK(DS:DS,DS:DS,1)*IF(DR:DR&lt;0,-1,1),"")</f>
        <v/>
      </c>
      <c r="DF126" s="78" t="str">
        <f>IF(Include_in_Pub_Bias=TRUE,RANK(DV:DV,DV:DV,1)*IF(DU:DU&lt;0,-1,1),"")</f>
        <v/>
      </c>
      <c r="DG126" s="58" t="e">
        <f>IF(Include_in_Pub_Bias=TRUE,'Publication Bias Analysis'!E:E,NA())</f>
        <v>#N/A</v>
      </c>
      <c r="DH126" s="47" t="e">
        <f>IF(Include_in_Pub_Bias=TRUE,CV:CV,NA())</f>
        <v>#N/A</v>
      </c>
      <c r="DN126" s="164"/>
      <c r="DO126" s="10" t="str">
        <f>IF(Include_in_Pub_Bias=TRUE,IF('Publication Bias Analysis'!L$37="Left",'Publication Bias Analysis'!E:E-'Publication Bias Analysis'!I$29,'Publication Bias Analysis'!I$29-'Publication Bias Analysis'!E:E),"")</f>
        <v/>
      </c>
      <c r="DP126" s="10" t="str">
        <f>IF(Include_in_Pub_Bias=TRUE,ABS(DO126),"")</f>
        <v/>
      </c>
      <c r="DQ126" s="47" t="str">
        <f>IF(Include_in_Pub_Bias=TRUE,1/(CV:CV^2+IF(Additional_model="Fixed effect",0,$DZ$6)),"")</f>
        <v/>
      </c>
      <c r="DR126" s="10" t="str">
        <f>IF(Include_in_Pub_Bias=TRUE,IF('Publication Bias Analysis'!L$37="Left",'Publication Bias Analysis'!E:E-DZ$3,DZ$3-'Publication Bias Analysis'!E:E),"")</f>
        <v/>
      </c>
      <c r="DS126" s="10" t="str">
        <f t="shared" si="166"/>
        <v/>
      </c>
      <c r="DT126" s="47" t="str">
        <f>IF(AND(DR126&lt;&gt;"",DD126&lt;=MAX(DD:DD)-DZ$7),1/(CV:CV^2+IF(Additional_model="Fixed effect",0,$DZ$13)),"")</f>
        <v/>
      </c>
      <c r="DU126" s="10" t="str">
        <f>IF(Include_in_Pub_Bias=TRUE,IF('Publication Bias Analysis'!L$37="Left",'Publication Bias Analysis'!E:E-DZ$10,DZ$10-'Publication Bias Analysis'!E:E),"")</f>
        <v/>
      </c>
      <c r="DV126" s="10" t="str">
        <f t="shared" si="213"/>
        <v/>
      </c>
      <c r="DW126" s="47" t="str">
        <f>IF(AND(DU126&lt;&gt;"",DE126&lt;=MAX(DE:DE)-DZ$14),1/(CV:CV^2+IF(Additional_model="Fixed effect",0,$DZ$20)),"")</f>
        <v/>
      </c>
      <c r="EO126" s="164"/>
      <c r="EP126" s="58" t="str">
        <f>IF(Include_in_Pub_Bias=TRUE,Inverse_standard_error-AVERAGE(Inverse_standard_error),"")</f>
        <v/>
      </c>
      <c r="EQ126" s="47" t="str">
        <f>IF(Include_in_Pub_Bias=TRUE,Z_score-('Publication Bias Analysis'!P$3+'Publication Bias Analysis'!P$4*Inverse_standard_error),"")</f>
        <v/>
      </c>
      <c r="ES126" s="164"/>
      <c r="ET126" s="58" t="str">
        <f>IF(Include_in_Pub_Bias=TRUE,('Publication Bias Analysis'!E:E-SUMPRODUCT('Publication Bias Analysis'!E:E,Calculations!CW:CW)/SUM(Calculations!CW:CW))/(SQRT(EU:EU)),"")</f>
        <v/>
      </c>
      <c r="EU126" s="58" t="str">
        <f>IF(Include_in_Pub_Bias=TRUE,'Publication Bias Analysis'!F:F^2-1/(SUM(Calculations!CW:CW)),"")</f>
        <v/>
      </c>
      <c r="EV126" s="78" t="str">
        <f>IF(Include_in_Pub_Bias=TRUE,RANK(ET:ET,ET:ET,1),"")</f>
        <v/>
      </c>
      <c r="EW126" s="78" t="str">
        <f>IF(Include_in_Pub_Bias=TRUE,RANK(EU:EU,EU:EU,1),"")</f>
        <v/>
      </c>
      <c r="EX126" s="78" t="str">
        <f>IF(Include_in_Pub_Bias=TRUE,COUNTIFS(EV127:EV325,"&lt;"&amp;EV126,EW127:EW325,"&lt;"&amp;EW126)+COUNTIFS(EV127:EV325,"&gt;"&amp;EV126,EW127:EW325,"&gt;"&amp;EW126),"")</f>
        <v/>
      </c>
      <c r="EY126" s="94" t="str">
        <f>IF(Include_in_Pub_Bias=TRUE,COUNTIFS(EV127:EV325,"&lt;"&amp;EV126,EW127:EW325,"&gt;"&amp;EW126)+COUNTIFS(EV127:EV325,"&gt;"&amp;EV126,EW127:EW325,"&lt;"&amp;EW126),"")</f>
        <v/>
      </c>
      <c r="FA126" s="164"/>
      <c r="FG126" s="164"/>
      <c r="FH126" s="58" t="e">
        <f>IF(Include_in_Pub_Bias=TRUE,Inverse_standard_error,NA())</f>
        <v>#N/A</v>
      </c>
      <c r="FI126" s="58" t="e">
        <f>IF(Include_in_Pub_Bias=TRUE,Z_score,NA())</f>
        <v>#N/A</v>
      </c>
      <c r="FJ126" s="58" t="str">
        <f>IF(Include_in_Pub_Bias=TRUE,Inverse_standard_error-AVERAGE(Inverse_standard_error),"")</f>
        <v/>
      </c>
      <c r="FK126" s="47" t="str">
        <f>IF(Include_in_Pub_Bias=TRUE,Z_score-('Publication Bias Analysis'!AK$30+'Publication Bias Analysis'!AK$31*Inverse_standard_error),"")</f>
        <v/>
      </c>
      <c r="FQ126" s="164"/>
      <c r="FR126" s="98" t="str">
        <f>IF(Z_score&lt;&gt;"",RANK('Publication Bias Analysis'!AT:AT,'Publication Bias Analysis'!AT:AT,1)+COUNTIF('Publication Bias Analysis'!AT$2:AT125,'Publication Bias Analysis'!AR126),"")</f>
        <v/>
      </c>
      <c r="FS126" s="58" t="str">
        <f t="shared" si="168"/>
        <v/>
      </c>
      <c r="FT126" s="58" t="e">
        <f>IF(Include_in_Pub_Bias=TRUE,'Publication Bias Analysis'!AS126,NA())</f>
        <v>#N/A</v>
      </c>
      <c r="FU126" s="58" t="e">
        <f>IF('Publication Bias Analysis'!AS126&lt;&gt;"",'Publication Bias Analysis'!AT126,NA())</f>
        <v>#N/A</v>
      </c>
      <c r="FV126" s="58" t="str">
        <f>IF(Include_in_Pub_Bias=TRUE,'Publication Bias Analysis'!AS:AS-AVERAGE('Publication Bias Analysis'!AS:AS),"")</f>
        <v/>
      </c>
      <c r="FW126" s="47" t="str">
        <f>IF(Include_in_Pub_Bias=TRUE,FU:FU-('Publication Bias Analysis'!AW$30+'Publication Bias Analysis'!AW$31*FT:FT),"")</f>
        <v/>
      </c>
      <c r="GC126" s="164"/>
      <c r="GD126" s="58" t="str">
        <f t="shared" si="204"/>
        <v/>
      </c>
      <c r="GE126" s="58" t="str">
        <f t="shared" si="214"/>
        <v/>
      </c>
      <c r="GF126" s="47" t="str">
        <f t="shared" si="167"/>
        <v/>
      </c>
    </row>
    <row r="127" spans="1:188" x14ac:dyDescent="0.2">
      <c r="A127" s="166"/>
      <c r="B127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27" s="78" t="str">
        <f>IF(B127&lt;&gt;"",IF(B127=0,COUNTIF(B$2:B126,0)+1,COUNTIF(B$2:B126,B127)+B127+COUNTIF(B:B,0)),"")</f>
        <v/>
      </c>
      <c r="D127" s="78" t="str">
        <f>IF(AND(Variance&lt;&gt;"",Entry_Number&lt;&gt;""),Entry_Number,"")</f>
        <v/>
      </c>
      <c r="E127" s="120" t="str">
        <f>IF(Input!Study_name&lt;&gt;"",Input!Study_name,"")</f>
        <v/>
      </c>
      <c r="F127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27" s="58" t="str">
        <f t="shared" si="169"/>
        <v/>
      </c>
      <c r="H127" s="58" t="str">
        <f t="shared" si="170"/>
        <v/>
      </c>
      <c r="I127" s="58" t="str">
        <f t="shared" si="171"/>
        <v/>
      </c>
      <c r="J127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27" s="58" t="str">
        <f>IF(AND(Include_study="Yes",Sufficient_data="Yes",Variance&lt;&gt;""),IF(Input!Standard_error_of_Partial_correlation&lt;&gt;"",Input!Standard_error_of_Partial_correlation,SQRT(J127)),"")</f>
        <v/>
      </c>
      <c r="L127" s="58" t="str">
        <f>IF(AND(Sufficient_data="Yes",Include_study="Yes",Variance&lt;&gt;""),1/Variance,"")</f>
        <v/>
      </c>
      <c r="M127" s="58" t="str">
        <f>IF(AND(Sufficient_data="Yes",Include_study="Yes",Variance&lt;&gt;""),1/(Variance+T2_),"")</f>
        <v/>
      </c>
      <c r="N127" s="58" t="str">
        <f t="shared" si="172"/>
        <v/>
      </c>
      <c r="O127" s="58" t="str">
        <f t="shared" si="173"/>
        <v/>
      </c>
      <c r="P127" s="143" t="str">
        <f t="shared" si="174"/>
        <v/>
      </c>
      <c r="Q127" s="146" t="str">
        <f>IF(AND(Include_study="Yes",Sufficient_data="Yes",Variance&lt;&gt;""),IF(Fisher_transformation="Off",Partial_correlation,Partial_correlation_z)-Combined_Effect_Size,"")</f>
        <v/>
      </c>
      <c r="S127" s="75" t="e">
        <f>IF(AND(Sufficient_data="Yes",Include_study="Yes",Variance&lt;&gt;""),Partial_correlation,NA())</f>
        <v>#N/A</v>
      </c>
      <c r="T127" s="58" t="e">
        <f t="shared" si="175"/>
        <v>#N/A</v>
      </c>
      <c r="U127" s="47" t="e">
        <f t="shared" si="176"/>
        <v>#N/A</v>
      </c>
      <c r="Z127" s="166"/>
      <c r="AA127" s="82" t="str">
        <f t="shared" si="177"/>
        <v/>
      </c>
      <c r="AB127" s="88" t="b">
        <f t="shared" si="205"/>
        <v>0</v>
      </c>
      <c r="AC127" s="105" t="str">
        <f>IF(Include_in_subgroup=TRUE,Input!Study_name,"")</f>
        <v/>
      </c>
      <c r="AD127" s="58" t="str">
        <f t="shared" si="178"/>
        <v/>
      </c>
      <c r="AE127" s="58" t="str">
        <f t="shared" si="179"/>
        <v/>
      </c>
      <c r="AF127" s="58" t="str">
        <f t="shared" si="180"/>
        <v/>
      </c>
      <c r="AG127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27" s="58" t="str">
        <f t="shared" si="181"/>
        <v/>
      </c>
      <c r="AI127" s="58" t="str">
        <f t="shared" si="182"/>
        <v/>
      </c>
      <c r="AJ127" s="83" t="str">
        <f t="shared" si="183"/>
        <v/>
      </c>
      <c r="AK127" s="58" t="str">
        <f t="shared" si="184"/>
        <v/>
      </c>
      <c r="AL127" s="58" t="str">
        <f t="shared" si="185"/>
        <v/>
      </c>
      <c r="AM127" s="47" t="str">
        <f t="shared" si="186"/>
        <v/>
      </c>
      <c r="AN127" s="27"/>
      <c r="AO127" s="75" t="e">
        <f t="shared" si="187"/>
        <v>#N/A</v>
      </c>
      <c r="AP127" s="58" t="e">
        <f t="shared" si="188"/>
        <v>#N/A</v>
      </c>
      <c r="AQ127" s="47" t="e">
        <f t="shared" si="189"/>
        <v>#N/A</v>
      </c>
      <c r="AR127" s="27"/>
      <c r="AS127" s="82" t="str">
        <f t="shared" si="206"/>
        <v/>
      </c>
      <c r="AT127" s="58" t="str">
        <f>IF(AND(Sufficient_data="Yes",Include_study="Yes",Subgroup&lt;&gt;""),IF(COUNTIFS(Input!K$2:K126,"="&amp;"Yes",Input!C$2:C126,"="&amp;"Yes",Input!M$2:M126,"="&amp;Subgroup)&gt;0,"",Subgroup),"")</f>
        <v/>
      </c>
      <c r="AU127" s="88" t="str">
        <f t="shared" si="207"/>
        <v/>
      </c>
      <c r="AV127" s="78" t="str">
        <f t="shared" si="190"/>
        <v/>
      </c>
      <c r="AW127" s="58" t="str">
        <f t="shared" si="208"/>
        <v/>
      </c>
      <c r="AX127" s="89" t="str">
        <f t="shared" si="209"/>
        <v/>
      </c>
      <c r="AY127" s="83" t="str">
        <f t="shared" si="160"/>
        <v/>
      </c>
      <c r="AZ127" s="58" t="str">
        <f t="shared" si="210"/>
        <v/>
      </c>
      <c r="BA127" s="58" t="str">
        <f t="shared" si="191"/>
        <v/>
      </c>
      <c r="BB127" s="58" t="str">
        <f t="shared" si="211"/>
        <v/>
      </c>
      <c r="BC127" s="58" t="str">
        <f t="shared" si="212"/>
        <v/>
      </c>
      <c r="BD127" s="58" t="str">
        <f t="shared" si="192"/>
        <v/>
      </c>
      <c r="BE127" s="88" t="str">
        <f t="shared" si="193"/>
        <v/>
      </c>
      <c r="BF127" s="58" t="str">
        <f t="shared" si="194"/>
        <v/>
      </c>
      <c r="BG127" s="58" t="str">
        <f t="shared" si="195"/>
        <v/>
      </c>
      <c r="BH127" s="58" t="str">
        <f t="shared" si="161"/>
        <v/>
      </c>
      <c r="BI127" s="58" t="str">
        <f t="shared" si="162"/>
        <v/>
      </c>
      <c r="BJ127" s="58" t="str">
        <f t="shared" si="196"/>
        <v/>
      </c>
      <c r="BK127" s="58" t="str">
        <f t="shared" si="197"/>
        <v/>
      </c>
      <c r="BL127" s="58" t="str">
        <f t="shared" si="163"/>
        <v/>
      </c>
      <c r="BM127" s="58" t="str">
        <f t="shared" si="164"/>
        <v/>
      </c>
      <c r="BN127" s="58" t="str">
        <f t="shared" si="198"/>
        <v/>
      </c>
      <c r="BO127" s="58" t="e">
        <f t="shared" si="199"/>
        <v>#N/A</v>
      </c>
      <c r="BP127" s="83" t="str">
        <f t="shared" si="165"/>
        <v/>
      </c>
      <c r="BQ127" s="58" t="str">
        <f t="shared" si="200"/>
        <v/>
      </c>
      <c r="BR127" s="58" t="str">
        <f t="shared" si="201"/>
        <v/>
      </c>
      <c r="BS127" s="58" t="str">
        <f t="shared" si="202"/>
        <v/>
      </c>
      <c r="BT127" s="47" t="str">
        <f t="shared" si="203"/>
        <v/>
      </c>
      <c r="BY127" s="167"/>
      <c r="BZ127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27" s="58" t="e">
        <f>IF(Include_in_Moderator=TRUE,'Moderator Analysis'!E:E,NA())</f>
        <v>#N/A</v>
      </c>
      <c r="CB127" s="58" t="e">
        <f>IF(Include_in_Moderator=TRUE,'Moderator Analysis'!F:F,NA())</f>
        <v>#N/A</v>
      </c>
      <c r="CC127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27" s="58" t="str">
        <f>IF(Include_in_Moderator=TRUE,1/CC:CC^2,"")</f>
        <v/>
      </c>
      <c r="CE127" s="58" t="str">
        <f>IF(Include_in_Moderator=TRUE,'Moderator Analysis'!F:F-CO$2,"")</f>
        <v/>
      </c>
      <c r="CF127" s="58" t="str">
        <f>IF(Include_in_Moderator=TRUE,'Moderator Analysis'!E:E-CO$3,"")</f>
        <v/>
      </c>
      <c r="CG127" s="47" t="str">
        <f>IF(Include_in_Moderator=TRUE,CD:CD*('Moderator Analysis'!F:F-CO$5-CO$4*'Moderator Analysis'!E:E)^2,"")</f>
        <v/>
      </c>
      <c r="CH127" s="27"/>
      <c r="CI127" s="75" t="str">
        <f>IF(AND(Sufficient_data="Yes",Include_study="Yes",Include_in_Moderator=TRUE,Moderator&lt;&gt;""),1/(CC:CC^2+CO$7),"")</f>
        <v/>
      </c>
      <c r="CJ127" s="58" t="str">
        <f>IF(AND(Sufficient_data="Yes",Include_study="Yes",CI127&lt;&gt;""),'Moderator Analysis'!F:F-'Moderator Analysis'!K$37,"")</f>
        <v/>
      </c>
      <c r="CK127" s="58" t="str">
        <f>IF(AND(Sufficient_data="Yes",Include_study="Yes",CI127&lt;&gt;""),'Moderator Analysis'!E:E-SUMPRODUCT('Moderator Analysis'!E:E,CI:CI)/SUM(CI:CI),"")</f>
        <v/>
      </c>
      <c r="CL127" s="47" t="str">
        <f>IF(AND(Sufficient_data="Yes",Include_study="Yes",CI127&lt;&gt;""),CI:CI*(CB127-'Moderator Analysis'!K$29-'Moderator Analysis'!K$30*'Moderator Analysis'!E:E)^2,"")</f>
        <v/>
      </c>
      <c r="CQ127" s="167"/>
      <c r="CR127" s="150" t="b">
        <f>IF(Additional_Fisher_transformation="On",AND(Include_study="Yes",Number_of_observations&lt;&gt;"",Number_of_predictors&lt;&gt;""),AND(Include_study="Yes",Sufficient_data="Yes"))</f>
        <v>0</v>
      </c>
      <c r="CS127" s="169"/>
      <c r="CT127" s="58" t="str">
        <f>IF(Include_in_Pub_Bias=TRUE,Partial_correlation,"")</f>
        <v/>
      </c>
      <c r="CU127" s="58" t="str">
        <f>IF(AND(Include_in_Pub_Bias=TRUE,Additional_Fisher_transformation="On"),FISHER(Partial_correlation),"")</f>
        <v/>
      </c>
      <c r="CV127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27" s="58" t="str">
        <f>IF(Include_in_Pub_Bias=TRUE,1/CV:CV^2,"")</f>
        <v/>
      </c>
      <c r="CX127" s="58" t="str">
        <f>IF(Include_in_Pub_Bias=TRUE,1/(CV:CV^2+IF(Additional_model="Fixed effect",0,Calculations!DK$11)),"")</f>
        <v/>
      </c>
      <c r="CY127" s="58" t="str">
        <f>IF(Include_in_Pub_Bias=TRUE,1/(CV:CV^2+IF(Additional_model="Fixed effect",0,'Publication Bias Analysis'!L$32)),"")</f>
        <v/>
      </c>
      <c r="CZ127" s="58" t="str">
        <f>IF(Include_in_Pub_Bias=TRUE,'Publication Bias Analysis'!E:E-'Publication Bias Analysis'!I$37,"")</f>
        <v/>
      </c>
      <c r="DA127" s="58" t="str">
        <f>IF(Include_in_Pub_Bias=TRUE,IF(Additional_model="Fixed effect",1/CV:CV,1/SQRT(CV:CV^2+DK$11)),"")</f>
        <v/>
      </c>
      <c r="DB127" s="58" t="str">
        <f>IF(Include_in_Pub_Bias=TRUE,IF(Additional_model="Fixed effect",'Publication Bias Analysis'!E:E/CV:CV,'Publication Bias Analysis'!E:E/SQRT(CV:CV^2+DK$11)),"")</f>
        <v/>
      </c>
      <c r="DC127" s="78" t="str">
        <f>IF(Include_in_Pub_Bias=TRUE,RANK(DP:DP,DP:DP,1)*IF(DO:DO&gt;0,1,-1),"")</f>
        <v/>
      </c>
      <c r="DD127" s="78" t="str">
        <f>IF(Include_in_Pub_Bias=TRUE,DC:DC,"")</f>
        <v/>
      </c>
      <c r="DE127" s="78" t="str">
        <f>IF(Include_in_Pub_Bias=TRUE,RANK(DS:DS,DS:DS,1)*IF(DR:DR&lt;0,-1,1),"")</f>
        <v/>
      </c>
      <c r="DF127" s="78" t="str">
        <f>IF(Include_in_Pub_Bias=TRUE,RANK(DV:DV,DV:DV,1)*IF(DU:DU&lt;0,-1,1),"")</f>
        <v/>
      </c>
      <c r="DG127" s="58" t="e">
        <f>IF(Include_in_Pub_Bias=TRUE,'Publication Bias Analysis'!E:E,NA())</f>
        <v>#N/A</v>
      </c>
      <c r="DH127" s="47" t="e">
        <f>IF(Include_in_Pub_Bias=TRUE,CV:CV,NA())</f>
        <v>#N/A</v>
      </c>
      <c r="DN127" s="164"/>
      <c r="DO127" s="10" t="str">
        <f>IF(Include_in_Pub_Bias=TRUE,IF('Publication Bias Analysis'!L$37="Left",'Publication Bias Analysis'!E:E-'Publication Bias Analysis'!I$29,'Publication Bias Analysis'!I$29-'Publication Bias Analysis'!E:E),"")</f>
        <v/>
      </c>
      <c r="DP127" s="10" t="str">
        <f>IF(Include_in_Pub_Bias=TRUE,ABS(DO127),"")</f>
        <v/>
      </c>
      <c r="DQ127" s="47" t="str">
        <f>IF(Include_in_Pub_Bias=TRUE,1/(CV:CV^2+IF(Additional_model="Fixed effect",0,$DZ$6)),"")</f>
        <v/>
      </c>
      <c r="DR127" s="10" t="str">
        <f>IF(Include_in_Pub_Bias=TRUE,IF('Publication Bias Analysis'!L$37="Left",'Publication Bias Analysis'!E:E-DZ$3,DZ$3-'Publication Bias Analysis'!E:E),"")</f>
        <v/>
      </c>
      <c r="DS127" s="10" t="str">
        <f t="shared" si="166"/>
        <v/>
      </c>
      <c r="DT127" s="47" t="str">
        <f>IF(AND(DR127&lt;&gt;"",DD127&lt;=MAX(DD:DD)-DZ$7),1/(CV:CV^2+IF(Additional_model="Fixed effect",0,$DZ$13)),"")</f>
        <v/>
      </c>
      <c r="DU127" s="10" t="str">
        <f>IF(Include_in_Pub_Bias=TRUE,IF('Publication Bias Analysis'!L$37="Left",'Publication Bias Analysis'!E:E-DZ$10,DZ$10-'Publication Bias Analysis'!E:E),"")</f>
        <v/>
      </c>
      <c r="DV127" s="10" t="str">
        <f t="shared" si="213"/>
        <v/>
      </c>
      <c r="DW127" s="47" t="str">
        <f>IF(AND(DU127&lt;&gt;"",DE127&lt;=MAX(DE:DE)-DZ$14),1/(CV:CV^2+IF(Additional_model="Fixed effect",0,$DZ$20)),"")</f>
        <v/>
      </c>
      <c r="EO127" s="164"/>
      <c r="EP127" s="58" t="str">
        <f>IF(Include_in_Pub_Bias=TRUE,Inverse_standard_error-AVERAGE(Inverse_standard_error),"")</f>
        <v/>
      </c>
      <c r="EQ127" s="47" t="str">
        <f>IF(Include_in_Pub_Bias=TRUE,Z_score-('Publication Bias Analysis'!P$3+'Publication Bias Analysis'!P$4*Inverse_standard_error),"")</f>
        <v/>
      </c>
      <c r="ES127" s="164"/>
      <c r="ET127" s="58" t="str">
        <f>IF(Include_in_Pub_Bias=TRUE,('Publication Bias Analysis'!E:E-SUMPRODUCT('Publication Bias Analysis'!E:E,Calculations!CW:CW)/SUM(Calculations!CW:CW))/(SQRT(EU:EU)),"")</f>
        <v/>
      </c>
      <c r="EU127" s="58" t="str">
        <f>IF(Include_in_Pub_Bias=TRUE,'Publication Bias Analysis'!F:F^2-1/(SUM(Calculations!CW:CW)),"")</f>
        <v/>
      </c>
      <c r="EV127" s="78" t="str">
        <f>IF(Include_in_Pub_Bias=TRUE,RANK(ET:ET,ET:ET,1),"")</f>
        <v/>
      </c>
      <c r="EW127" s="78" t="str">
        <f>IF(Include_in_Pub_Bias=TRUE,RANK(EU:EU,EU:EU,1),"")</f>
        <v/>
      </c>
      <c r="EX127" s="78" t="str">
        <f>IF(Include_in_Pub_Bias=TRUE,COUNTIFS(EV128:EV326,"&lt;"&amp;EV127,EW128:EW326,"&lt;"&amp;EW127)+COUNTIFS(EV128:EV326,"&gt;"&amp;EV127,EW128:EW326,"&gt;"&amp;EW127),"")</f>
        <v/>
      </c>
      <c r="EY127" s="94" t="str">
        <f>IF(Include_in_Pub_Bias=TRUE,COUNTIFS(EV128:EV326,"&lt;"&amp;EV127,EW128:EW326,"&gt;"&amp;EW127)+COUNTIFS(EV128:EV326,"&gt;"&amp;EV127,EW128:EW326,"&lt;"&amp;EW127),"")</f>
        <v/>
      </c>
      <c r="FA127" s="164"/>
      <c r="FG127" s="164"/>
      <c r="FH127" s="58" t="e">
        <f>IF(Include_in_Pub_Bias=TRUE,Inverse_standard_error,NA())</f>
        <v>#N/A</v>
      </c>
      <c r="FI127" s="58" t="e">
        <f>IF(Include_in_Pub_Bias=TRUE,Z_score,NA())</f>
        <v>#N/A</v>
      </c>
      <c r="FJ127" s="58" t="str">
        <f>IF(Include_in_Pub_Bias=TRUE,Inverse_standard_error-AVERAGE(Inverse_standard_error),"")</f>
        <v/>
      </c>
      <c r="FK127" s="47" t="str">
        <f>IF(Include_in_Pub_Bias=TRUE,Z_score-('Publication Bias Analysis'!AK$30+'Publication Bias Analysis'!AK$31*Inverse_standard_error),"")</f>
        <v/>
      </c>
      <c r="FQ127" s="164"/>
      <c r="FR127" s="98" t="str">
        <f>IF(Z_score&lt;&gt;"",RANK('Publication Bias Analysis'!AT:AT,'Publication Bias Analysis'!AT:AT,1)+COUNTIF('Publication Bias Analysis'!AT$2:AT126,'Publication Bias Analysis'!AR127),"")</f>
        <v/>
      </c>
      <c r="FS127" s="58" t="str">
        <f t="shared" si="168"/>
        <v/>
      </c>
      <c r="FT127" s="58" t="e">
        <f>IF(Include_in_Pub_Bias=TRUE,'Publication Bias Analysis'!AS127,NA())</f>
        <v>#N/A</v>
      </c>
      <c r="FU127" s="58" t="e">
        <f>IF('Publication Bias Analysis'!AS127&lt;&gt;"",'Publication Bias Analysis'!AT127,NA())</f>
        <v>#N/A</v>
      </c>
      <c r="FV127" s="58" t="str">
        <f>IF(Include_in_Pub_Bias=TRUE,'Publication Bias Analysis'!AS:AS-AVERAGE('Publication Bias Analysis'!AS:AS),"")</f>
        <v/>
      </c>
      <c r="FW127" s="47" t="str">
        <f>IF(Include_in_Pub_Bias=TRUE,FU:FU-('Publication Bias Analysis'!AW$30+'Publication Bias Analysis'!AW$31*FT:FT),"")</f>
        <v/>
      </c>
      <c r="GC127" s="164"/>
      <c r="GD127" s="58" t="str">
        <f t="shared" si="204"/>
        <v/>
      </c>
      <c r="GE127" s="58" t="str">
        <f t="shared" si="214"/>
        <v/>
      </c>
      <c r="GF127" s="47" t="str">
        <f t="shared" si="167"/>
        <v/>
      </c>
    </row>
    <row r="128" spans="1:188" x14ac:dyDescent="0.2">
      <c r="A128" s="166"/>
      <c r="B128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28" s="78" t="str">
        <f>IF(B128&lt;&gt;"",IF(B128=0,COUNTIF(B$2:B127,0)+1,COUNTIF(B$2:B127,B128)+B128+COUNTIF(B:B,0)),"")</f>
        <v/>
      </c>
      <c r="D128" s="78" t="str">
        <f>IF(AND(Variance&lt;&gt;"",Entry_Number&lt;&gt;""),Entry_Number,"")</f>
        <v/>
      </c>
      <c r="E128" s="120" t="str">
        <f>IF(Input!Study_name&lt;&gt;"",Input!Study_name,"")</f>
        <v/>
      </c>
      <c r="F128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28" s="58" t="str">
        <f t="shared" si="169"/>
        <v/>
      </c>
      <c r="H128" s="58" t="str">
        <f t="shared" si="170"/>
        <v/>
      </c>
      <c r="I128" s="58" t="str">
        <f t="shared" si="171"/>
        <v/>
      </c>
      <c r="J128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28" s="58" t="str">
        <f>IF(AND(Include_study="Yes",Sufficient_data="Yes",Variance&lt;&gt;""),IF(Input!Standard_error_of_Partial_correlation&lt;&gt;"",Input!Standard_error_of_Partial_correlation,SQRT(J128)),"")</f>
        <v/>
      </c>
      <c r="L128" s="58" t="str">
        <f>IF(AND(Sufficient_data="Yes",Include_study="Yes",Variance&lt;&gt;""),1/Variance,"")</f>
        <v/>
      </c>
      <c r="M128" s="58" t="str">
        <f>IF(AND(Sufficient_data="Yes",Include_study="Yes",Variance&lt;&gt;""),1/(Variance+T2_),"")</f>
        <v/>
      </c>
      <c r="N128" s="58" t="str">
        <f t="shared" si="172"/>
        <v/>
      </c>
      <c r="O128" s="58" t="str">
        <f t="shared" si="173"/>
        <v/>
      </c>
      <c r="P128" s="143" t="str">
        <f t="shared" si="174"/>
        <v/>
      </c>
      <c r="Q128" s="146" t="str">
        <f>IF(AND(Include_study="Yes",Sufficient_data="Yes",Variance&lt;&gt;""),IF(Fisher_transformation="Off",Partial_correlation,Partial_correlation_z)-Combined_Effect_Size,"")</f>
        <v/>
      </c>
      <c r="S128" s="75" t="e">
        <f>IF(AND(Sufficient_data="Yes",Include_study="Yes",Variance&lt;&gt;""),Partial_correlation,NA())</f>
        <v>#N/A</v>
      </c>
      <c r="T128" s="58" t="e">
        <f t="shared" si="175"/>
        <v>#N/A</v>
      </c>
      <c r="U128" s="47" t="e">
        <f t="shared" si="176"/>
        <v>#N/A</v>
      </c>
      <c r="Z128" s="166"/>
      <c r="AA128" s="82" t="str">
        <f t="shared" si="177"/>
        <v/>
      </c>
      <c r="AB128" s="88" t="b">
        <f t="shared" si="205"/>
        <v>0</v>
      </c>
      <c r="AC128" s="105" t="str">
        <f>IF(Include_in_subgroup=TRUE,Input!Study_name,"")</f>
        <v/>
      </c>
      <c r="AD128" s="58" t="str">
        <f t="shared" si="178"/>
        <v/>
      </c>
      <c r="AE128" s="58" t="str">
        <f t="shared" si="179"/>
        <v/>
      </c>
      <c r="AF128" s="58" t="str">
        <f t="shared" si="180"/>
        <v/>
      </c>
      <c r="AG128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28" s="58" t="str">
        <f t="shared" si="181"/>
        <v/>
      </c>
      <c r="AI128" s="58" t="str">
        <f t="shared" si="182"/>
        <v/>
      </c>
      <c r="AJ128" s="83" t="str">
        <f t="shared" si="183"/>
        <v/>
      </c>
      <c r="AK128" s="58" t="str">
        <f t="shared" si="184"/>
        <v/>
      </c>
      <c r="AL128" s="58" t="str">
        <f t="shared" si="185"/>
        <v/>
      </c>
      <c r="AM128" s="47" t="str">
        <f t="shared" si="186"/>
        <v/>
      </c>
      <c r="AN128" s="27"/>
      <c r="AO128" s="75" t="e">
        <f t="shared" si="187"/>
        <v>#N/A</v>
      </c>
      <c r="AP128" s="58" t="e">
        <f t="shared" si="188"/>
        <v>#N/A</v>
      </c>
      <c r="AQ128" s="47" t="e">
        <f t="shared" si="189"/>
        <v>#N/A</v>
      </c>
      <c r="AR128" s="27"/>
      <c r="AS128" s="82" t="str">
        <f t="shared" si="206"/>
        <v/>
      </c>
      <c r="AT128" s="58" t="str">
        <f>IF(AND(Sufficient_data="Yes",Include_study="Yes",Subgroup&lt;&gt;""),IF(COUNTIFS(Input!K$2:K127,"="&amp;"Yes",Input!C$2:C127,"="&amp;"Yes",Input!M$2:M127,"="&amp;Subgroup)&gt;0,"",Subgroup),"")</f>
        <v/>
      </c>
      <c r="AU128" s="88" t="str">
        <f t="shared" si="207"/>
        <v/>
      </c>
      <c r="AV128" s="78" t="str">
        <f t="shared" si="190"/>
        <v/>
      </c>
      <c r="AW128" s="58" t="str">
        <f t="shared" si="208"/>
        <v/>
      </c>
      <c r="AX128" s="89" t="str">
        <f t="shared" si="209"/>
        <v/>
      </c>
      <c r="AY128" s="83" t="str">
        <f t="shared" si="160"/>
        <v/>
      </c>
      <c r="AZ128" s="58" t="str">
        <f t="shared" si="210"/>
        <v/>
      </c>
      <c r="BA128" s="58" t="str">
        <f t="shared" si="191"/>
        <v/>
      </c>
      <c r="BB128" s="58" t="str">
        <f t="shared" si="211"/>
        <v/>
      </c>
      <c r="BC128" s="58" t="str">
        <f t="shared" si="212"/>
        <v/>
      </c>
      <c r="BD128" s="58" t="str">
        <f t="shared" si="192"/>
        <v/>
      </c>
      <c r="BE128" s="88" t="str">
        <f t="shared" si="193"/>
        <v/>
      </c>
      <c r="BF128" s="58" t="str">
        <f t="shared" si="194"/>
        <v/>
      </c>
      <c r="BG128" s="58" t="str">
        <f t="shared" si="195"/>
        <v/>
      </c>
      <c r="BH128" s="58" t="str">
        <f t="shared" si="161"/>
        <v/>
      </c>
      <c r="BI128" s="58" t="str">
        <f t="shared" si="162"/>
        <v/>
      </c>
      <c r="BJ128" s="58" t="str">
        <f t="shared" si="196"/>
        <v/>
      </c>
      <c r="BK128" s="58" t="str">
        <f t="shared" si="197"/>
        <v/>
      </c>
      <c r="BL128" s="58" t="str">
        <f t="shared" si="163"/>
        <v/>
      </c>
      <c r="BM128" s="58" t="str">
        <f t="shared" si="164"/>
        <v/>
      </c>
      <c r="BN128" s="58" t="str">
        <f t="shared" si="198"/>
        <v/>
      </c>
      <c r="BO128" s="58" t="e">
        <f t="shared" si="199"/>
        <v>#N/A</v>
      </c>
      <c r="BP128" s="83" t="str">
        <f t="shared" si="165"/>
        <v/>
      </c>
      <c r="BQ128" s="58" t="str">
        <f t="shared" si="200"/>
        <v/>
      </c>
      <c r="BR128" s="58" t="str">
        <f t="shared" si="201"/>
        <v/>
      </c>
      <c r="BS128" s="58" t="str">
        <f t="shared" si="202"/>
        <v/>
      </c>
      <c r="BT128" s="47" t="str">
        <f t="shared" si="203"/>
        <v/>
      </c>
      <c r="BY128" s="167"/>
      <c r="BZ128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28" s="58" t="e">
        <f>IF(Include_in_Moderator=TRUE,'Moderator Analysis'!E:E,NA())</f>
        <v>#N/A</v>
      </c>
      <c r="CB128" s="58" t="e">
        <f>IF(Include_in_Moderator=TRUE,'Moderator Analysis'!F:F,NA())</f>
        <v>#N/A</v>
      </c>
      <c r="CC128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28" s="58" t="str">
        <f>IF(Include_in_Moderator=TRUE,1/CC:CC^2,"")</f>
        <v/>
      </c>
      <c r="CE128" s="58" t="str">
        <f>IF(Include_in_Moderator=TRUE,'Moderator Analysis'!F:F-CO$2,"")</f>
        <v/>
      </c>
      <c r="CF128" s="58" t="str">
        <f>IF(Include_in_Moderator=TRUE,'Moderator Analysis'!E:E-CO$3,"")</f>
        <v/>
      </c>
      <c r="CG128" s="47" t="str">
        <f>IF(Include_in_Moderator=TRUE,CD:CD*('Moderator Analysis'!F:F-CO$5-CO$4*'Moderator Analysis'!E:E)^2,"")</f>
        <v/>
      </c>
      <c r="CH128" s="27"/>
      <c r="CI128" s="75" t="str">
        <f>IF(AND(Sufficient_data="Yes",Include_study="Yes",Include_in_Moderator=TRUE,Moderator&lt;&gt;""),1/(CC:CC^2+CO$7),"")</f>
        <v/>
      </c>
      <c r="CJ128" s="58" t="str">
        <f>IF(AND(Sufficient_data="Yes",Include_study="Yes",CI128&lt;&gt;""),'Moderator Analysis'!F:F-'Moderator Analysis'!K$37,"")</f>
        <v/>
      </c>
      <c r="CK128" s="58" t="str">
        <f>IF(AND(Sufficient_data="Yes",Include_study="Yes",CI128&lt;&gt;""),'Moderator Analysis'!E:E-SUMPRODUCT('Moderator Analysis'!E:E,CI:CI)/SUM(CI:CI),"")</f>
        <v/>
      </c>
      <c r="CL128" s="47" t="str">
        <f>IF(AND(Sufficient_data="Yes",Include_study="Yes",CI128&lt;&gt;""),CI:CI*(CB128-'Moderator Analysis'!K$29-'Moderator Analysis'!K$30*'Moderator Analysis'!E:E)^2,"")</f>
        <v/>
      </c>
      <c r="CQ128" s="167"/>
      <c r="CR128" s="150" t="b">
        <f>IF(Additional_Fisher_transformation="On",AND(Include_study="Yes",Number_of_observations&lt;&gt;"",Number_of_predictors&lt;&gt;""),AND(Include_study="Yes",Sufficient_data="Yes"))</f>
        <v>0</v>
      </c>
      <c r="CS128" s="169"/>
      <c r="CT128" s="58" t="str">
        <f>IF(Include_in_Pub_Bias=TRUE,Partial_correlation,"")</f>
        <v/>
      </c>
      <c r="CU128" s="58" t="str">
        <f>IF(AND(Include_in_Pub_Bias=TRUE,Additional_Fisher_transformation="On"),FISHER(Partial_correlation),"")</f>
        <v/>
      </c>
      <c r="CV128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28" s="58" t="str">
        <f>IF(Include_in_Pub_Bias=TRUE,1/CV:CV^2,"")</f>
        <v/>
      </c>
      <c r="CX128" s="58" t="str">
        <f>IF(Include_in_Pub_Bias=TRUE,1/(CV:CV^2+IF(Additional_model="Fixed effect",0,Calculations!DK$11)),"")</f>
        <v/>
      </c>
      <c r="CY128" s="58" t="str">
        <f>IF(Include_in_Pub_Bias=TRUE,1/(CV:CV^2+IF(Additional_model="Fixed effect",0,'Publication Bias Analysis'!L$32)),"")</f>
        <v/>
      </c>
      <c r="CZ128" s="58" t="str">
        <f>IF(Include_in_Pub_Bias=TRUE,'Publication Bias Analysis'!E:E-'Publication Bias Analysis'!I$37,"")</f>
        <v/>
      </c>
      <c r="DA128" s="58" t="str">
        <f>IF(Include_in_Pub_Bias=TRUE,IF(Additional_model="Fixed effect",1/CV:CV,1/SQRT(CV:CV^2+DK$11)),"")</f>
        <v/>
      </c>
      <c r="DB128" s="58" t="str">
        <f>IF(Include_in_Pub_Bias=TRUE,IF(Additional_model="Fixed effect",'Publication Bias Analysis'!E:E/CV:CV,'Publication Bias Analysis'!E:E/SQRT(CV:CV^2+DK$11)),"")</f>
        <v/>
      </c>
      <c r="DC128" s="78" t="str">
        <f>IF(Include_in_Pub_Bias=TRUE,RANK(DP:DP,DP:DP,1)*IF(DO:DO&gt;0,1,-1),"")</f>
        <v/>
      </c>
      <c r="DD128" s="78" t="str">
        <f>IF(Include_in_Pub_Bias=TRUE,DC:DC,"")</f>
        <v/>
      </c>
      <c r="DE128" s="78" t="str">
        <f>IF(Include_in_Pub_Bias=TRUE,RANK(DS:DS,DS:DS,1)*IF(DR:DR&lt;0,-1,1),"")</f>
        <v/>
      </c>
      <c r="DF128" s="78" t="str">
        <f>IF(Include_in_Pub_Bias=TRUE,RANK(DV:DV,DV:DV,1)*IF(DU:DU&lt;0,-1,1),"")</f>
        <v/>
      </c>
      <c r="DG128" s="58" t="e">
        <f>IF(Include_in_Pub_Bias=TRUE,'Publication Bias Analysis'!E:E,NA())</f>
        <v>#N/A</v>
      </c>
      <c r="DH128" s="47" t="e">
        <f>IF(Include_in_Pub_Bias=TRUE,CV:CV,NA())</f>
        <v>#N/A</v>
      </c>
      <c r="DN128" s="164"/>
      <c r="DO128" s="10" t="str">
        <f>IF(Include_in_Pub_Bias=TRUE,IF('Publication Bias Analysis'!L$37="Left",'Publication Bias Analysis'!E:E-'Publication Bias Analysis'!I$29,'Publication Bias Analysis'!I$29-'Publication Bias Analysis'!E:E),"")</f>
        <v/>
      </c>
      <c r="DP128" s="10" t="str">
        <f>IF(Include_in_Pub_Bias=TRUE,ABS(DO128),"")</f>
        <v/>
      </c>
      <c r="DQ128" s="47" t="str">
        <f>IF(Include_in_Pub_Bias=TRUE,1/(CV:CV^2+IF(Additional_model="Fixed effect",0,$DZ$6)),"")</f>
        <v/>
      </c>
      <c r="DR128" s="10" t="str">
        <f>IF(Include_in_Pub_Bias=TRUE,IF('Publication Bias Analysis'!L$37="Left",'Publication Bias Analysis'!E:E-DZ$3,DZ$3-'Publication Bias Analysis'!E:E),"")</f>
        <v/>
      </c>
      <c r="DS128" s="10" t="str">
        <f t="shared" si="166"/>
        <v/>
      </c>
      <c r="DT128" s="47" t="str">
        <f>IF(AND(DR128&lt;&gt;"",DD128&lt;=MAX(DD:DD)-DZ$7),1/(CV:CV^2+IF(Additional_model="Fixed effect",0,$DZ$13)),"")</f>
        <v/>
      </c>
      <c r="DU128" s="10" t="str">
        <f>IF(Include_in_Pub_Bias=TRUE,IF('Publication Bias Analysis'!L$37="Left",'Publication Bias Analysis'!E:E-DZ$10,DZ$10-'Publication Bias Analysis'!E:E),"")</f>
        <v/>
      </c>
      <c r="DV128" s="10" t="str">
        <f t="shared" si="213"/>
        <v/>
      </c>
      <c r="DW128" s="47" t="str">
        <f>IF(AND(DU128&lt;&gt;"",DE128&lt;=MAX(DE:DE)-DZ$14),1/(CV:CV^2+IF(Additional_model="Fixed effect",0,$DZ$20)),"")</f>
        <v/>
      </c>
      <c r="EO128" s="164"/>
      <c r="EP128" s="58" t="str">
        <f>IF(Include_in_Pub_Bias=TRUE,Inverse_standard_error-AVERAGE(Inverse_standard_error),"")</f>
        <v/>
      </c>
      <c r="EQ128" s="47" t="str">
        <f>IF(Include_in_Pub_Bias=TRUE,Z_score-('Publication Bias Analysis'!P$3+'Publication Bias Analysis'!P$4*Inverse_standard_error),"")</f>
        <v/>
      </c>
      <c r="ES128" s="164"/>
      <c r="ET128" s="58" t="str">
        <f>IF(Include_in_Pub_Bias=TRUE,('Publication Bias Analysis'!E:E-SUMPRODUCT('Publication Bias Analysis'!E:E,Calculations!CW:CW)/SUM(Calculations!CW:CW))/(SQRT(EU:EU)),"")</f>
        <v/>
      </c>
      <c r="EU128" s="58" t="str">
        <f>IF(Include_in_Pub_Bias=TRUE,'Publication Bias Analysis'!F:F^2-1/(SUM(Calculations!CW:CW)),"")</f>
        <v/>
      </c>
      <c r="EV128" s="78" t="str">
        <f>IF(Include_in_Pub_Bias=TRUE,RANK(ET:ET,ET:ET,1),"")</f>
        <v/>
      </c>
      <c r="EW128" s="78" t="str">
        <f>IF(Include_in_Pub_Bias=TRUE,RANK(EU:EU,EU:EU,1),"")</f>
        <v/>
      </c>
      <c r="EX128" s="78" t="str">
        <f>IF(Include_in_Pub_Bias=TRUE,COUNTIFS(EV129:EV327,"&lt;"&amp;EV128,EW129:EW327,"&lt;"&amp;EW128)+COUNTIFS(EV129:EV327,"&gt;"&amp;EV128,EW129:EW327,"&gt;"&amp;EW128),"")</f>
        <v/>
      </c>
      <c r="EY128" s="94" t="str">
        <f>IF(Include_in_Pub_Bias=TRUE,COUNTIFS(EV129:EV327,"&lt;"&amp;EV128,EW129:EW327,"&gt;"&amp;EW128)+COUNTIFS(EV129:EV327,"&gt;"&amp;EV128,EW129:EW327,"&lt;"&amp;EW128),"")</f>
        <v/>
      </c>
      <c r="FA128" s="164"/>
      <c r="FG128" s="164"/>
      <c r="FH128" s="58" t="e">
        <f>IF(Include_in_Pub_Bias=TRUE,Inverse_standard_error,NA())</f>
        <v>#N/A</v>
      </c>
      <c r="FI128" s="58" t="e">
        <f>IF(Include_in_Pub_Bias=TRUE,Z_score,NA())</f>
        <v>#N/A</v>
      </c>
      <c r="FJ128" s="58" t="str">
        <f>IF(Include_in_Pub_Bias=TRUE,Inverse_standard_error-AVERAGE(Inverse_standard_error),"")</f>
        <v/>
      </c>
      <c r="FK128" s="47" t="str">
        <f>IF(Include_in_Pub_Bias=TRUE,Z_score-('Publication Bias Analysis'!AK$30+'Publication Bias Analysis'!AK$31*Inverse_standard_error),"")</f>
        <v/>
      </c>
      <c r="FQ128" s="164"/>
      <c r="FR128" s="98" t="str">
        <f>IF(Z_score&lt;&gt;"",RANK('Publication Bias Analysis'!AT:AT,'Publication Bias Analysis'!AT:AT,1)+COUNTIF('Publication Bias Analysis'!AT$2:AT127,'Publication Bias Analysis'!AR128),"")</f>
        <v/>
      </c>
      <c r="FS128" s="58" t="str">
        <f t="shared" si="168"/>
        <v/>
      </c>
      <c r="FT128" s="58" t="e">
        <f>IF(Include_in_Pub_Bias=TRUE,'Publication Bias Analysis'!AS128,NA())</f>
        <v>#N/A</v>
      </c>
      <c r="FU128" s="58" t="e">
        <f>IF('Publication Bias Analysis'!AS128&lt;&gt;"",'Publication Bias Analysis'!AT128,NA())</f>
        <v>#N/A</v>
      </c>
      <c r="FV128" s="58" t="str">
        <f>IF(Include_in_Pub_Bias=TRUE,'Publication Bias Analysis'!AS:AS-AVERAGE('Publication Bias Analysis'!AS:AS),"")</f>
        <v/>
      </c>
      <c r="FW128" s="47" t="str">
        <f>IF(Include_in_Pub_Bias=TRUE,FU:FU-('Publication Bias Analysis'!AW$30+'Publication Bias Analysis'!AW$31*FT:FT),"")</f>
        <v/>
      </c>
      <c r="GC128" s="164"/>
      <c r="GD128" s="58" t="str">
        <f t="shared" si="204"/>
        <v/>
      </c>
      <c r="GE128" s="58" t="str">
        <f t="shared" si="214"/>
        <v/>
      </c>
      <c r="GF128" s="47" t="str">
        <f t="shared" si="167"/>
        <v/>
      </c>
    </row>
    <row r="129" spans="1:188" x14ac:dyDescent="0.2">
      <c r="A129" s="166"/>
      <c r="B129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29" s="78" t="str">
        <f>IF(B129&lt;&gt;"",IF(B129=0,COUNTIF(B$2:B128,0)+1,COUNTIF(B$2:B128,B129)+B129+COUNTIF(B:B,0)),"")</f>
        <v/>
      </c>
      <c r="D129" s="78" t="str">
        <f>IF(AND(Variance&lt;&gt;"",Entry_Number&lt;&gt;""),Entry_Number,"")</f>
        <v/>
      </c>
      <c r="E129" s="120" t="str">
        <f>IF(Input!Study_name&lt;&gt;"",Input!Study_name,"")</f>
        <v/>
      </c>
      <c r="F129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29" s="58" t="str">
        <f t="shared" si="169"/>
        <v/>
      </c>
      <c r="H129" s="58" t="str">
        <f t="shared" si="170"/>
        <v/>
      </c>
      <c r="I129" s="58" t="str">
        <f t="shared" si="171"/>
        <v/>
      </c>
      <c r="J129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29" s="58" t="str">
        <f>IF(AND(Include_study="Yes",Sufficient_data="Yes",Variance&lt;&gt;""),IF(Input!Standard_error_of_Partial_correlation&lt;&gt;"",Input!Standard_error_of_Partial_correlation,SQRT(J129)),"")</f>
        <v/>
      </c>
      <c r="L129" s="58" t="str">
        <f>IF(AND(Sufficient_data="Yes",Include_study="Yes",Variance&lt;&gt;""),1/Variance,"")</f>
        <v/>
      </c>
      <c r="M129" s="58" t="str">
        <f>IF(AND(Sufficient_data="Yes",Include_study="Yes",Variance&lt;&gt;""),1/(Variance+T2_),"")</f>
        <v/>
      </c>
      <c r="N129" s="58" t="str">
        <f t="shared" si="172"/>
        <v/>
      </c>
      <c r="O129" s="58" t="str">
        <f t="shared" si="173"/>
        <v/>
      </c>
      <c r="P129" s="143" t="str">
        <f t="shared" si="174"/>
        <v/>
      </c>
      <c r="Q129" s="146" t="str">
        <f>IF(AND(Include_study="Yes",Sufficient_data="Yes",Variance&lt;&gt;""),IF(Fisher_transformation="Off",Partial_correlation,Partial_correlation_z)-Combined_Effect_Size,"")</f>
        <v/>
      </c>
      <c r="S129" s="75" t="e">
        <f>IF(AND(Sufficient_data="Yes",Include_study="Yes",Variance&lt;&gt;""),Partial_correlation,NA())</f>
        <v>#N/A</v>
      </c>
      <c r="T129" s="58" t="e">
        <f t="shared" si="175"/>
        <v>#N/A</v>
      </c>
      <c r="U129" s="47" t="e">
        <f t="shared" si="176"/>
        <v>#N/A</v>
      </c>
      <c r="Z129" s="166"/>
      <c r="AA129" s="82" t="str">
        <f t="shared" si="177"/>
        <v/>
      </c>
      <c r="AB129" s="88" t="b">
        <f t="shared" si="205"/>
        <v>0</v>
      </c>
      <c r="AC129" s="105" t="str">
        <f>IF(Include_in_subgroup=TRUE,Input!Study_name,"")</f>
        <v/>
      </c>
      <c r="AD129" s="58" t="str">
        <f t="shared" si="178"/>
        <v/>
      </c>
      <c r="AE129" s="58" t="str">
        <f t="shared" si="179"/>
        <v/>
      </c>
      <c r="AF129" s="58" t="str">
        <f t="shared" si="180"/>
        <v/>
      </c>
      <c r="AG129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29" s="58" t="str">
        <f t="shared" si="181"/>
        <v/>
      </c>
      <c r="AI129" s="58" t="str">
        <f t="shared" si="182"/>
        <v/>
      </c>
      <c r="AJ129" s="83" t="str">
        <f t="shared" si="183"/>
        <v/>
      </c>
      <c r="AK129" s="58" t="str">
        <f t="shared" si="184"/>
        <v/>
      </c>
      <c r="AL129" s="58" t="str">
        <f t="shared" si="185"/>
        <v/>
      </c>
      <c r="AM129" s="47" t="str">
        <f t="shared" si="186"/>
        <v/>
      </c>
      <c r="AN129" s="27"/>
      <c r="AO129" s="75" t="e">
        <f t="shared" si="187"/>
        <v>#N/A</v>
      </c>
      <c r="AP129" s="58" t="e">
        <f t="shared" si="188"/>
        <v>#N/A</v>
      </c>
      <c r="AQ129" s="47" t="e">
        <f t="shared" si="189"/>
        <v>#N/A</v>
      </c>
      <c r="AR129" s="27"/>
      <c r="AS129" s="82" t="str">
        <f t="shared" si="206"/>
        <v/>
      </c>
      <c r="AT129" s="58" t="str">
        <f>IF(AND(Sufficient_data="Yes",Include_study="Yes",Subgroup&lt;&gt;""),IF(COUNTIFS(Input!K$2:K128,"="&amp;"Yes",Input!C$2:C128,"="&amp;"Yes",Input!M$2:M128,"="&amp;Subgroup)&gt;0,"",Subgroup),"")</f>
        <v/>
      </c>
      <c r="AU129" s="88" t="str">
        <f t="shared" si="207"/>
        <v/>
      </c>
      <c r="AV129" s="78" t="str">
        <f t="shared" si="190"/>
        <v/>
      </c>
      <c r="AW129" s="58" t="str">
        <f t="shared" si="208"/>
        <v/>
      </c>
      <c r="AX129" s="89" t="str">
        <f t="shared" si="209"/>
        <v/>
      </c>
      <c r="AY129" s="83" t="str">
        <f t="shared" si="160"/>
        <v/>
      </c>
      <c r="AZ129" s="58" t="str">
        <f t="shared" si="210"/>
        <v/>
      </c>
      <c r="BA129" s="58" t="str">
        <f t="shared" si="191"/>
        <v/>
      </c>
      <c r="BB129" s="58" t="str">
        <f t="shared" si="211"/>
        <v/>
      </c>
      <c r="BC129" s="58" t="str">
        <f t="shared" si="212"/>
        <v/>
      </c>
      <c r="BD129" s="58" t="str">
        <f t="shared" si="192"/>
        <v/>
      </c>
      <c r="BE129" s="88" t="str">
        <f t="shared" si="193"/>
        <v/>
      </c>
      <c r="BF129" s="58" t="str">
        <f t="shared" si="194"/>
        <v/>
      </c>
      <c r="BG129" s="58" t="str">
        <f t="shared" si="195"/>
        <v/>
      </c>
      <c r="BH129" s="58" t="str">
        <f t="shared" si="161"/>
        <v/>
      </c>
      <c r="BI129" s="58" t="str">
        <f t="shared" si="162"/>
        <v/>
      </c>
      <c r="BJ129" s="58" t="str">
        <f t="shared" si="196"/>
        <v/>
      </c>
      <c r="BK129" s="58" t="str">
        <f t="shared" si="197"/>
        <v/>
      </c>
      <c r="BL129" s="58" t="str">
        <f t="shared" si="163"/>
        <v/>
      </c>
      <c r="BM129" s="58" t="str">
        <f t="shared" si="164"/>
        <v/>
      </c>
      <c r="BN129" s="58" t="str">
        <f t="shared" si="198"/>
        <v/>
      </c>
      <c r="BO129" s="58" t="e">
        <f t="shared" si="199"/>
        <v>#N/A</v>
      </c>
      <c r="BP129" s="83" t="str">
        <f t="shared" si="165"/>
        <v/>
      </c>
      <c r="BQ129" s="58" t="str">
        <f t="shared" si="200"/>
        <v/>
      </c>
      <c r="BR129" s="58" t="str">
        <f t="shared" si="201"/>
        <v/>
      </c>
      <c r="BS129" s="58" t="str">
        <f t="shared" si="202"/>
        <v/>
      </c>
      <c r="BT129" s="47" t="str">
        <f t="shared" si="203"/>
        <v/>
      </c>
      <c r="BY129" s="167"/>
      <c r="BZ129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29" s="58" t="e">
        <f>IF(Include_in_Moderator=TRUE,'Moderator Analysis'!E:E,NA())</f>
        <v>#N/A</v>
      </c>
      <c r="CB129" s="58" t="e">
        <f>IF(Include_in_Moderator=TRUE,'Moderator Analysis'!F:F,NA())</f>
        <v>#N/A</v>
      </c>
      <c r="CC129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29" s="58" t="str">
        <f>IF(Include_in_Moderator=TRUE,1/CC:CC^2,"")</f>
        <v/>
      </c>
      <c r="CE129" s="58" t="str">
        <f>IF(Include_in_Moderator=TRUE,'Moderator Analysis'!F:F-CO$2,"")</f>
        <v/>
      </c>
      <c r="CF129" s="58" t="str">
        <f>IF(Include_in_Moderator=TRUE,'Moderator Analysis'!E:E-CO$3,"")</f>
        <v/>
      </c>
      <c r="CG129" s="47" t="str">
        <f>IF(Include_in_Moderator=TRUE,CD:CD*('Moderator Analysis'!F:F-CO$5-CO$4*'Moderator Analysis'!E:E)^2,"")</f>
        <v/>
      </c>
      <c r="CH129" s="27"/>
      <c r="CI129" s="75" t="str">
        <f>IF(AND(Sufficient_data="Yes",Include_study="Yes",Include_in_Moderator=TRUE,Moderator&lt;&gt;""),1/(CC:CC^2+CO$7),"")</f>
        <v/>
      </c>
      <c r="CJ129" s="58" t="str">
        <f>IF(AND(Sufficient_data="Yes",Include_study="Yes",CI129&lt;&gt;""),'Moderator Analysis'!F:F-'Moderator Analysis'!K$37,"")</f>
        <v/>
      </c>
      <c r="CK129" s="58" t="str">
        <f>IF(AND(Sufficient_data="Yes",Include_study="Yes",CI129&lt;&gt;""),'Moderator Analysis'!E:E-SUMPRODUCT('Moderator Analysis'!E:E,CI:CI)/SUM(CI:CI),"")</f>
        <v/>
      </c>
      <c r="CL129" s="47" t="str">
        <f>IF(AND(Sufficient_data="Yes",Include_study="Yes",CI129&lt;&gt;""),CI:CI*(CB129-'Moderator Analysis'!K$29-'Moderator Analysis'!K$30*'Moderator Analysis'!E:E)^2,"")</f>
        <v/>
      </c>
      <c r="CQ129" s="167"/>
      <c r="CR129" s="150" t="b">
        <f>IF(Additional_Fisher_transformation="On",AND(Include_study="Yes",Number_of_observations&lt;&gt;"",Number_of_predictors&lt;&gt;""),AND(Include_study="Yes",Sufficient_data="Yes"))</f>
        <v>0</v>
      </c>
      <c r="CS129" s="169"/>
      <c r="CT129" s="58" t="str">
        <f>IF(Include_in_Pub_Bias=TRUE,Partial_correlation,"")</f>
        <v/>
      </c>
      <c r="CU129" s="58" t="str">
        <f>IF(AND(Include_in_Pub_Bias=TRUE,Additional_Fisher_transformation="On"),FISHER(Partial_correlation),"")</f>
        <v/>
      </c>
      <c r="CV129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29" s="58" t="str">
        <f>IF(Include_in_Pub_Bias=TRUE,1/CV:CV^2,"")</f>
        <v/>
      </c>
      <c r="CX129" s="58" t="str">
        <f>IF(Include_in_Pub_Bias=TRUE,1/(CV:CV^2+IF(Additional_model="Fixed effect",0,Calculations!DK$11)),"")</f>
        <v/>
      </c>
      <c r="CY129" s="58" t="str">
        <f>IF(Include_in_Pub_Bias=TRUE,1/(CV:CV^2+IF(Additional_model="Fixed effect",0,'Publication Bias Analysis'!L$32)),"")</f>
        <v/>
      </c>
      <c r="CZ129" s="58" t="str">
        <f>IF(Include_in_Pub_Bias=TRUE,'Publication Bias Analysis'!E:E-'Publication Bias Analysis'!I$37,"")</f>
        <v/>
      </c>
      <c r="DA129" s="58" t="str">
        <f>IF(Include_in_Pub_Bias=TRUE,IF(Additional_model="Fixed effect",1/CV:CV,1/SQRT(CV:CV^2+DK$11)),"")</f>
        <v/>
      </c>
      <c r="DB129" s="58" t="str">
        <f>IF(Include_in_Pub_Bias=TRUE,IF(Additional_model="Fixed effect",'Publication Bias Analysis'!E:E/CV:CV,'Publication Bias Analysis'!E:E/SQRT(CV:CV^2+DK$11)),"")</f>
        <v/>
      </c>
      <c r="DC129" s="78" t="str">
        <f>IF(Include_in_Pub_Bias=TRUE,RANK(DP:DP,DP:DP,1)*IF(DO:DO&gt;0,1,-1),"")</f>
        <v/>
      </c>
      <c r="DD129" s="78" t="str">
        <f>IF(Include_in_Pub_Bias=TRUE,DC:DC,"")</f>
        <v/>
      </c>
      <c r="DE129" s="78" t="str">
        <f>IF(Include_in_Pub_Bias=TRUE,RANK(DS:DS,DS:DS,1)*IF(DR:DR&lt;0,-1,1),"")</f>
        <v/>
      </c>
      <c r="DF129" s="78" t="str">
        <f>IF(Include_in_Pub_Bias=TRUE,RANK(DV:DV,DV:DV,1)*IF(DU:DU&lt;0,-1,1),"")</f>
        <v/>
      </c>
      <c r="DG129" s="58" t="e">
        <f>IF(Include_in_Pub_Bias=TRUE,'Publication Bias Analysis'!E:E,NA())</f>
        <v>#N/A</v>
      </c>
      <c r="DH129" s="47" t="e">
        <f>IF(Include_in_Pub_Bias=TRUE,CV:CV,NA())</f>
        <v>#N/A</v>
      </c>
      <c r="DN129" s="164"/>
      <c r="DO129" s="10" t="str">
        <f>IF(Include_in_Pub_Bias=TRUE,IF('Publication Bias Analysis'!L$37="Left",'Publication Bias Analysis'!E:E-'Publication Bias Analysis'!I$29,'Publication Bias Analysis'!I$29-'Publication Bias Analysis'!E:E),"")</f>
        <v/>
      </c>
      <c r="DP129" s="10" t="str">
        <f>IF(Include_in_Pub_Bias=TRUE,ABS(DO129),"")</f>
        <v/>
      </c>
      <c r="DQ129" s="47" t="str">
        <f>IF(Include_in_Pub_Bias=TRUE,1/(CV:CV^2+IF(Additional_model="Fixed effect",0,$DZ$6)),"")</f>
        <v/>
      </c>
      <c r="DR129" s="10" t="str">
        <f>IF(Include_in_Pub_Bias=TRUE,IF('Publication Bias Analysis'!L$37="Left",'Publication Bias Analysis'!E:E-DZ$3,DZ$3-'Publication Bias Analysis'!E:E),"")</f>
        <v/>
      </c>
      <c r="DS129" s="10" t="str">
        <f t="shared" si="166"/>
        <v/>
      </c>
      <c r="DT129" s="47" t="str">
        <f>IF(AND(DR129&lt;&gt;"",DD129&lt;=MAX(DD:DD)-DZ$7),1/(CV:CV^2+IF(Additional_model="Fixed effect",0,$DZ$13)),"")</f>
        <v/>
      </c>
      <c r="DU129" s="10" t="str">
        <f>IF(Include_in_Pub_Bias=TRUE,IF('Publication Bias Analysis'!L$37="Left",'Publication Bias Analysis'!E:E-DZ$10,DZ$10-'Publication Bias Analysis'!E:E),"")</f>
        <v/>
      </c>
      <c r="DV129" s="10" t="str">
        <f t="shared" si="213"/>
        <v/>
      </c>
      <c r="DW129" s="47" t="str">
        <f>IF(AND(DU129&lt;&gt;"",DE129&lt;=MAX(DE:DE)-DZ$14),1/(CV:CV^2+IF(Additional_model="Fixed effect",0,$DZ$20)),"")</f>
        <v/>
      </c>
      <c r="EO129" s="164"/>
      <c r="EP129" s="58" t="str">
        <f>IF(Include_in_Pub_Bias=TRUE,Inverse_standard_error-AVERAGE(Inverse_standard_error),"")</f>
        <v/>
      </c>
      <c r="EQ129" s="47" t="str">
        <f>IF(Include_in_Pub_Bias=TRUE,Z_score-('Publication Bias Analysis'!P$3+'Publication Bias Analysis'!P$4*Inverse_standard_error),"")</f>
        <v/>
      </c>
      <c r="ES129" s="164"/>
      <c r="ET129" s="58" t="str">
        <f>IF(Include_in_Pub_Bias=TRUE,('Publication Bias Analysis'!E:E-SUMPRODUCT('Publication Bias Analysis'!E:E,Calculations!CW:CW)/SUM(Calculations!CW:CW))/(SQRT(EU:EU)),"")</f>
        <v/>
      </c>
      <c r="EU129" s="58" t="str">
        <f>IF(Include_in_Pub_Bias=TRUE,'Publication Bias Analysis'!F:F^2-1/(SUM(Calculations!CW:CW)),"")</f>
        <v/>
      </c>
      <c r="EV129" s="78" t="str">
        <f>IF(Include_in_Pub_Bias=TRUE,RANK(ET:ET,ET:ET,1),"")</f>
        <v/>
      </c>
      <c r="EW129" s="78" t="str">
        <f>IF(Include_in_Pub_Bias=TRUE,RANK(EU:EU,EU:EU,1),"")</f>
        <v/>
      </c>
      <c r="EX129" s="78" t="str">
        <f>IF(Include_in_Pub_Bias=TRUE,COUNTIFS(EV130:EV328,"&lt;"&amp;EV129,EW130:EW328,"&lt;"&amp;EW129)+COUNTIFS(EV130:EV328,"&gt;"&amp;EV129,EW130:EW328,"&gt;"&amp;EW129),"")</f>
        <v/>
      </c>
      <c r="EY129" s="94" t="str">
        <f>IF(Include_in_Pub_Bias=TRUE,COUNTIFS(EV130:EV328,"&lt;"&amp;EV129,EW130:EW328,"&gt;"&amp;EW129)+COUNTIFS(EV130:EV328,"&gt;"&amp;EV129,EW130:EW328,"&lt;"&amp;EW129),"")</f>
        <v/>
      </c>
      <c r="FA129" s="164"/>
      <c r="FG129" s="164"/>
      <c r="FH129" s="58" t="e">
        <f>IF(Include_in_Pub_Bias=TRUE,Inverse_standard_error,NA())</f>
        <v>#N/A</v>
      </c>
      <c r="FI129" s="58" t="e">
        <f>IF(Include_in_Pub_Bias=TRUE,Z_score,NA())</f>
        <v>#N/A</v>
      </c>
      <c r="FJ129" s="58" t="str">
        <f>IF(Include_in_Pub_Bias=TRUE,Inverse_standard_error-AVERAGE(Inverse_standard_error),"")</f>
        <v/>
      </c>
      <c r="FK129" s="47" t="str">
        <f>IF(Include_in_Pub_Bias=TRUE,Z_score-('Publication Bias Analysis'!AK$30+'Publication Bias Analysis'!AK$31*Inverse_standard_error),"")</f>
        <v/>
      </c>
      <c r="FQ129" s="164"/>
      <c r="FR129" s="98" t="str">
        <f>IF(Z_score&lt;&gt;"",RANK('Publication Bias Analysis'!AT:AT,'Publication Bias Analysis'!AT:AT,1)+COUNTIF('Publication Bias Analysis'!AT$2:AT128,'Publication Bias Analysis'!AR129),"")</f>
        <v/>
      </c>
      <c r="FS129" s="58" t="str">
        <f t="shared" si="168"/>
        <v/>
      </c>
      <c r="FT129" s="58" t="e">
        <f>IF(Include_in_Pub_Bias=TRUE,'Publication Bias Analysis'!AS129,NA())</f>
        <v>#N/A</v>
      </c>
      <c r="FU129" s="58" t="e">
        <f>IF('Publication Bias Analysis'!AS129&lt;&gt;"",'Publication Bias Analysis'!AT129,NA())</f>
        <v>#N/A</v>
      </c>
      <c r="FV129" s="58" t="str">
        <f>IF(Include_in_Pub_Bias=TRUE,'Publication Bias Analysis'!AS:AS-AVERAGE('Publication Bias Analysis'!AS:AS),"")</f>
        <v/>
      </c>
      <c r="FW129" s="47" t="str">
        <f>IF(Include_in_Pub_Bias=TRUE,FU:FU-('Publication Bias Analysis'!AW$30+'Publication Bias Analysis'!AW$31*FT:FT),"")</f>
        <v/>
      </c>
      <c r="GC129" s="164"/>
      <c r="GD129" s="58" t="str">
        <f t="shared" si="204"/>
        <v/>
      </c>
      <c r="GE129" s="58" t="str">
        <f t="shared" si="214"/>
        <v/>
      </c>
      <c r="GF129" s="47" t="str">
        <f t="shared" si="167"/>
        <v/>
      </c>
    </row>
    <row r="130" spans="1:188" x14ac:dyDescent="0.2">
      <c r="A130" s="166"/>
      <c r="B130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30" s="78" t="str">
        <f>IF(B130&lt;&gt;"",IF(B130=0,COUNTIF(B$2:B129,0)+1,COUNTIF(B$2:B129,B130)+B130+COUNTIF(B:B,0)),"")</f>
        <v/>
      </c>
      <c r="D130" s="78" t="str">
        <f>IF(AND(Variance&lt;&gt;"",Entry_Number&lt;&gt;""),Entry_Number,"")</f>
        <v/>
      </c>
      <c r="E130" s="120" t="str">
        <f>IF(Input!Study_name&lt;&gt;"",Input!Study_name,"")</f>
        <v/>
      </c>
      <c r="F130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30" s="58" t="str">
        <f t="shared" ref="G130:G161" si="215">IF(Partial_correlation&lt;&gt;"",FISHER(Partial_correlation),"")</f>
        <v/>
      </c>
      <c r="H130" s="58" t="str">
        <f t="shared" ref="H130:H161" si="216">IF(Number_of_observations&lt;&gt;"",Number_of_observations,"")</f>
        <v/>
      </c>
      <c r="I130" s="58" t="str">
        <f t="shared" ref="I130:I161" si="217">IF(Number_of_predictors&lt;&gt;"",Number_of_predictors,"")</f>
        <v/>
      </c>
      <c r="J130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30" s="58" t="str">
        <f>IF(AND(Include_study="Yes",Sufficient_data="Yes",Variance&lt;&gt;""),IF(Input!Standard_error_of_Partial_correlation&lt;&gt;"",Input!Standard_error_of_Partial_correlation,SQRT(J130)),"")</f>
        <v/>
      </c>
      <c r="L130" s="58" t="str">
        <f>IF(AND(Sufficient_data="Yes",Include_study="Yes",Variance&lt;&gt;""),1/Variance,"")</f>
        <v/>
      </c>
      <c r="M130" s="58" t="str">
        <f>IF(AND(Sufficient_data="Yes",Include_study="Yes",Variance&lt;&gt;""),1/(Variance+T2_),"")</f>
        <v/>
      </c>
      <c r="N130" s="58" t="str">
        <f t="shared" ref="N130:N161" si="218">IF(AND(Sufficient_data="Yes",Include_study="Yes"),IF(Fisher_transformation="Off",IF(AND(Partial_correlation&lt;&gt;"",Number_of_observations&lt;&gt;"",Standard_error&lt;&gt;""),Partial_correlation-ABS(TINV((1-Confidence_level),Number_of_observations-1))*Standard_error,""),IF(AND(Partial_correlation_z&lt;&gt;"",Number_of_observations&lt;&gt;"",Standard_error&lt;&gt;""),FISHERINV(Partial_correlation_z-ABS(TINV((1-Confidence_level),Number_of_observations-1))*Standard_error),"")),"")</f>
        <v/>
      </c>
      <c r="O130" s="58" t="str">
        <f t="shared" ref="O130:O161" si="219">IF(AND(Sufficient_data="Yes",Include_study="Yes"),IF(Fisher_transformation="Off",IF(AND(Partial_correlation&lt;&gt;"",Number_of_observations&lt;&gt;"",Standard_error&lt;&gt;""),Partial_correlation+ABS(TINV((1-Confidence_level),Number_of_observations-1))*Standard_error,""),IF(AND(Partial_correlation_z&lt;&gt;"",Number_of_observations&lt;&gt;"",Standard_error&lt;&gt;""),FISHERINV(Partial_correlation_z+ABS(TINV((1-Confidence_level),Number_of_observations-1))*Standard_error),"")),"")</f>
        <v/>
      </c>
      <c r="P130" s="143" t="str">
        <f t="shared" ref="P130:P161" si="220">IF(Weightr&lt;&gt;"",IF(Meta_analysis_model="Fixed effect model",Weightf/SUM(Weightf),Weightr/SUM(Weightr)),"")</f>
        <v/>
      </c>
      <c r="Q130" s="146" t="str">
        <f>IF(AND(Include_study="Yes",Sufficient_data="Yes",Variance&lt;&gt;""),IF(Fisher_transformation="Off",Partial_correlation,Partial_correlation_z)-Combined_Effect_Size,"")</f>
        <v/>
      </c>
      <c r="S130" s="75" t="e">
        <f>IF(AND(Sufficient_data="Yes",Include_study="Yes",Variance&lt;&gt;""),Partial_correlation,NA())</f>
        <v>#N/A</v>
      </c>
      <c r="T130" s="58" t="e">
        <f t="shared" ref="T130:T161" si="221">IF(AND(Sufficient_data="Yes",Include_study="Yes",CI_Lower_limit&lt;&gt;""),Partial_correlation-CI_Lower_limit,NA())</f>
        <v>#N/A</v>
      </c>
      <c r="U130" s="47" t="e">
        <f t="shared" ref="U130:U161" si="222">IF(AND(Sufficient_data="Yes",Include_study="Yes",CI_Upper_limit&lt;&gt;""),CI_Upper_limit-Partial_correlation,NA())</f>
        <v>#N/A</v>
      </c>
      <c r="Z130" s="166"/>
      <c r="AA130" s="82" t="str">
        <f t="shared" ref="AA130:AA161" si="223">IF(Include_in_subgroup=TRUE,COUNTIFS(Include_in_subgroup,"="&amp;TRUE,Subgroup_calc,"&lt;"&amp;Subgroup_calc)+COUNTIFS(Include_in_subgroup,"="&amp;TRUE,Subgroup_calc,"="&amp;Subgroup_calc,Entry_Number,"&lt;"&amp;Entry_Number)+COUNTIFS(AW:AW,"&gt;"&amp;0,AT:AT,"&lt;"&amp;Subgroup_calc)+1,"")</f>
        <v/>
      </c>
      <c r="AB130" s="88" t="b">
        <f t="shared" si="205"/>
        <v>0</v>
      </c>
      <c r="AC130" s="105" t="str">
        <f>IF(Include_in_subgroup=TRUE,Input!Study_name,"")</f>
        <v/>
      </c>
      <c r="AD130" s="58" t="str">
        <f t="shared" ref="AD130:AD161" si="224">IF(Include_in_subgroup=TRUE,Subgroup,"")</f>
        <v/>
      </c>
      <c r="AE130" s="58" t="str">
        <f t="shared" ref="AE130:AE161" si="225">IF(Include_in_subgroup=TRUE,Partial_correlation,"")</f>
        <v/>
      </c>
      <c r="AF130" s="58" t="str">
        <f t="shared" ref="AF130:AF161" si="226">IF(AND(Include_in_subgroup=TRUE,Subgroup_Fisher_transformation="On"),FISHER(Partial_correlation),"")</f>
        <v/>
      </c>
      <c r="AG130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30" s="58" t="str">
        <f t="shared" ref="AH130:AH161" si="227">IF(Include_in_subgroup=TRUE,1/AG130^2,"")</f>
        <v/>
      </c>
      <c r="AI130" s="58" t="str">
        <f t="shared" ref="AI130:AI161" si="228">IF(Include_in_subgroup=TRUE,1/(AG130^2+IF(Within_subgroup_weighting=BV$37,0,INDEX(AT:BA,MATCH(Subgroup_calc,AT:AT,0),8))),"")</f>
        <v/>
      </c>
      <c r="AJ130" s="83" t="str">
        <f t="shared" ref="AJ130:AJ161" si="229">IF(Include_in_subgroup=TRUE,IF(Subgroup_calc&lt;&gt;"",AI130/SUMIF(Subgroup_calc,Subgroup_calc,AI:AI),""),"")</f>
        <v/>
      </c>
      <c r="AK130" s="58" t="str">
        <f t="shared" ref="AK130:AK161" si="230">IF(Include_in_subgroup=TRUE,IF(Subgroup_Fisher_transformation="Off",AE130-ABS(TINV((1-Subgroup_confidence_level),Number_of_observations-1))*AG130,FISHERINV(AF130-ABS(TINV((1-Subgroup_confidence_level),Number_of_observations-1))*AG130)),"")</f>
        <v/>
      </c>
      <c r="AL130" s="58" t="str">
        <f t="shared" ref="AL130:AL161" si="231">IF(Include_in_subgroup=TRUE,IF(Subgroup_Fisher_transformation="Off",AE130+ABS(TINV((1-Subgroup_confidence_level),Number_of_observations-1))*AG130,FISHERINV(AF130+ABS(TINV((1-Subgroup_confidence_level),Number_of_observations-1))*AG130)),"")</f>
        <v/>
      </c>
      <c r="AM130" s="47" t="str">
        <f t="shared" ref="AM130:AM161" si="232">IF(Include_in_subgroup=TRUE,IF(Subgroup_Fisher_transformation="Off",AE:AE,AF:AF)-VLOOKUP(AD:AD,AT:BC,10,FALSE),"")</f>
        <v/>
      </c>
      <c r="AN130" s="27"/>
      <c r="AO130" s="75" t="e">
        <f t="shared" ref="AO130:AO161" si="233">IF(Include_in_subgroup=TRUE,AE:AE,NA())</f>
        <v>#N/A</v>
      </c>
      <c r="AP130" s="58" t="e">
        <f t="shared" ref="AP130:AP161" si="234">IF(Include_in_subgroup=TRUE,AE:AE-AK:AK,NA())</f>
        <v>#N/A</v>
      </c>
      <c r="AQ130" s="47" t="e">
        <f t="shared" ref="AQ130:AQ161" si="235">IF(Include_in_subgroup=TRUE,AL:AL-AE:AE,NA())</f>
        <v>#N/A</v>
      </c>
      <c r="AR130" s="27"/>
      <c r="AS130" s="82" t="str">
        <f t="shared" si="206"/>
        <v/>
      </c>
      <c r="AT130" s="58" t="str">
        <f>IF(AND(Sufficient_data="Yes",Include_study="Yes",Subgroup&lt;&gt;""),IF(COUNTIFS(Input!K$2:K129,"="&amp;"Yes",Input!C$2:C129,"="&amp;"Yes",Input!M$2:M129,"="&amp;Subgroup)&gt;0,"",Subgroup),"")</f>
        <v/>
      </c>
      <c r="AU130" s="88" t="str">
        <f t="shared" si="207"/>
        <v/>
      </c>
      <c r="AV130" s="78" t="str">
        <f t="shared" ref="AV130:AV161" si="236">IF(AT130&lt;&gt;"",COUNTIFS(Include_study,"Yes",Sufficient_data,"Yes",Subgroup_calc,AT130),"")</f>
        <v/>
      </c>
      <c r="AW130" s="58" t="str">
        <f t="shared" si="208"/>
        <v/>
      </c>
      <c r="AX130" s="89" t="str">
        <f t="shared" si="209"/>
        <v/>
      </c>
      <c r="AY130" s="83" t="str">
        <f t="shared" si="160"/>
        <v/>
      </c>
      <c r="AZ130" s="58" t="str">
        <f t="shared" si="210"/>
        <v/>
      </c>
      <c r="BA130" s="58" t="str">
        <f t="shared" ref="BA130:BA161" si="237">IF(AW130&lt;&gt;"",IF(AV130=1,0,IF(Within_subgroup_weighting=$BV$39,MAX(0,(SUM(AW:AW)-(Subgroup_k-COUNT(AW:AW)))/SUM(AZ:AZ)),MAX(0,(AW130-(AV130-1))/AZ130))),"")</f>
        <v/>
      </c>
      <c r="BB130" s="58" t="str">
        <f t="shared" si="211"/>
        <v/>
      </c>
      <c r="BC130" s="58" t="str">
        <f t="shared" si="212"/>
        <v/>
      </c>
      <c r="BD130" s="58" t="str">
        <f t="shared" ref="BD130:BD161" si="238">IF(AW130&lt;&gt;"",IF(Within_subgroup_weighting=BV$37,1/SQRT(SUMIF(Subgroup,AT130,AH:AH)),SQRT(SUMPRODUCT(--(Subgroup=AT130),AI:AI,AM:AM,AM:AM)/((AV130-1)*SUMIF(Subgroup,AT130,AI:AI)))),"")</f>
        <v/>
      </c>
      <c r="BE130" s="88" t="str">
        <f t="shared" ref="BE130:BE161" si="239">IF(AT130&lt;&gt;"",SUMIFS(Number_of_observations,Subgroup,"="&amp;AT130,Include_study,"Yes",Sufficient_data,"Yes"),"")</f>
        <v/>
      </c>
      <c r="BF130" s="58" t="str">
        <f t="shared" ref="BF130:BF161" si="240">IF(AND(AW130&lt;&gt;"",AV130&gt;0),IF(Subgroup_Fisher_transformation="Off",BC130-ABS(TINV((1-Subgroup_confidence_level),AV130-1))*BD130,FISHERINV(BC130-ABS(TINV((1-Subgroup_confidence_level),AV130-1))*BD130)),"")</f>
        <v/>
      </c>
      <c r="BG130" s="58" t="str">
        <f t="shared" ref="BG130:BG161" si="241">IF(AND(AW130&lt;&gt;"",AV130&gt;0),IF(Subgroup_Fisher_transformation="Off",BC130+ABS(TINV((1-Subgroup_confidence_level),AV130-2))*BD130,FISHERINV(BC130+ABS(TINV((1-Subgroup_confidence_level),BE130-2))*BD130)),"")</f>
        <v/>
      </c>
      <c r="BH130" s="58" t="str">
        <f t="shared" si="161"/>
        <v/>
      </c>
      <c r="BI130" s="58" t="str">
        <f t="shared" si="162"/>
        <v/>
      </c>
      <c r="BJ130" s="58" t="str">
        <f t="shared" ref="BJ130:BJ161" si="242">IF(AW130&lt;&gt;"",IF(Subgroup_Fisher_transformation="Off",BC130-ABS(TINV((1-Subgroup_confidence_level),AV130-1))*SQRT(BD130^2+BA130),FISHERINV(BC130-ABS(TINV((1-Subgroup_confidence_level),AV130-1))*SQRT(BD130^2+BA130))),"")</f>
        <v/>
      </c>
      <c r="BK130" s="58" t="str">
        <f t="shared" ref="BK130:BK161" si="243">IF(AW130&lt;&gt;"",IF(Subgroup_Fisher_transformation="Off",BC130+ABS(TINV((1-Subgroup_confidence_level),AV130-1))*SQRT(BD130^2+BA130),FISHERINV(BC130+ABS(TINV((1-Subgroup_confidence_level),AV130-1))*SQRT(BD130^2+BA130))),"")</f>
        <v/>
      </c>
      <c r="BL130" s="58" t="str">
        <f t="shared" si="163"/>
        <v/>
      </c>
      <c r="BM130" s="58" t="str">
        <f t="shared" si="164"/>
        <v/>
      </c>
      <c r="BN130" s="58" t="str">
        <f t="shared" ref="BN130:BN161" si="244">IF(AW130&lt;&gt;"",SUMPRODUCT(--(Subgroup=AT130),AI:AI,Partial_correlation_z,Partial_correlation_z)-(SUMPRODUCT(--(Subgroup=AT130),AI:AI,Partial_correlation_z)^2/SUMIF(Subgroup,AT130,AI:AI)),"")</f>
        <v/>
      </c>
      <c r="BO130" s="58" t="e">
        <f t="shared" ref="BO130:BO161" si="245">IF(AW130&lt;&gt;"",IF(Subgroup_Fisher_transformation="Off",BC130,FISHERINV(BC130)),NA())</f>
        <v>#N/A</v>
      </c>
      <c r="BP130" s="83" t="str">
        <f t="shared" si="165"/>
        <v/>
      </c>
      <c r="BQ130" s="58" t="str">
        <f t="shared" ref="BQ130:BQ161" si="246">IF(AT130&lt;&gt;"",1/(BD130^2),"")</f>
        <v/>
      </c>
      <c r="BR130" s="58" t="str">
        <f t="shared" ref="BR130:BR161" si="247">IF(BD130&lt;&gt;"",1/(BD130^2+IF(Between_subgroup_weighting=BV$33,0,BW$30)),"")</f>
        <v/>
      </c>
      <c r="BS130" s="58" t="str">
        <f t="shared" ref="BS130:BS161" si="248">IF(AW130&lt;&gt;"",IF(Subgroup_Fisher_transformation="Off",(BW$5-BC130)*BR130,(BW$2-BC130)^2*BR130),"")</f>
        <v/>
      </c>
      <c r="BT130" s="47" t="str">
        <f t="shared" ref="BT130:BT161" si="249">IF(AW130&lt;&gt;"",BC:BC-IF(Subgroup_Fisher_transformation="Off",BW$5,BW$2),"")</f>
        <v/>
      </c>
      <c r="BY130" s="167"/>
      <c r="BZ130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30" s="58" t="e">
        <f>IF(Include_in_Moderator=TRUE,'Moderator Analysis'!E:E,NA())</f>
        <v>#N/A</v>
      </c>
      <c r="CB130" s="58" t="e">
        <f>IF(Include_in_Moderator=TRUE,'Moderator Analysis'!F:F,NA())</f>
        <v>#N/A</v>
      </c>
      <c r="CC130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30" s="58" t="str">
        <f>IF(Include_in_Moderator=TRUE,1/CC:CC^2,"")</f>
        <v/>
      </c>
      <c r="CE130" s="58" t="str">
        <f>IF(Include_in_Moderator=TRUE,'Moderator Analysis'!F:F-CO$2,"")</f>
        <v/>
      </c>
      <c r="CF130" s="58" t="str">
        <f>IF(Include_in_Moderator=TRUE,'Moderator Analysis'!E:E-CO$3,"")</f>
        <v/>
      </c>
      <c r="CG130" s="47" t="str">
        <f>IF(Include_in_Moderator=TRUE,CD:CD*('Moderator Analysis'!F:F-CO$5-CO$4*'Moderator Analysis'!E:E)^2,"")</f>
        <v/>
      </c>
      <c r="CH130" s="27"/>
      <c r="CI130" s="75" t="str">
        <f>IF(AND(Sufficient_data="Yes",Include_study="Yes",Include_in_Moderator=TRUE,Moderator&lt;&gt;""),1/(CC:CC^2+CO$7),"")</f>
        <v/>
      </c>
      <c r="CJ130" s="58" t="str">
        <f>IF(AND(Sufficient_data="Yes",Include_study="Yes",CI130&lt;&gt;""),'Moderator Analysis'!F:F-'Moderator Analysis'!K$37,"")</f>
        <v/>
      </c>
      <c r="CK130" s="58" t="str">
        <f>IF(AND(Sufficient_data="Yes",Include_study="Yes",CI130&lt;&gt;""),'Moderator Analysis'!E:E-SUMPRODUCT('Moderator Analysis'!E:E,CI:CI)/SUM(CI:CI),"")</f>
        <v/>
      </c>
      <c r="CL130" s="47" t="str">
        <f>IF(AND(Sufficient_data="Yes",Include_study="Yes",CI130&lt;&gt;""),CI:CI*(CB130-'Moderator Analysis'!K$29-'Moderator Analysis'!K$30*'Moderator Analysis'!E:E)^2,"")</f>
        <v/>
      </c>
      <c r="CQ130" s="167"/>
      <c r="CR130" s="150" t="b">
        <f>IF(Additional_Fisher_transformation="On",AND(Include_study="Yes",Number_of_observations&lt;&gt;"",Number_of_predictors&lt;&gt;""),AND(Include_study="Yes",Sufficient_data="Yes"))</f>
        <v>0</v>
      </c>
      <c r="CS130" s="169"/>
      <c r="CT130" s="58" t="str">
        <f>IF(Include_in_Pub_Bias=TRUE,Partial_correlation,"")</f>
        <v/>
      </c>
      <c r="CU130" s="58" t="str">
        <f>IF(AND(Include_in_Pub_Bias=TRUE,Additional_Fisher_transformation="On"),FISHER(Partial_correlation),"")</f>
        <v/>
      </c>
      <c r="CV130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30" s="58" t="str">
        <f>IF(Include_in_Pub_Bias=TRUE,1/CV:CV^2,"")</f>
        <v/>
      </c>
      <c r="CX130" s="58" t="str">
        <f>IF(Include_in_Pub_Bias=TRUE,1/(CV:CV^2+IF(Additional_model="Fixed effect",0,Calculations!DK$11)),"")</f>
        <v/>
      </c>
      <c r="CY130" s="58" t="str">
        <f>IF(Include_in_Pub_Bias=TRUE,1/(CV:CV^2+IF(Additional_model="Fixed effect",0,'Publication Bias Analysis'!L$32)),"")</f>
        <v/>
      </c>
      <c r="CZ130" s="58" t="str">
        <f>IF(Include_in_Pub_Bias=TRUE,'Publication Bias Analysis'!E:E-'Publication Bias Analysis'!I$37,"")</f>
        <v/>
      </c>
      <c r="DA130" s="58" t="str">
        <f>IF(Include_in_Pub_Bias=TRUE,IF(Additional_model="Fixed effect",1/CV:CV,1/SQRT(CV:CV^2+DK$11)),"")</f>
        <v/>
      </c>
      <c r="DB130" s="58" t="str">
        <f>IF(Include_in_Pub_Bias=TRUE,IF(Additional_model="Fixed effect",'Publication Bias Analysis'!E:E/CV:CV,'Publication Bias Analysis'!E:E/SQRT(CV:CV^2+DK$11)),"")</f>
        <v/>
      </c>
      <c r="DC130" s="78" t="str">
        <f>IF(Include_in_Pub_Bias=TRUE,RANK(DP:DP,DP:DP,1)*IF(DO:DO&gt;0,1,-1),"")</f>
        <v/>
      </c>
      <c r="DD130" s="78" t="str">
        <f>IF(Include_in_Pub_Bias=TRUE,DC:DC,"")</f>
        <v/>
      </c>
      <c r="DE130" s="78" t="str">
        <f>IF(Include_in_Pub_Bias=TRUE,RANK(DS:DS,DS:DS,1)*IF(DR:DR&lt;0,-1,1),"")</f>
        <v/>
      </c>
      <c r="DF130" s="78" t="str">
        <f>IF(Include_in_Pub_Bias=TRUE,RANK(DV:DV,DV:DV,1)*IF(DU:DU&lt;0,-1,1),"")</f>
        <v/>
      </c>
      <c r="DG130" s="58" t="e">
        <f>IF(Include_in_Pub_Bias=TRUE,'Publication Bias Analysis'!E:E,NA())</f>
        <v>#N/A</v>
      </c>
      <c r="DH130" s="47" t="e">
        <f>IF(Include_in_Pub_Bias=TRUE,CV:CV,NA())</f>
        <v>#N/A</v>
      </c>
      <c r="DN130" s="164"/>
      <c r="DO130" s="10" t="str">
        <f>IF(Include_in_Pub_Bias=TRUE,IF('Publication Bias Analysis'!L$37="Left",'Publication Bias Analysis'!E:E-'Publication Bias Analysis'!I$29,'Publication Bias Analysis'!I$29-'Publication Bias Analysis'!E:E),"")</f>
        <v/>
      </c>
      <c r="DP130" s="10" t="str">
        <f>IF(Include_in_Pub_Bias=TRUE,ABS(DO130),"")</f>
        <v/>
      </c>
      <c r="DQ130" s="47" t="str">
        <f>IF(Include_in_Pub_Bias=TRUE,1/(CV:CV^2+IF(Additional_model="Fixed effect",0,$DZ$6)),"")</f>
        <v/>
      </c>
      <c r="DR130" s="10" t="str">
        <f>IF(Include_in_Pub_Bias=TRUE,IF('Publication Bias Analysis'!L$37="Left",'Publication Bias Analysis'!E:E-DZ$3,DZ$3-'Publication Bias Analysis'!E:E),"")</f>
        <v/>
      </c>
      <c r="DS130" s="10" t="str">
        <f t="shared" si="166"/>
        <v/>
      </c>
      <c r="DT130" s="47" t="str">
        <f>IF(AND(DR130&lt;&gt;"",DD130&lt;=MAX(DD:DD)-DZ$7),1/(CV:CV^2+IF(Additional_model="Fixed effect",0,$DZ$13)),"")</f>
        <v/>
      </c>
      <c r="DU130" s="10" t="str">
        <f>IF(Include_in_Pub_Bias=TRUE,IF('Publication Bias Analysis'!L$37="Left",'Publication Bias Analysis'!E:E-DZ$10,DZ$10-'Publication Bias Analysis'!E:E),"")</f>
        <v/>
      </c>
      <c r="DV130" s="10" t="str">
        <f t="shared" si="213"/>
        <v/>
      </c>
      <c r="DW130" s="47" t="str">
        <f>IF(AND(DU130&lt;&gt;"",DE130&lt;=MAX(DE:DE)-DZ$14),1/(CV:CV^2+IF(Additional_model="Fixed effect",0,$DZ$20)),"")</f>
        <v/>
      </c>
      <c r="EO130" s="164"/>
      <c r="EP130" s="58" t="str">
        <f>IF(Include_in_Pub_Bias=TRUE,Inverse_standard_error-AVERAGE(Inverse_standard_error),"")</f>
        <v/>
      </c>
      <c r="EQ130" s="47" t="str">
        <f>IF(Include_in_Pub_Bias=TRUE,Z_score-('Publication Bias Analysis'!P$3+'Publication Bias Analysis'!P$4*Inverse_standard_error),"")</f>
        <v/>
      </c>
      <c r="ES130" s="164"/>
      <c r="ET130" s="58" t="str">
        <f>IF(Include_in_Pub_Bias=TRUE,('Publication Bias Analysis'!E:E-SUMPRODUCT('Publication Bias Analysis'!E:E,Calculations!CW:CW)/SUM(Calculations!CW:CW))/(SQRT(EU:EU)),"")</f>
        <v/>
      </c>
      <c r="EU130" s="58" t="str">
        <f>IF(Include_in_Pub_Bias=TRUE,'Publication Bias Analysis'!F:F^2-1/(SUM(Calculations!CW:CW)),"")</f>
        <v/>
      </c>
      <c r="EV130" s="78" t="str">
        <f>IF(Include_in_Pub_Bias=TRUE,RANK(ET:ET,ET:ET,1),"")</f>
        <v/>
      </c>
      <c r="EW130" s="78" t="str">
        <f>IF(Include_in_Pub_Bias=TRUE,RANK(EU:EU,EU:EU,1),"")</f>
        <v/>
      </c>
      <c r="EX130" s="78" t="str">
        <f>IF(Include_in_Pub_Bias=TRUE,COUNTIFS(EV131:EV329,"&lt;"&amp;EV130,EW131:EW329,"&lt;"&amp;EW130)+COUNTIFS(EV131:EV329,"&gt;"&amp;EV130,EW131:EW329,"&gt;"&amp;EW130),"")</f>
        <v/>
      </c>
      <c r="EY130" s="94" t="str">
        <f>IF(Include_in_Pub_Bias=TRUE,COUNTIFS(EV131:EV329,"&lt;"&amp;EV130,EW131:EW329,"&gt;"&amp;EW130)+COUNTIFS(EV131:EV329,"&gt;"&amp;EV130,EW131:EW329,"&lt;"&amp;EW130),"")</f>
        <v/>
      </c>
      <c r="FA130" s="164"/>
      <c r="FG130" s="164"/>
      <c r="FH130" s="58" t="e">
        <f>IF(Include_in_Pub_Bias=TRUE,Inverse_standard_error,NA())</f>
        <v>#N/A</v>
      </c>
      <c r="FI130" s="58" t="e">
        <f>IF(Include_in_Pub_Bias=TRUE,Z_score,NA())</f>
        <v>#N/A</v>
      </c>
      <c r="FJ130" s="58" t="str">
        <f>IF(Include_in_Pub_Bias=TRUE,Inverse_standard_error-AVERAGE(Inverse_standard_error),"")</f>
        <v/>
      </c>
      <c r="FK130" s="47" t="str">
        <f>IF(Include_in_Pub_Bias=TRUE,Z_score-('Publication Bias Analysis'!AK$30+'Publication Bias Analysis'!AK$31*Inverse_standard_error),"")</f>
        <v/>
      </c>
      <c r="FQ130" s="164"/>
      <c r="FR130" s="98" t="str">
        <f>IF(Z_score&lt;&gt;"",RANK('Publication Bias Analysis'!AT:AT,'Publication Bias Analysis'!AT:AT,1)+COUNTIF('Publication Bias Analysis'!AT$2:AT129,'Publication Bias Analysis'!AR130),"")</f>
        <v/>
      </c>
      <c r="FS130" s="58" t="str">
        <f t="shared" si="168"/>
        <v/>
      </c>
      <c r="FT130" s="58" t="e">
        <f>IF(Include_in_Pub_Bias=TRUE,'Publication Bias Analysis'!AS130,NA())</f>
        <v>#N/A</v>
      </c>
      <c r="FU130" s="58" t="e">
        <f>IF('Publication Bias Analysis'!AS130&lt;&gt;"",'Publication Bias Analysis'!AT130,NA())</f>
        <v>#N/A</v>
      </c>
      <c r="FV130" s="58" t="str">
        <f>IF(Include_in_Pub_Bias=TRUE,'Publication Bias Analysis'!AS:AS-AVERAGE('Publication Bias Analysis'!AS:AS),"")</f>
        <v/>
      </c>
      <c r="FW130" s="47" t="str">
        <f>IF(Include_in_Pub_Bias=TRUE,FU:FU-('Publication Bias Analysis'!AW$30+'Publication Bias Analysis'!AW$31*FT:FT),"")</f>
        <v/>
      </c>
      <c r="GC130" s="164"/>
      <c r="GD130" s="58" t="str">
        <f t="shared" si="204"/>
        <v/>
      </c>
      <c r="GE130" s="58" t="str">
        <f t="shared" si="214"/>
        <v/>
      </c>
      <c r="GF130" s="47" t="str">
        <f t="shared" si="167"/>
        <v/>
      </c>
    </row>
    <row r="131" spans="1:188" x14ac:dyDescent="0.2">
      <c r="A131" s="166"/>
      <c r="B131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31" s="78" t="str">
        <f>IF(B131&lt;&gt;"",IF(B131=0,COUNTIF(B$2:B130,0)+1,COUNTIF(B$2:B130,B131)+B131+COUNTIF(B:B,0)),"")</f>
        <v/>
      </c>
      <c r="D131" s="78" t="str">
        <f>IF(AND(Variance&lt;&gt;"",Entry_Number&lt;&gt;""),Entry_Number,"")</f>
        <v/>
      </c>
      <c r="E131" s="120" t="str">
        <f>IF(Input!Study_name&lt;&gt;"",Input!Study_name,"")</f>
        <v/>
      </c>
      <c r="F131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31" s="58" t="str">
        <f t="shared" si="215"/>
        <v/>
      </c>
      <c r="H131" s="58" t="str">
        <f t="shared" si="216"/>
        <v/>
      </c>
      <c r="I131" s="58" t="str">
        <f t="shared" si="217"/>
        <v/>
      </c>
      <c r="J131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31" s="58" t="str">
        <f>IF(AND(Include_study="Yes",Sufficient_data="Yes",Variance&lt;&gt;""),IF(Input!Standard_error_of_Partial_correlation&lt;&gt;"",Input!Standard_error_of_Partial_correlation,SQRT(J131)),"")</f>
        <v/>
      </c>
      <c r="L131" s="58" t="str">
        <f>IF(AND(Sufficient_data="Yes",Include_study="Yes",Variance&lt;&gt;""),1/Variance,"")</f>
        <v/>
      </c>
      <c r="M131" s="58" t="str">
        <f>IF(AND(Sufficient_data="Yes",Include_study="Yes",Variance&lt;&gt;""),1/(Variance+T2_),"")</f>
        <v/>
      </c>
      <c r="N131" s="58" t="str">
        <f t="shared" si="218"/>
        <v/>
      </c>
      <c r="O131" s="58" t="str">
        <f t="shared" si="219"/>
        <v/>
      </c>
      <c r="P131" s="143" t="str">
        <f t="shared" si="220"/>
        <v/>
      </c>
      <c r="Q131" s="146" t="str">
        <f>IF(AND(Include_study="Yes",Sufficient_data="Yes",Variance&lt;&gt;""),IF(Fisher_transformation="Off",Partial_correlation,Partial_correlation_z)-Combined_Effect_Size,"")</f>
        <v/>
      </c>
      <c r="S131" s="75" t="e">
        <f>IF(AND(Sufficient_data="Yes",Include_study="Yes",Variance&lt;&gt;""),Partial_correlation,NA())</f>
        <v>#N/A</v>
      </c>
      <c r="T131" s="58" t="e">
        <f t="shared" si="221"/>
        <v>#N/A</v>
      </c>
      <c r="U131" s="47" t="e">
        <f t="shared" si="222"/>
        <v>#N/A</v>
      </c>
      <c r="Z131" s="166"/>
      <c r="AA131" s="82" t="str">
        <f t="shared" si="223"/>
        <v/>
      </c>
      <c r="AB131" s="88" t="b">
        <f t="shared" ref="AB131:AB162" si="250">IF(Subgroup_Fisher_transformation="On",AND(Include_study="Yes",Sufficient_data="Yes",Subgroup&lt;&gt;"",Number_of_observations&lt;&gt;"",Number_of_predictors&lt;&gt;""),AND(Include_study="Yes",Sufficient_data="Yes",Subgroup&lt;&gt;""))</f>
        <v>0</v>
      </c>
      <c r="AC131" s="105" t="str">
        <f>IF(Include_in_subgroup=TRUE,Input!Study_name,"")</f>
        <v/>
      </c>
      <c r="AD131" s="58" t="str">
        <f t="shared" si="224"/>
        <v/>
      </c>
      <c r="AE131" s="58" t="str">
        <f t="shared" si="225"/>
        <v/>
      </c>
      <c r="AF131" s="58" t="str">
        <f t="shared" si="226"/>
        <v/>
      </c>
      <c r="AG131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31" s="58" t="str">
        <f t="shared" si="227"/>
        <v/>
      </c>
      <c r="AI131" s="58" t="str">
        <f t="shared" si="228"/>
        <v/>
      </c>
      <c r="AJ131" s="83" t="str">
        <f t="shared" si="229"/>
        <v/>
      </c>
      <c r="AK131" s="58" t="str">
        <f t="shared" si="230"/>
        <v/>
      </c>
      <c r="AL131" s="58" t="str">
        <f t="shared" si="231"/>
        <v/>
      </c>
      <c r="AM131" s="47" t="str">
        <f t="shared" si="232"/>
        <v/>
      </c>
      <c r="AN131" s="27"/>
      <c r="AO131" s="75" t="e">
        <f t="shared" si="233"/>
        <v>#N/A</v>
      </c>
      <c r="AP131" s="58" t="e">
        <f t="shared" si="234"/>
        <v>#N/A</v>
      </c>
      <c r="AQ131" s="47" t="e">
        <f t="shared" si="235"/>
        <v>#N/A</v>
      </c>
      <c r="AR131" s="27"/>
      <c r="AS131" s="82" t="str">
        <f t="shared" si="206"/>
        <v/>
      </c>
      <c r="AT131" s="58" t="str">
        <f>IF(AND(Sufficient_data="Yes",Include_study="Yes",Subgroup&lt;&gt;""),IF(COUNTIFS(Input!K$2:K130,"="&amp;"Yes",Input!C$2:C130,"="&amp;"Yes",Input!M$2:M130,"="&amp;Subgroup)&gt;0,"",Subgroup),"")</f>
        <v/>
      </c>
      <c r="AU131" s="88" t="str">
        <f t="shared" si="207"/>
        <v/>
      </c>
      <c r="AV131" s="78" t="str">
        <f t="shared" si="236"/>
        <v/>
      </c>
      <c r="AW131" s="58" t="str">
        <f t="shared" si="208"/>
        <v/>
      </c>
      <c r="AX131" s="89" t="str">
        <f t="shared" si="209"/>
        <v/>
      </c>
      <c r="AY131" s="83" t="str">
        <f t="shared" ref="AY131:AY194" si="251">IF(AW131&lt;&gt;"",MAX(0,(AW131-(AV131-1))/AW131),"")</f>
        <v/>
      </c>
      <c r="AZ131" s="58" t="str">
        <f t="shared" si="210"/>
        <v/>
      </c>
      <c r="BA131" s="58" t="str">
        <f t="shared" si="237"/>
        <v/>
      </c>
      <c r="BB131" s="58" t="str">
        <f t="shared" si="211"/>
        <v/>
      </c>
      <c r="BC131" s="58" t="str">
        <f t="shared" si="212"/>
        <v/>
      </c>
      <c r="BD131" s="58" t="str">
        <f t="shared" si="238"/>
        <v/>
      </c>
      <c r="BE131" s="88" t="str">
        <f t="shared" si="239"/>
        <v/>
      </c>
      <c r="BF131" s="58" t="str">
        <f t="shared" si="240"/>
        <v/>
      </c>
      <c r="BG131" s="58" t="str">
        <f t="shared" si="241"/>
        <v/>
      </c>
      <c r="BH131" s="58" t="str">
        <f t="shared" ref="BH131:BH194" si="252">IF(BF131&lt;&gt;"",BC131-BF131,"")</f>
        <v/>
      </c>
      <c r="BI131" s="58" t="str">
        <f t="shared" ref="BI131:BI194" si="253">IF(BG131&lt;&gt;"",BG131-BC131,"")</f>
        <v/>
      </c>
      <c r="BJ131" s="58" t="str">
        <f t="shared" si="242"/>
        <v/>
      </c>
      <c r="BK131" s="58" t="str">
        <f t="shared" si="243"/>
        <v/>
      </c>
      <c r="BL131" s="58" t="str">
        <f t="shared" ref="BL131:BL194" si="254">IF(AW131&lt;&gt;"",BC131-BJ131,"")</f>
        <v/>
      </c>
      <c r="BM131" s="58" t="str">
        <f t="shared" ref="BM131:BM194" si="255">IF(AW131&lt;&gt;"",BK131-BC131,"")</f>
        <v/>
      </c>
      <c r="BN131" s="58" t="str">
        <f t="shared" si="244"/>
        <v/>
      </c>
      <c r="BO131" s="58" t="e">
        <f t="shared" si="245"/>
        <v>#N/A</v>
      </c>
      <c r="BP131" s="83" t="str">
        <f t="shared" ref="BP131:BP194" si="256">IF(AW131&lt;&gt;"",BR131/SUM(BR:BR),"")</f>
        <v/>
      </c>
      <c r="BQ131" s="58" t="str">
        <f t="shared" si="246"/>
        <v/>
      </c>
      <c r="BR131" s="58" t="str">
        <f t="shared" si="247"/>
        <v/>
      </c>
      <c r="BS131" s="58" t="str">
        <f t="shared" si="248"/>
        <v/>
      </c>
      <c r="BT131" s="47" t="str">
        <f t="shared" si="249"/>
        <v/>
      </c>
      <c r="BY131" s="167"/>
      <c r="BZ131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31" s="58" t="e">
        <f>IF(Include_in_Moderator=TRUE,'Moderator Analysis'!E:E,NA())</f>
        <v>#N/A</v>
      </c>
      <c r="CB131" s="58" t="e">
        <f>IF(Include_in_Moderator=TRUE,'Moderator Analysis'!F:F,NA())</f>
        <v>#N/A</v>
      </c>
      <c r="CC131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31" s="58" t="str">
        <f>IF(Include_in_Moderator=TRUE,1/CC:CC^2,"")</f>
        <v/>
      </c>
      <c r="CE131" s="58" t="str">
        <f>IF(Include_in_Moderator=TRUE,'Moderator Analysis'!F:F-CO$2,"")</f>
        <v/>
      </c>
      <c r="CF131" s="58" t="str">
        <f>IF(Include_in_Moderator=TRUE,'Moderator Analysis'!E:E-CO$3,"")</f>
        <v/>
      </c>
      <c r="CG131" s="47" t="str">
        <f>IF(Include_in_Moderator=TRUE,CD:CD*('Moderator Analysis'!F:F-CO$5-CO$4*'Moderator Analysis'!E:E)^2,"")</f>
        <v/>
      </c>
      <c r="CH131" s="27"/>
      <c r="CI131" s="75" t="str">
        <f>IF(AND(Sufficient_data="Yes",Include_study="Yes",Include_in_Moderator=TRUE,Moderator&lt;&gt;""),1/(CC:CC^2+CO$7),"")</f>
        <v/>
      </c>
      <c r="CJ131" s="58" t="str">
        <f>IF(AND(Sufficient_data="Yes",Include_study="Yes",CI131&lt;&gt;""),'Moderator Analysis'!F:F-'Moderator Analysis'!K$37,"")</f>
        <v/>
      </c>
      <c r="CK131" s="58" t="str">
        <f>IF(AND(Sufficient_data="Yes",Include_study="Yes",CI131&lt;&gt;""),'Moderator Analysis'!E:E-SUMPRODUCT('Moderator Analysis'!E:E,CI:CI)/SUM(CI:CI),"")</f>
        <v/>
      </c>
      <c r="CL131" s="47" t="str">
        <f>IF(AND(Sufficient_data="Yes",Include_study="Yes",CI131&lt;&gt;""),CI:CI*(CB131-'Moderator Analysis'!K$29-'Moderator Analysis'!K$30*'Moderator Analysis'!E:E)^2,"")</f>
        <v/>
      </c>
      <c r="CQ131" s="167"/>
      <c r="CR131" s="150" t="b">
        <f>IF(Additional_Fisher_transformation="On",AND(Include_study="Yes",Number_of_observations&lt;&gt;"",Number_of_predictors&lt;&gt;""),AND(Include_study="Yes",Sufficient_data="Yes"))</f>
        <v>0</v>
      </c>
      <c r="CS131" s="169"/>
      <c r="CT131" s="58" t="str">
        <f>IF(Include_in_Pub_Bias=TRUE,Partial_correlation,"")</f>
        <v/>
      </c>
      <c r="CU131" s="58" t="str">
        <f>IF(AND(Include_in_Pub_Bias=TRUE,Additional_Fisher_transformation="On"),FISHER(Partial_correlation),"")</f>
        <v/>
      </c>
      <c r="CV131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31" s="58" t="str">
        <f>IF(Include_in_Pub_Bias=TRUE,1/CV:CV^2,"")</f>
        <v/>
      </c>
      <c r="CX131" s="58" t="str">
        <f>IF(Include_in_Pub_Bias=TRUE,1/(CV:CV^2+IF(Additional_model="Fixed effect",0,Calculations!DK$11)),"")</f>
        <v/>
      </c>
      <c r="CY131" s="58" t="str">
        <f>IF(Include_in_Pub_Bias=TRUE,1/(CV:CV^2+IF(Additional_model="Fixed effect",0,'Publication Bias Analysis'!L$32)),"")</f>
        <v/>
      </c>
      <c r="CZ131" s="58" t="str">
        <f>IF(Include_in_Pub_Bias=TRUE,'Publication Bias Analysis'!E:E-'Publication Bias Analysis'!I$37,"")</f>
        <v/>
      </c>
      <c r="DA131" s="58" t="str">
        <f>IF(Include_in_Pub_Bias=TRUE,IF(Additional_model="Fixed effect",1/CV:CV,1/SQRT(CV:CV^2+DK$11)),"")</f>
        <v/>
      </c>
      <c r="DB131" s="58" t="str">
        <f>IF(Include_in_Pub_Bias=TRUE,IF(Additional_model="Fixed effect",'Publication Bias Analysis'!E:E/CV:CV,'Publication Bias Analysis'!E:E/SQRT(CV:CV^2+DK$11)),"")</f>
        <v/>
      </c>
      <c r="DC131" s="78" t="str">
        <f>IF(Include_in_Pub_Bias=TRUE,RANK(DP:DP,DP:DP,1)*IF(DO:DO&gt;0,1,-1),"")</f>
        <v/>
      </c>
      <c r="DD131" s="78" t="str">
        <f>IF(Include_in_Pub_Bias=TRUE,DC:DC,"")</f>
        <v/>
      </c>
      <c r="DE131" s="78" t="str">
        <f>IF(Include_in_Pub_Bias=TRUE,RANK(DS:DS,DS:DS,1)*IF(DR:DR&lt;0,-1,1),"")</f>
        <v/>
      </c>
      <c r="DF131" s="78" t="str">
        <f>IF(Include_in_Pub_Bias=TRUE,RANK(DV:DV,DV:DV,1)*IF(DU:DU&lt;0,-1,1),"")</f>
        <v/>
      </c>
      <c r="DG131" s="58" t="e">
        <f>IF(Include_in_Pub_Bias=TRUE,'Publication Bias Analysis'!E:E,NA())</f>
        <v>#N/A</v>
      </c>
      <c r="DH131" s="47" t="e">
        <f>IF(Include_in_Pub_Bias=TRUE,CV:CV,NA())</f>
        <v>#N/A</v>
      </c>
      <c r="DN131" s="164"/>
      <c r="DO131" s="10" t="str">
        <f>IF(Include_in_Pub_Bias=TRUE,IF('Publication Bias Analysis'!L$37="Left",'Publication Bias Analysis'!E:E-'Publication Bias Analysis'!I$29,'Publication Bias Analysis'!I$29-'Publication Bias Analysis'!E:E),"")</f>
        <v/>
      </c>
      <c r="DP131" s="10" t="str">
        <f>IF(Include_in_Pub_Bias=TRUE,ABS(DO131),"")</f>
        <v/>
      </c>
      <c r="DQ131" s="47" t="str">
        <f>IF(Include_in_Pub_Bias=TRUE,1/(CV:CV^2+IF(Additional_model="Fixed effect",0,$DZ$6)),"")</f>
        <v/>
      </c>
      <c r="DR131" s="10" t="str">
        <f>IF(Include_in_Pub_Bias=TRUE,IF('Publication Bias Analysis'!L$37="Left",'Publication Bias Analysis'!E:E-DZ$3,DZ$3-'Publication Bias Analysis'!E:E),"")</f>
        <v/>
      </c>
      <c r="DS131" s="10" t="str">
        <f t="shared" ref="DS131:DS194" si="257">IF(DR131&lt;&gt;"",ABS(DR131),"")</f>
        <v/>
      </c>
      <c r="DT131" s="47" t="str">
        <f>IF(AND(DR131&lt;&gt;"",DD131&lt;=MAX(DD:DD)-DZ$7),1/(CV:CV^2+IF(Additional_model="Fixed effect",0,$DZ$13)),"")</f>
        <v/>
      </c>
      <c r="DU131" s="10" t="str">
        <f>IF(Include_in_Pub_Bias=TRUE,IF('Publication Bias Analysis'!L$37="Left",'Publication Bias Analysis'!E:E-DZ$10,DZ$10-'Publication Bias Analysis'!E:E),"")</f>
        <v/>
      </c>
      <c r="DV131" s="10" t="str">
        <f t="shared" si="213"/>
        <v/>
      </c>
      <c r="DW131" s="47" t="str">
        <f>IF(AND(DU131&lt;&gt;"",DE131&lt;=MAX(DE:DE)-DZ$14),1/(CV:CV^2+IF(Additional_model="Fixed effect",0,$DZ$20)),"")</f>
        <v/>
      </c>
      <c r="EO131" s="164"/>
      <c r="EP131" s="58" t="str">
        <f>IF(Include_in_Pub_Bias=TRUE,Inverse_standard_error-AVERAGE(Inverse_standard_error),"")</f>
        <v/>
      </c>
      <c r="EQ131" s="47" t="str">
        <f>IF(Include_in_Pub_Bias=TRUE,Z_score-('Publication Bias Analysis'!P$3+'Publication Bias Analysis'!P$4*Inverse_standard_error),"")</f>
        <v/>
      </c>
      <c r="ES131" s="164"/>
      <c r="ET131" s="58" t="str">
        <f>IF(Include_in_Pub_Bias=TRUE,('Publication Bias Analysis'!E:E-SUMPRODUCT('Publication Bias Analysis'!E:E,Calculations!CW:CW)/SUM(Calculations!CW:CW))/(SQRT(EU:EU)),"")</f>
        <v/>
      </c>
      <c r="EU131" s="58" t="str">
        <f>IF(Include_in_Pub_Bias=TRUE,'Publication Bias Analysis'!F:F^2-1/(SUM(Calculations!CW:CW)),"")</f>
        <v/>
      </c>
      <c r="EV131" s="78" t="str">
        <f>IF(Include_in_Pub_Bias=TRUE,RANK(ET:ET,ET:ET,1),"")</f>
        <v/>
      </c>
      <c r="EW131" s="78" t="str">
        <f>IF(Include_in_Pub_Bias=TRUE,RANK(EU:EU,EU:EU,1),"")</f>
        <v/>
      </c>
      <c r="EX131" s="78" t="str">
        <f>IF(Include_in_Pub_Bias=TRUE,COUNTIFS(EV132:EV330,"&lt;"&amp;EV131,EW132:EW330,"&lt;"&amp;EW131)+COUNTIFS(EV132:EV330,"&gt;"&amp;EV131,EW132:EW330,"&gt;"&amp;EW131),"")</f>
        <v/>
      </c>
      <c r="EY131" s="94" t="str">
        <f>IF(Include_in_Pub_Bias=TRUE,COUNTIFS(EV132:EV330,"&lt;"&amp;EV131,EW132:EW330,"&gt;"&amp;EW131)+COUNTIFS(EV132:EV330,"&gt;"&amp;EV131,EW132:EW330,"&lt;"&amp;EW131),"")</f>
        <v/>
      </c>
      <c r="FA131" s="164"/>
      <c r="FG131" s="164"/>
      <c r="FH131" s="58" t="e">
        <f>IF(Include_in_Pub_Bias=TRUE,Inverse_standard_error,NA())</f>
        <v>#N/A</v>
      </c>
      <c r="FI131" s="58" t="e">
        <f>IF(Include_in_Pub_Bias=TRUE,Z_score,NA())</f>
        <v>#N/A</v>
      </c>
      <c r="FJ131" s="58" t="str">
        <f>IF(Include_in_Pub_Bias=TRUE,Inverse_standard_error-AVERAGE(Inverse_standard_error),"")</f>
        <v/>
      </c>
      <c r="FK131" s="47" t="str">
        <f>IF(Include_in_Pub_Bias=TRUE,Z_score-('Publication Bias Analysis'!AK$30+'Publication Bias Analysis'!AK$31*Inverse_standard_error),"")</f>
        <v/>
      </c>
      <c r="FQ131" s="164"/>
      <c r="FR131" s="98" t="str">
        <f>IF(Z_score&lt;&gt;"",RANK('Publication Bias Analysis'!AT:AT,'Publication Bias Analysis'!AT:AT,1)+COUNTIF('Publication Bias Analysis'!AT$2:AT130,'Publication Bias Analysis'!AR131),"")</f>
        <v/>
      </c>
      <c r="FS131" s="58" t="str">
        <f t="shared" si="168"/>
        <v/>
      </c>
      <c r="FT131" s="58" t="e">
        <f>IF(Include_in_Pub_Bias=TRUE,'Publication Bias Analysis'!AS131,NA())</f>
        <v>#N/A</v>
      </c>
      <c r="FU131" s="58" t="e">
        <f>IF('Publication Bias Analysis'!AS131&lt;&gt;"",'Publication Bias Analysis'!AT131,NA())</f>
        <v>#N/A</v>
      </c>
      <c r="FV131" s="58" t="str">
        <f>IF(Include_in_Pub_Bias=TRUE,'Publication Bias Analysis'!AS:AS-AVERAGE('Publication Bias Analysis'!AS:AS),"")</f>
        <v/>
      </c>
      <c r="FW131" s="47" t="str">
        <f>IF(Include_in_Pub_Bias=TRUE,FU:FU-('Publication Bias Analysis'!AW$30+'Publication Bias Analysis'!AW$31*FT:FT),"")</f>
        <v/>
      </c>
      <c r="GC131" s="164"/>
      <c r="GD131" s="58" t="str">
        <f t="shared" si="204"/>
        <v/>
      </c>
      <c r="GE131" s="58" t="str">
        <f t="shared" si="214"/>
        <v/>
      </c>
      <c r="GF131" s="47" t="str">
        <f t="shared" ref="GF131:GF194" si="258">IF(GE131&lt;&gt;"",LN(MAX(10^-306,GE131)),"")</f>
        <v/>
      </c>
    </row>
    <row r="132" spans="1:188" x14ac:dyDescent="0.2">
      <c r="A132" s="166"/>
      <c r="B132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32" s="78" t="str">
        <f>IF(B132&lt;&gt;"",IF(B132=0,COUNTIF(B$2:B131,0)+1,COUNTIF(B$2:B131,B132)+B132+COUNTIF(B:B,0)),"")</f>
        <v/>
      </c>
      <c r="D132" s="78" t="str">
        <f>IF(AND(Variance&lt;&gt;"",Entry_Number&lt;&gt;""),Entry_Number,"")</f>
        <v/>
      </c>
      <c r="E132" s="120" t="str">
        <f>IF(Input!Study_name&lt;&gt;"",Input!Study_name,"")</f>
        <v/>
      </c>
      <c r="F132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32" s="58" t="str">
        <f t="shared" si="215"/>
        <v/>
      </c>
      <c r="H132" s="58" t="str">
        <f t="shared" si="216"/>
        <v/>
      </c>
      <c r="I132" s="58" t="str">
        <f t="shared" si="217"/>
        <v/>
      </c>
      <c r="J132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32" s="58" t="str">
        <f>IF(AND(Include_study="Yes",Sufficient_data="Yes",Variance&lt;&gt;""),IF(Input!Standard_error_of_Partial_correlation&lt;&gt;"",Input!Standard_error_of_Partial_correlation,SQRT(J132)),"")</f>
        <v/>
      </c>
      <c r="L132" s="58" t="str">
        <f>IF(AND(Sufficient_data="Yes",Include_study="Yes",Variance&lt;&gt;""),1/Variance,"")</f>
        <v/>
      </c>
      <c r="M132" s="58" t="str">
        <f>IF(AND(Sufficient_data="Yes",Include_study="Yes",Variance&lt;&gt;""),1/(Variance+T2_),"")</f>
        <v/>
      </c>
      <c r="N132" s="58" t="str">
        <f t="shared" si="218"/>
        <v/>
      </c>
      <c r="O132" s="58" t="str">
        <f t="shared" si="219"/>
        <v/>
      </c>
      <c r="P132" s="143" t="str">
        <f t="shared" si="220"/>
        <v/>
      </c>
      <c r="Q132" s="146" t="str">
        <f>IF(AND(Include_study="Yes",Sufficient_data="Yes",Variance&lt;&gt;""),IF(Fisher_transformation="Off",Partial_correlation,Partial_correlation_z)-Combined_Effect_Size,"")</f>
        <v/>
      </c>
      <c r="S132" s="75" t="e">
        <f>IF(AND(Sufficient_data="Yes",Include_study="Yes",Variance&lt;&gt;""),Partial_correlation,NA())</f>
        <v>#N/A</v>
      </c>
      <c r="T132" s="58" t="e">
        <f t="shared" si="221"/>
        <v>#N/A</v>
      </c>
      <c r="U132" s="47" t="e">
        <f t="shared" si="222"/>
        <v>#N/A</v>
      </c>
      <c r="Z132" s="166"/>
      <c r="AA132" s="82" t="str">
        <f t="shared" si="223"/>
        <v/>
      </c>
      <c r="AB132" s="88" t="b">
        <f t="shared" si="250"/>
        <v>0</v>
      </c>
      <c r="AC132" s="105" t="str">
        <f>IF(Include_in_subgroup=TRUE,Input!Study_name,"")</f>
        <v/>
      </c>
      <c r="AD132" s="58" t="str">
        <f t="shared" si="224"/>
        <v/>
      </c>
      <c r="AE132" s="58" t="str">
        <f t="shared" si="225"/>
        <v/>
      </c>
      <c r="AF132" s="58" t="str">
        <f t="shared" si="226"/>
        <v/>
      </c>
      <c r="AG132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32" s="58" t="str">
        <f t="shared" si="227"/>
        <v/>
      </c>
      <c r="AI132" s="58" t="str">
        <f t="shared" si="228"/>
        <v/>
      </c>
      <c r="AJ132" s="83" t="str">
        <f t="shared" si="229"/>
        <v/>
      </c>
      <c r="AK132" s="58" t="str">
        <f t="shared" si="230"/>
        <v/>
      </c>
      <c r="AL132" s="58" t="str">
        <f t="shared" si="231"/>
        <v/>
      </c>
      <c r="AM132" s="47" t="str">
        <f t="shared" si="232"/>
        <v/>
      </c>
      <c r="AN132" s="27"/>
      <c r="AO132" s="75" t="e">
        <f t="shared" si="233"/>
        <v>#N/A</v>
      </c>
      <c r="AP132" s="58" t="e">
        <f t="shared" si="234"/>
        <v>#N/A</v>
      </c>
      <c r="AQ132" s="47" t="e">
        <f t="shared" si="235"/>
        <v>#N/A</v>
      </c>
      <c r="AR132" s="27"/>
      <c r="AS132" s="82" t="str">
        <f t="shared" si="206"/>
        <v/>
      </c>
      <c r="AT132" s="58" t="str">
        <f>IF(AND(Sufficient_data="Yes",Include_study="Yes",Subgroup&lt;&gt;""),IF(COUNTIFS(Input!K$2:K131,"="&amp;"Yes",Input!C$2:C131,"="&amp;"Yes",Input!M$2:M131,"="&amp;Subgroup)&gt;0,"",Subgroup),"")</f>
        <v/>
      </c>
      <c r="AU132" s="88" t="str">
        <f t="shared" si="207"/>
        <v/>
      </c>
      <c r="AV132" s="78" t="str">
        <f t="shared" si="236"/>
        <v/>
      </c>
      <c r="AW132" s="58" t="str">
        <f t="shared" si="208"/>
        <v/>
      </c>
      <c r="AX132" s="89" t="str">
        <f t="shared" si="209"/>
        <v/>
      </c>
      <c r="AY132" s="83" t="str">
        <f t="shared" si="251"/>
        <v/>
      </c>
      <c r="AZ132" s="58" t="str">
        <f t="shared" si="210"/>
        <v/>
      </c>
      <c r="BA132" s="58" t="str">
        <f t="shared" si="237"/>
        <v/>
      </c>
      <c r="BB132" s="58" t="str">
        <f t="shared" si="211"/>
        <v/>
      </c>
      <c r="BC132" s="58" t="str">
        <f t="shared" si="212"/>
        <v/>
      </c>
      <c r="BD132" s="58" t="str">
        <f t="shared" si="238"/>
        <v/>
      </c>
      <c r="BE132" s="88" t="str">
        <f t="shared" si="239"/>
        <v/>
      </c>
      <c r="BF132" s="58" t="str">
        <f t="shared" si="240"/>
        <v/>
      </c>
      <c r="BG132" s="58" t="str">
        <f t="shared" si="241"/>
        <v/>
      </c>
      <c r="BH132" s="58" t="str">
        <f t="shared" si="252"/>
        <v/>
      </c>
      <c r="BI132" s="58" t="str">
        <f t="shared" si="253"/>
        <v/>
      </c>
      <c r="BJ132" s="58" t="str">
        <f t="shared" si="242"/>
        <v/>
      </c>
      <c r="BK132" s="58" t="str">
        <f t="shared" si="243"/>
        <v/>
      </c>
      <c r="BL132" s="58" t="str">
        <f t="shared" si="254"/>
        <v/>
      </c>
      <c r="BM132" s="58" t="str">
        <f t="shared" si="255"/>
        <v/>
      </c>
      <c r="BN132" s="58" t="str">
        <f t="shared" si="244"/>
        <v/>
      </c>
      <c r="BO132" s="58" t="e">
        <f t="shared" si="245"/>
        <v>#N/A</v>
      </c>
      <c r="BP132" s="83" t="str">
        <f t="shared" si="256"/>
        <v/>
      </c>
      <c r="BQ132" s="58" t="str">
        <f t="shared" si="246"/>
        <v/>
      </c>
      <c r="BR132" s="58" t="str">
        <f t="shared" si="247"/>
        <v/>
      </c>
      <c r="BS132" s="58" t="str">
        <f t="shared" si="248"/>
        <v/>
      </c>
      <c r="BT132" s="47" t="str">
        <f t="shared" si="249"/>
        <v/>
      </c>
      <c r="BY132" s="167"/>
      <c r="BZ132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32" s="58" t="e">
        <f>IF(Include_in_Moderator=TRUE,'Moderator Analysis'!E:E,NA())</f>
        <v>#N/A</v>
      </c>
      <c r="CB132" s="58" t="e">
        <f>IF(Include_in_Moderator=TRUE,'Moderator Analysis'!F:F,NA())</f>
        <v>#N/A</v>
      </c>
      <c r="CC132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32" s="58" t="str">
        <f>IF(Include_in_Moderator=TRUE,1/CC:CC^2,"")</f>
        <v/>
      </c>
      <c r="CE132" s="58" t="str">
        <f>IF(Include_in_Moderator=TRUE,'Moderator Analysis'!F:F-CO$2,"")</f>
        <v/>
      </c>
      <c r="CF132" s="58" t="str">
        <f>IF(Include_in_Moderator=TRUE,'Moderator Analysis'!E:E-CO$3,"")</f>
        <v/>
      </c>
      <c r="CG132" s="47" t="str">
        <f>IF(Include_in_Moderator=TRUE,CD:CD*('Moderator Analysis'!F:F-CO$5-CO$4*'Moderator Analysis'!E:E)^2,"")</f>
        <v/>
      </c>
      <c r="CH132" s="27"/>
      <c r="CI132" s="75" t="str">
        <f>IF(AND(Sufficient_data="Yes",Include_study="Yes",Include_in_Moderator=TRUE,Moderator&lt;&gt;""),1/(CC:CC^2+CO$7),"")</f>
        <v/>
      </c>
      <c r="CJ132" s="58" t="str">
        <f>IF(AND(Sufficient_data="Yes",Include_study="Yes",CI132&lt;&gt;""),'Moderator Analysis'!F:F-'Moderator Analysis'!K$37,"")</f>
        <v/>
      </c>
      <c r="CK132" s="58" t="str">
        <f>IF(AND(Sufficient_data="Yes",Include_study="Yes",CI132&lt;&gt;""),'Moderator Analysis'!E:E-SUMPRODUCT('Moderator Analysis'!E:E,CI:CI)/SUM(CI:CI),"")</f>
        <v/>
      </c>
      <c r="CL132" s="47" t="str">
        <f>IF(AND(Sufficient_data="Yes",Include_study="Yes",CI132&lt;&gt;""),CI:CI*(CB132-'Moderator Analysis'!K$29-'Moderator Analysis'!K$30*'Moderator Analysis'!E:E)^2,"")</f>
        <v/>
      </c>
      <c r="CQ132" s="167"/>
      <c r="CR132" s="150" t="b">
        <f>IF(Additional_Fisher_transformation="On",AND(Include_study="Yes",Number_of_observations&lt;&gt;"",Number_of_predictors&lt;&gt;""),AND(Include_study="Yes",Sufficient_data="Yes"))</f>
        <v>0</v>
      </c>
      <c r="CS132" s="169"/>
      <c r="CT132" s="58" t="str">
        <f>IF(Include_in_Pub_Bias=TRUE,Partial_correlation,"")</f>
        <v/>
      </c>
      <c r="CU132" s="58" t="str">
        <f>IF(AND(Include_in_Pub_Bias=TRUE,Additional_Fisher_transformation="On"),FISHER(Partial_correlation),"")</f>
        <v/>
      </c>
      <c r="CV132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32" s="58" t="str">
        <f>IF(Include_in_Pub_Bias=TRUE,1/CV:CV^2,"")</f>
        <v/>
      </c>
      <c r="CX132" s="58" t="str">
        <f>IF(Include_in_Pub_Bias=TRUE,1/(CV:CV^2+IF(Additional_model="Fixed effect",0,Calculations!DK$11)),"")</f>
        <v/>
      </c>
      <c r="CY132" s="58" t="str">
        <f>IF(Include_in_Pub_Bias=TRUE,1/(CV:CV^2+IF(Additional_model="Fixed effect",0,'Publication Bias Analysis'!L$32)),"")</f>
        <v/>
      </c>
      <c r="CZ132" s="58" t="str">
        <f>IF(Include_in_Pub_Bias=TRUE,'Publication Bias Analysis'!E:E-'Publication Bias Analysis'!I$37,"")</f>
        <v/>
      </c>
      <c r="DA132" s="58" t="str">
        <f>IF(Include_in_Pub_Bias=TRUE,IF(Additional_model="Fixed effect",1/CV:CV,1/SQRT(CV:CV^2+DK$11)),"")</f>
        <v/>
      </c>
      <c r="DB132" s="58" t="str">
        <f>IF(Include_in_Pub_Bias=TRUE,IF(Additional_model="Fixed effect",'Publication Bias Analysis'!E:E/CV:CV,'Publication Bias Analysis'!E:E/SQRT(CV:CV^2+DK$11)),"")</f>
        <v/>
      </c>
      <c r="DC132" s="78" t="str">
        <f>IF(Include_in_Pub_Bias=TRUE,RANK(DP:DP,DP:DP,1)*IF(DO:DO&gt;0,1,-1),"")</f>
        <v/>
      </c>
      <c r="DD132" s="78" t="str">
        <f>IF(Include_in_Pub_Bias=TRUE,DC:DC,"")</f>
        <v/>
      </c>
      <c r="DE132" s="78" t="str">
        <f>IF(Include_in_Pub_Bias=TRUE,RANK(DS:DS,DS:DS,1)*IF(DR:DR&lt;0,-1,1),"")</f>
        <v/>
      </c>
      <c r="DF132" s="78" t="str">
        <f>IF(Include_in_Pub_Bias=TRUE,RANK(DV:DV,DV:DV,1)*IF(DU:DU&lt;0,-1,1),"")</f>
        <v/>
      </c>
      <c r="DG132" s="58" t="e">
        <f>IF(Include_in_Pub_Bias=TRUE,'Publication Bias Analysis'!E:E,NA())</f>
        <v>#N/A</v>
      </c>
      <c r="DH132" s="47" t="e">
        <f>IF(Include_in_Pub_Bias=TRUE,CV:CV,NA())</f>
        <v>#N/A</v>
      </c>
      <c r="DN132" s="164"/>
      <c r="DO132" s="10" t="str">
        <f>IF(Include_in_Pub_Bias=TRUE,IF('Publication Bias Analysis'!L$37="Left",'Publication Bias Analysis'!E:E-'Publication Bias Analysis'!I$29,'Publication Bias Analysis'!I$29-'Publication Bias Analysis'!E:E),"")</f>
        <v/>
      </c>
      <c r="DP132" s="10" t="str">
        <f>IF(Include_in_Pub_Bias=TRUE,ABS(DO132),"")</f>
        <v/>
      </c>
      <c r="DQ132" s="47" t="str">
        <f>IF(Include_in_Pub_Bias=TRUE,1/(CV:CV^2+IF(Additional_model="Fixed effect",0,$DZ$6)),"")</f>
        <v/>
      </c>
      <c r="DR132" s="10" t="str">
        <f>IF(Include_in_Pub_Bias=TRUE,IF('Publication Bias Analysis'!L$37="Left",'Publication Bias Analysis'!E:E-DZ$3,DZ$3-'Publication Bias Analysis'!E:E),"")</f>
        <v/>
      </c>
      <c r="DS132" s="10" t="str">
        <f t="shared" si="257"/>
        <v/>
      </c>
      <c r="DT132" s="47" t="str">
        <f>IF(AND(DR132&lt;&gt;"",DD132&lt;=MAX(DD:DD)-DZ$7),1/(CV:CV^2+IF(Additional_model="Fixed effect",0,$DZ$13)),"")</f>
        <v/>
      </c>
      <c r="DU132" s="10" t="str">
        <f>IF(Include_in_Pub_Bias=TRUE,IF('Publication Bias Analysis'!L$37="Left",'Publication Bias Analysis'!E:E-DZ$10,DZ$10-'Publication Bias Analysis'!E:E),"")</f>
        <v/>
      </c>
      <c r="DV132" s="10" t="str">
        <f t="shared" si="213"/>
        <v/>
      </c>
      <c r="DW132" s="47" t="str">
        <f>IF(AND(DU132&lt;&gt;"",DE132&lt;=MAX(DE:DE)-DZ$14),1/(CV:CV^2+IF(Additional_model="Fixed effect",0,$DZ$20)),"")</f>
        <v/>
      </c>
      <c r="EO132" s="164"/>
      <c r="EP132" s="58" t="str">
        <f>IF(Include_in_Pub_Bias=TRUE,Inverse_standard_error-AVERAGE(Inverse_standard_error),"")</f>
        <v/>
      </c>
      <c r="EQ132" s="47" t="str">
        <f>IF(Include_in_Pub_Bias=TRUE,Z_score-('Publication Bias Analysis'!P$3+'Publication Bias Analysis'!P$4*Inverse_standard_error),"")</f>
        <v/>
      </c>
      <c r="ES132" s="164"/>
      <c r="ET132" s="58" t="str">
        <f>IF(Include_in_Pub_Bias=TRUE,('Publication Bias Analysis'!E:E-SUMPRODUCT('Publication Bias Analysis'!E:E,Calculations!CW:CW)/SUM(Calculations!CW:CW))/(SQRT(EU:EU)),"")</f>
        <v/>
      </c>
      <c r="EU132" s="58" t="str">
        <f>IF(Include_in_Pub_Bias=TRUE,'Publication Bias Analysis'!F:F^2-1/(SUM(Calculations!CW:CW)),"")</f>
        <v/>
      </c>
      <c r="EV132" s="78" t="str">
        <f>IF(Include_in_Pub_Bias=TRUE,RANK(ET:ET,ET:ET,1),"")</f>
        <v/>
      </c>
      <c r="EW132" s="78" t="str">
        <f>IF(Include_in_Pub_Bias=TRUE,RANK(EU:EU,EU:EU,1),"")</f>
        <v/>
      </c>
      <c r="EX132" s="78" t="str">
        <f>IF(Include_in_Pub_Bias=TRUE,COUNTIFS(EV133:EV331,"&lt;"&amp;EV132,EW133:EW331,"&lt;"&amp;EW132)+COUNTIFS(EV133:EV331,"&gt;"&amp;EV132,EW133:EW331,"&gt;"&amp;EW132),"")</f>
        <v/>
      </c>
      <c r="EY132" s="94" t="str">
        <f>IF(Include_in_Pub_Bias=TRUE,COUNTIFS(EV133:EV331,"&lt;"&amp;EV132,EW133:EW331,"&gt;"&amp;EW132)+COUNTIFS(EV133:EV331,"&gt;"&amp;EV132,EW133:EW331,"&lt;"&amp;EW132),"")</f>
        <v/>
      </c>
      <c r="FA132" s="164"/>
      <c r="FG132" s="164"/>
      <c r="FH132" s="58" t="e">
        <f>IF(Include_in_Pub_Bias=TRUE,Inverse_standard_error,NA())</f>
        <v>#N/A</v>
      </c>
      <c r="FI132" s="58" t="e">
        <f>IF(Include_in_Pub_Bias=TRUE,Z_score,NA())</f>
        <v>#N/A</v>
      </c>
      <c r="FJ132" s="58" t="str">
        <f>IF(Include_in_Pub_Bias=TRUE,Inverse_standard_error-AVERAGE(Inverse_standard_error),"")</f>
        <v/>
      </c>
      <c r="FK132" s="47" t="str">
        <f>IF(Include_in_Pub_Bias=TRUE,Z_score-('Publication Bias Analysis'!AK$30+'Publication Bias Analysis'!AK$31*Inverse_standard_error),"")</f>
        <v/>
      </c>
      <c r="FQ132" s="164"/>
      <c r="FR132" s="98" t="str">
        <f>IF(Z_score&lt;&gt;"",RANK('Publication Bias Analysis'!AT:AT,'Publication Bias Analysis'!AT:AT,1)+COUNTIF('Publication Bias Analysis'!AT$2:AT131,'Publication Bias Analysis'!AR132),"")</f>
        <v/>
      </c>
      <c r="FS132" s="58" t="str">
        <f t="shared" si="168"/>
        <v/>
      </c>
      <c r="FT132" s="58" t="e">
        <f>IF(Include_in_Pub_Bias=TRUE,'Publication Bias Analysis'!AS132,NA())</f>
        <v>#N/A</v>
      </c>
      <c r="FU132" s="58" t="e">
        <f>IF('Publication Bias Analysis'!AS132&lt;&gt;"",'Publication Bias Analysis'!AT132,NA())</f>
        <v>#N/A</v>
      </c>
      <c r="FV132" s="58" t="str">
        <f>IF(Include_in_Pub_Bias=TRUE,'Publication Bias Analysis'!AS:AS-AVERAGE('Publication Bias Analysis'!AS:AS),"")</f>
        <v/>
      </c>
      <c r="FW132" s="47" t="str">
        <f>IF(Include_in_Pub_Bias=TRUE,FU:FU-('Publication Bias Analysis'!AW$30+'Publication Bias Analysis'!AW$31*FT:FT),"")</f>
        <v/>
      </c>
      <c r="GC132" s="164"/>
      <c r="GD132" s="58" t="str">
        <f t="shared" si="204"/>
        <v/>
      </c>
      <c r="GE132" s="58" t="str">
        <f t="shared" si="214"/>
        <v/>
      </c>
      <c r="GF132" s="47" t="str">
        <f t="shared" si="258"/>
        <v/>
      </c>
    </row>
    <row r="133" spans="1:188" x14ac:dyDescent="0.2">
      <c r="A133" s="166"/>
      <c r="B133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33" s="78" t="str">
        <f>IF(B133&lt;&gt;"",IF(B133=0,COUNTIF(B$2:B132,0)+1,COUNTIF(B$2:B132,B133)+B133+COUNTIF(B:B,0)),"")</f>
        <v/>
      </c>
      <c r="D133" s="78" t="str">
        <f>IF(AND(Variance&lt;&gt;"",Entry_Number&lt;&gt;""),Entry_Number,"")</f>
        <v/>
      </c>
      <c r="E133" s="120" t="str">
        <f>IF(Input!Study_name&lt;&gt;"",Input!Study_name,"")</f>
        <v/>
      </c>
      <c r="F133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33" s="58" t="str">
        <f t="shared" si="215"/>
        <v/>
      </c>
      <c r="H133" s="58" t="str">
        <f t="shared" si="216"/>
        <v/>
      </c>
      <c r="I133" s="58" t="str">
        <f t="shared" si="217"/>
        <v/>
      </c>
      <c r="J133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33" s="58" t="str">
        <f>IF(AND(Include_study="Yes",Sufficient_data="Yes",Variance&lt;&gt;""),IF(Input!Standard_error_of_Partial_correlation&lt;&gt;"",Input!Standard_error_of_Partial_correlation,SQRT(J133)),"")</f>
        <v/>
      </c>
      <c r="L133" s="58" t="str">
        <f>IF(AND(Sufficient_data="Yes",Include_study="Yes",Variance&lt;&gt;""),1/Variance,"")</f>
        <v/>
      </c>
      <c r="M133" s="58" t="str">
        <f>IF(AND(Sufficient_data="Yes",Include_study="Yes",Variance&lt;&gt;""),1/(Variance+T2_),"")</f>
        <v/>
      </c>
      <c r="N133" s="58" t="str">
        <f t="shared" si="218"/>
        <v/>
      </c>
      <c r="O133" s="58" t="str">
        <f t="shared" si="219"/>
        <v/>
      </c>
      <c r="P133" s="143" t="str">
        <f t="shared" si="220"/>
        <v/>
      </c>
      <c r="Q133" s="146" t="str">
        <f>IF(AND(Include_study="Yes",Sufficient_data="Yes",Variance&lt;&gt;""),IF(Fisher_transformation="Off",Partial_correlation,Partial_correlation_z)-Combined_Effect_Size,"")</f>
        <v/>
      </c>
      <c r="S133" s="75" t="e">
        <f>IF(AND(Sufficient_data="Yes",Include_study="Yes",Variance&lt;&gt;""),Partial_correlation,NA())</f>
        <v>#N/A</v>
      </c>
      <c r="T133" s="58" t="e">
        <f t="shared" si="221"/>
        <v>#N/A</v>
      </c>
      <c r="U133" s="47" t="e">
        <f t="shared" si="222"/>
        <v>#N/A</v>
      </c>
      <c r="Z133" s="166"/>
      <c r="AA133" s="82" t="str">
        <f t="shared" si="223"/>
        <v/>
      </c>
      <c r="AB133" s="88" t="b">
        <f t="shared" si="250"/>
        <v>0</v>
      </c>
      <c r="AC133" s="105" t="str">
        <f>IF(Include_in_subgroup=TRUE,Input!Study_name,"")</f>
        <v/>
      </c>
      <c r="AD133" s="58" t="str">
        <f t="shared" si="224"/>
        <v/>
      </c>
      <c r="AE133" s="58" t="str">
        <f t="shared" si="225"/>
        <v/>
      </c>
      <c r="AF133" s="58" t="str">
        <f t="shared" si="226"/>
        <v/>
      </c>
      <c r="AG133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33" s="58" t="str">
        <f t="shared" si="227"/>
        <v/>
      </c>
      <c r="AI133" s="58" t="str">
        <f t="shared" si="228"/>
        <v/>
      </c>
      <c r="AJ133" s="83" t="str">
        <f t="shared" si="229"/>
        <v/>
      </c>
      <c r="AK133" s="58" t="str">
        <f t="shared" si="230"/>
        <v/>
      </c>
      <c r="AL133" s="58" t="str">
        <f t="shared" si="231"/>
        <v/>
      </c>
      <c r="AM133" s="47" t="str">
        <f t="shared" si="232"/>
        <v/>
      </c>
      <c r="AN133" s="27"/>
      <c r="AO133" s="75" t="e">
        <f t="shared" si="233"/>
        <v>#N/A</v>
      </c>
      <c r="AP133" s="58" t="e">
        <f t="shared" si="234"/>
        <v>#N/A</v>
      </c>
      <c r="AQ133" s="47" t="e">
        <f t="shared" si="235"/>
        <v>#N/A</v>
      </c>
      <c r="AR133" s="27"/>
      <c r="AS133" s="82" t="str">
        <f t="shared" si="206"/>
        <v/>
      </c>
      <c r="AT133" s="58" t="str">
        <f>IF(AND(Sufficient_data="Yes",Include_study="Yes",Subgroup&lt;&gt;""),IF(COUNTIFS(Input!K$2:K132,"="&amp;"Yes",Input!C$2:C132,"="&amp;"Yes",Input!M$2:M132,"="&amp;Subgroup)&gt;0,"",Subgroup),"")</f>
        <v/>
      </c>
      <c r="AU133" s="88" t="str">
        <f t="shared" si="207"/>
        <v/>
      </c>
      <c r="AV133" s="78" t="str">
        <f t="shared" si="236"/>
        <v/>
      </c>
      <c r="AW133" s="58" t="str">
        <f t="shared" si="208"/>
        <v/>
      </c>
      <c r="AX133" s="89" t="str">
        <f t="shared" si="209"/>
        <v/>
      </c>
      <c r="AY133" s="83" t="str">
        <f t="shared" si="251"/>
        <v/>
      </c>
      <c r="AZ133" s="58" t="str">
        <f t="shared" si="210"/>
        <v/>
      </c>
      <c r="BA133" s="58" t="str">
        <f t="shared" si="237"/>
        <v/>
      </c>
      <c r="BB133" s="58" t="str">
        <f t="shared" si="211"/>
        <v/>
      </c>
      <c r="BC133" s="58" t="str">
        <f t="shared" si="212"/>
        <v/>
      </c>
      <c r="BD133" s="58" t="str">
        <f t="shared" si="238"/>
        <v/>
      </c>
      <c r="BE133" s="88" t="str">
        <f t="shared" si="239"/>
        <v/>
      </c>
      <c r="BF133" s="58" t="str">
        <f t="shared" si="240"/>
        <v/>
      </c>
      <c r="BG133" s="58" t="str">
        <f t="shared" si="241"/>
        <v/>
      </c>
      <c r="BH133" s="58" t="str">
        <f t="shared" si="252"/>
        <v/>
      </c>
      <c r="BI133" s="58" t="str">
        <f t="shared" si="253"/>
        <v/>
      </c>
      <c r="BJ133" s="58" t="str">
        <f t="shared" si="242"/>
        <v/>
      </c>
      <c r="BK133" s="58" t="str">
        <f t="shared" si="243"/>
        <v/>
      </c>
      <c r="BL133" s="58" t="str">
        <f t="shared" si="254"/>
        <v/>
      </c>
      <c r="BM133" s="58" t="str">
        <f t="shared" si="255"/>
        <v/>
      </c>
      <c r="BN133" s="58" t="str">
        <f t="shared" si="244"/>
        <v/>
      </c>
      <c r="BO133" s="58" t="e">
        <f t="shared" si="245"/>
        <v>#N/A</v>
      </c>
      <c r="BP133" s="83" t="str">
        <f t="shared" si="256"/>
        <v/>
      </c>
      <c r="BQ133" s="58" t="str">
        <f t="shared" si="246"/>
        <v/>
      </c>
      <c r="BR133" s="58" t="str">
        <f t="shared" si="247"/>
        <v/>
      </c>
      <c r="BS133" s="58" t="str">
        <f t="shared" si="248"/>
        <v/>
      </c>
      <c r="BT133" s="47" t="str">
        <f t="shared" si="249"/>
        <v/>
      </c>
      <c r="BY133" s="167"/>
      <c r="BZ133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33" s="58" t="e">
        <f>IF(Include_in_Moderator=TRUE,'Moderator Analysis'!E:E,NA())</f>
        <v>#N/A</v>
      </c>
      <c r="CB133" s="58" t="e">
        <f>IF(Include_in_Moderator=TRUE,'Moderator Analysis'!F:F,NA())</f>
        <v>#N/A</v>
      </c>
      <c r="CC133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33" s="58" t="str">
        <f>IF(Include_in_Moderator=TRUE,1/CC:CC^2,"")</f>
        <v/>
      </c>
      <c r="CE133" s="58" t="str">
        <f>IF(Include_in_Moderator=TRUE,'Moderator Analysis'!F:F-CO$2,"")</f>
        <v/>
      </c>
      <c r="CF133" s="58" t="str">
        <f>IF(Include_in_Moderator=TRUE,'Moderator Analysis'!E:E-CO$3,"")</f>
        <v/>
      </c>
      <c r="CG133" s="47" t="str">
        <f>IF(Include_in_Moderator=TRUE,CD:CD*('Moderator Analysis'!F:F-CO$5-CO$4*'Moderator Analysis'!E:E)^2,"")</f>
        <v/>
      </c>
      <c r="CH133" s="27"/>
      <c r="CI133" s="75" t="str">
        <f>IF(AND(Sufficient_data="Yes",Include_study="Yes",Include_in_Moderator=TRUE,Moderator&lt;&gt;""),1/(CC:CC^2+CO$7),"")</f>
        <v/>
      </c>
      <c r="CJ133" s="58" t="str">
        <f>IF(AND(Sufficient_data="Yes",Include_study="Yes",CI133&lt;&gt;""),'Moderator Analysis'!F:F-'Moderator Analysis'!K$37,"")</f>
        <v/>
      </c>
      <c r="CK133" s="58" t="str">
        <f>IF(AND(Sufficient_data="Yes",Include_study="Yes",CI133&lt;&gt;""),'Moderator Analysis'!E:E-SUMPRODUCT('Moderator Analysis'!E:E,CI:CI)/SUM(CI:CI),"")</f>
        <v/>
      </c>
      <c r="CL133" s="47" t="str">
        <f>IF(AND(Sufficient_data="Yes",Include_study="Yes",CI133&lt;&gt;""),CI:CI*(CB133-'Moderator Analysis'!K$29-'Moderator Analysis'!K$30*'Moderator Analysis'!E:E)^2,"")</f>
        <v/>
      </c>
      <c r="CQ133" s="167"/>
      <c r="CR133" s="150" t="b">
        <f>IF(Additional_Fisher_transformation="On",AND(Include_study="Yes",Number_of_observations&lt;&gt;"",Number_of_predictors&lt;&gt;""),AND(Include_study="Yes",Sufficient_data="Yes"))</f>
        <v>0</v>
      </c>
      <c r="CS133" s="169"/>
      <c r="CT133" s="58" t="str">
        <f>IF(Include_in_Pub_Bias=TRUE,Partial_correlation,"")</f>
        <v/>
      </c>
      <c r="CU133" s="58" t="str">
        <f>IF(AND(Include_in_Pub_Bias=TRUE,Additional_Fisher_transformation="On"),FISHER(Partial_correlation),"")</f>
        <v/>
      </c>
      <c r="CV133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33" s="58" t="str">
        <f>IF(Include_in_Pub_Bias=TRUE,1/CV:CV^2,"")</f>
        <v/>
      </c>
      <c r="CX133" s="58" t="str">
        <f>IF(Include_in_Pub_Bias=TRUE,1/(CV:CV^2+IF(Additional_model="Fixed effect",0,Calculations!DK$11)),"")</f>
        <v/>
      </c>
      <c r="CY133" s="58" t="str">
        <f>IF(Include_in_Pub_Bias=TRUE,1/(CV:CV^2+IF(Additional_model="Fixed effect",0,'Publication Bias Analysis'!L$32)),"")</f>
        <v/>
      </c>
      <c r="CZ133" s="58" t="str">
        <f>IF(Include_in_Pub_Bias=TRUE,'Publication Bias Analysis'!E:E-'Publication Bias Analysis'!I$37,"")</f>
        <v/>
      </c>
      <c r="DA133" s="58" t="str">
        <f>IF(Include_in_Pub_Bias=TRUE,IF(Additional_model="Fixed effect",1/CV:CV,1/SQRT(CV:CV^2+DK$11)),"")</f>
        <v/>
      </c>
      <c r="DB133" s="58" t="str">
        <f>IF(Include_in_Pub_Bias=TRUE,IF(Additional_model="Fixed effect",'Publication Bias Analysis'!E:E/CV:CV,'Publication Bias Analysis'!E:E/SQRT(CV:CV^2+DK$11)),"")</f>
        <v/>
      </c>
      <c r="DC133" s="78" t="str">
        <f>IF(Include_in_Pub_Bias=TRUE,RANK(DP:DP,DP:DP,1)*IF(DO:DO&gt;0,1,-1),"")</f>
        <v/>
      </c>
      <c r="DD133" s="78" t="str">
        <f>IF(Include_in_Pub_Bias=TRUE,DC:DC,"")</f>
        <v/>
      </c>
      <c r="DE133" s="78" t="str">
        <f>IF(Include_in_Pub_Bias=TRUE,RANK(DS:DS,DS:DS,1)*IF(DR:DR&lt;0,-1,1),"")</f>
        <v/>
      </c>
      <c r="DF133" s="78" t="str">
        <f>IF(Include_in_Pub_Bias=TRUE,RANK(DV:DV,DV:DV,1)*IF(DU:DU&lt;0,-1,1),"")</f>
        <v/>
      </c>
      <c r="DG133" s="58" t="e">
        <f>IF(Include_in_Pub_Bias=TRUE,'Publication Bias Analysis'!E:E,NA())</f>
        <v>#N/A</v>
      </c>
      <c r="DH133" s="47" t="e">
        <f>IF(Include_in_Pub_Bias=TRUE,CV:CV,NA())</f>
        <v>#N/A</v>
      </c>
      <c r="DN133" s="164"/>
      <c r="DO133" s="10" t="str">
        <f>IF(Include_in_Pub_Bias=TRUE,IF('Publication Bias Analysis'!L$37="Left",'Publication Bias Analysis'!E:E-'Publication Bias Analysis'!I$29,'Publication Bias Analysis'!I$29-'Publication Bias Analysis'!E:E),"")</f>
        <v/>
      </c>
      <c r="DP133" s="10" t="str">
        <f>IF(Include_in_Pub_Bias=TRUE,ABS(DO133),"")</f>
        <v/>
      </c>
      <c r="DQ133" s="47" t="str">
        <f>IF(Include_in_Pub_Bias=TRUE,1/(CV:CV^2+IF(Additional_model="Fixed effect",0,$DZ$6)),"")</f>
        <v/>
      </c>
      <c r="DR133" s="10" t="str">
        <f>IF(Include_in_Pub_Bias=TRUE,IF('Publication Bias Analysis'!L$37="Left",'Publication Bias Analysis'!E:E-DZ$3,DZ$3-'Publication Bias Analysis'!E:E),"")</f>
        <v/>
      </c>
      <c r="DS133" s="10" t="str">
        <f t="shared" si="257"/>
        <v/>
      </c>
      <c r="DT133" s="47" t="str">
        <f>IF(AND(DR133&lt;&gt;"",DD133&lt;=MAX(DD:DD)-DZ$7),1/(CV:CV^2+IF(Additional_model="Fixed effect",0,$DZ$13)),"")</f>
        <v/>
      </c>
      <c r="DU133" s="10" t="str">
        <f>IF(Include_in_Pub_Bias=TRUE,IF('Publication Bias Analysis'!L$37="Left",'Publication Bias Analysis'!E:E-DZ$10,DZ$10-'Publication Bias Analysis'!E:E),"")</f>
        <v/>
      </c>
      <c r="DV133" s="10" t="str">
        <f t="shared" si="213"/>
        <v/>
      </c>
      <c r="DW133" s="47" t="str">
        <f>IF(AND(DU133&lt;&gt;"",DE133&lt;=MAX(DE:DE)-DZ$14),1/(CV:CV^2+IF(Additional_model="Fixed effect",0,$DZ$20)),"")</f>
        <v/>
      </c>
      <c r="EO133" s="164"/>
      <c r="EP133" s="58" t="str">
        <f>IF(Include_in_Pub_Bias=TRUE,Inverse_standard_error-AVERAGE(Inverse_standard_error),"")</f>
        <v/>
      </c>
      <c r="EQ133" s="47" t="str">
        <f>IF(Include_in_Pub_Bias=TRUE,Z_score-('Publication Bias Analysis'!P$3+'Publication Bias Analysis'!P$4*Inverse_standard_error),"")</f>
        <v/>
      </c>
      <c r="ES133" s="164"/>
      <c r="ET133" s="58" t="str">
        <f>IF(Include_in_Pub_Bias=TRUE,('Publication Bias Analysis'!E:E-SUMPRODUCT('Publication Bias Analysis'!E:E,Calculations!CW:CW)/SUM(Calculations!CW:CW))/(SQRT(EU:EU)),"")</f>
        <v/>
      </c>
      <c r="EU133" s="58" t="str">
        <f>IF(Include_in_Pub_Bias=TRUE,'Publication Bias Analysis'!F:F^2-1/(SUM(Calculations!CW:CW)),"")</f>
        <v/>
      </c>
      <c r="EV133" s="78" t="str">
        <f>IF(Include_in_Pub_Bias=TRUE,RANK(ET:ET,ET:ET,1),"")</f>
        <v/>
      </c>
      <c r="EW133" s="78" t="str">
        <f>IF(Include_in_Pub_Bias=TRUE,RANK(EU:EU,EU:EU,1),"")</f>
        <v/>
      </c>
      <c r="EX133" s="78" t="str">
        <f>IF(Include_in_Pub_Bias=TRUE,COUNTIFS(EV134:EV332,"&lt;"&amp;EV133,EW134:EW332,"&lt;"&amp;EW133)+COUNTIFS(EV134:EV332,"&gt;"&amp;EV133,EW134:EW332,"&gt;"&amp;EW133),"")</f>
        <v/>
      </c>
      <c r="EY133" s="94" t="str">
        <f>IF(Include_in_Pub_Bias=TRUE,COUNTIFS(EV134:EV332,"&lt;"&amp;EV133,EW134:EW332,"&gt;"&amp;EW133)+COUNTIFS(EV134:EV332,"&gt;"&amp;EV133,EW134:EW332,"&lt;"&amp;EW133),"")</f>
        <v/>
      </c>
      <c r="FA133" s="164"/>
      <c r="FG133" s="164"/>
      <c r="FH133" s="58" t="e">
        <f>IF(Include_in_Pub_Bias=TRUE,Inverse_standard_error,NA())</f>
        <v>#N/A</v>
      </c>
      <c r="FI133" s="58" t="e">
        <f>IF(Include_in_Pub_Bias=TRUE,Z_score,NA())</f>
        <v>#N/A</v>
      </c>
      <c r="FJ133" s="58" t="str">
        <f>IF(Include_in_Pub_Bias=TRUE,Inverse_standard_error-AVERAGE(Inverse_standard_error),"")</f>
        <v/>
      </c>
      <c r="FK133" s="47" t="str">
        <f>IF(Include_in_Pub_Bias=TRUE,Z_score-('Publication Bias Analysis'!AK$30+'Publication Bias Analysis'!AK$31*Inverse_standard_error),"")</f>
        <v/>
      </c>
      <c r="FQ133" s="164"/>
      <c r="FR133" s="98" t="str">
        <f>IF(Z_score&lt;&gt;"",RANK('Publication Bias Analysis'!AT:AT,'Publication Bias Analysis'!AT:AT,1)+COUNTIF('Publication Bias Analysis'!AT$2:AT132,'Publication Bias Analysis'!AR133),"")</f>
        <v/>
      </c>
      <c r="FS133" s="58" t="str">
        <f t="shared" si="168"/>
        <v/>
      </c>
      <c r="FT133" s="58" t="e">
        <f>IF(Include_in_Pub_Bias=TRUE,'Publication Bias Analysis'!AS133,NA())</f>
        <v>#N/A</v>
      </c>
      <c r="FU133" s="58" t="e">
        <f>IF('Publication Bias Analysis'!AS133&lt;&gt;"",'Publication Bias Analysis'!AT133,NA())</f>
        <v>#N/A</v>
      </c>
      <c r="FV133" s="58" t="str">
        <f>IF(Include_in_Pub_Bias=TRUE,'Publication Bias Analysis'!AS:AS-AVERAGE('Publication Bias Analysis'!AS:AS),"")</f>
        <v/>
      </c>
      <c r="FW133" s="47" t="str">
        <f>IF(Include_in_Pub_Bias=TRUE,FU:FU-('Publication Bias Analysis'!AW$30+'Publication Bias Analysis'!AW$31*FT:FT),"")</f>
        <v/>
      </c>
      <c r="GC133" s="164"/>
      <c r="GD133" s="58" t="str">
        <f t="shared" si="204"/>
        <v/>
      </c>
      <c r="GE133" s="58" t="str">
        <f t="shared" si="214"/>
        <v/>
      </c>
      <c r="GF133" s="47" t="str">
        <f t="shared" si="258"/>
        <v/>
      </c>
    </row>
    <row r="134" spans="1:188" x14ac:dyDescent="0.2">
      <c r="A134" s="166"/>
      <c r="B134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34" s="78" t="str">
        <f>IF(B134&lt;&gt;"",IF(B134=0,COUNTIF(B$2:B133,0)+1,COUNTIF(B$2:B133,B134)+B134+COUNTIF(B:B,0)),"")</f>
        <v/>
      </c>
      <c r="D134" s="78" t="str">
        <f>IF(AND(Variance&lt;&gt;"",Entry_Number&lt;&gt;""),Entry_Number,"")</f>
        <v/>
      </c>
      <c r="E134" s="120" t="str">
        <f>IF(Input!Study_name&lt;&gt;"",Input!Study_name,"")</f>
        <v/>
      </c>
      <c r="F134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34" s="58" t="str">
        <f t="shared" si="215"/>
        <v/>
      </c>
      <c r="H134" s="58" t="str">
        <f t="shared" si="216"/>
        <v/>
      </c>
      <c r="I134" s="58" t="str">
        <f t="shared" si="217"/>
        <v/>
      </c>
      <c r="J134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34" s="58" t="str">
        <f>IF(AND(Include_study="Yes",Sufficient_data="Yes",Variance&lt;&gt;""),IF(Input!Standard_error_of_Partial_correlation&lt;&gt;"",Input!Standard_error_of_Partial_correlation,SQRT(J134)),"")</f>
        <v/>
      </c>
      <c r="L134" s="58" t="str">
        <f>IF(AND(Sufficient_data="Yes",Include_study="Yes",Variance&lt;&gt;""),1/Variance,"")</f>
        <v/>
      </c>
      <c r="M134" s="58" t="str">
        <f>IF(AND(Sufficient_data="Yes",Include_study="Yes",Variance&lt;&gt;""),1/(Variance+T2_),"")</f>
        <v/>
      </c>
      <c r="N134" s="58" t="str">
        <f t="shared" si="218"/>
        <v/>
      </c>
      <c r="O134" s="58" t="str">
        <f t="shared" si="219"/>
        <v/>
      </c>
      <c r="P134" s="143" t="str">
        <f t="shared" si="220"/>
        <v/>
      </c>
      <c r="Q134" s="146" t="str">
        <f>IF(AND(Include_study="Yes",Sufficient_data="Yes",Variance&lt;&gt;""),IF(Fisher_transformation="Off",Partial_correlation,Partial_correlation_z)-Combined_Effect_Size,"")</f>
        <v/>
      </c>
      <c r="S134" s="75" t="e">
        <f>IF(AND(Sufficient_data="Yes",Include_study="Yes",Variance&lt;&gt;""),Partial_correlation,NA())</f>
        <v>#N/A</v>
      </c>
      <c r="T134" s="58" t="e">
        <f t="shared" si="221"/>
        <v>#N/A</v>
      </c>
      <c r="U134" s="47" t="e">
        <f t="shared" si="222"/>
        <v>#N/A</v>
      </c>
      <c r="Z134" s="166"/>
      <c r="AA134" s="82" t="str">
        <f t="shared" si="223"/>
        <v/>
      </c>
      <c r="AB134" s="88" t="b">
        <f t="shared" si="250"/>
        <v>0</v>
      </c>
      <c r="AC134" s="105" t="str">
        <f>IF(Include_in_subgroup=TRUE,Input!Study_name,"")</f>
        <v/>
      </c>
      <c r="AD134" s="58" t="str">
        <f t="shared" si="224"/>
        <v/>
      </c>
      <c r="AE134" s="58" t="str">
        <f t="shared" si="225"/>
        <v/>
      </c>
      <c r="AF134" s="58" t="str">
        <f t="shared" si="226"/>
        <v/>
      </c>
      <c r="AG134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34" s="58" t="str">
        <f t="shared" si="227"/>
        <v/>
      </c>
      <c r="AI134" s="58" t="str">
        <f t="shared" si="228"/>
        <v/>
      </c>
      <c r="AJ134" s="83" t="str">
        <f t="shared" si="229"/>
        <v/>
      </c>
      <c r="AK134" s="58" t="str">
        <f t="shared" si="230"/>
        <v/>
      </c>
      <c r="AL134" s="58" t="str">
        <f t="shared" si="231"/>
        <v/>
      </c>
      <c r="AM134" s="47" t="str">
        <f t="shared" si="232"/>
        <v/>
      </c>
      <c r="AN134" s="27"/>
      <c r="AO134" s="75" t="e">
        <f t="shared" si="233"/>
        <v>#N/A</v>
      </c>
      <c r="AP134" s="58" t="e">
        <f t="shared" si="234"/>
        <v>#N/A</v>
      </c>
      <c r="AQ134" s="47" t="e">
        <f t="shared" si="235"/>
        <v>#N/A</v>
      </c>
      <c r="AR134" s="27"/>
      <c r="AS134" s="82" t="str">
        <f t="shared" si="206"/>
        <v/>
      </c>
      <c r="AT134" s="58" t="str">
        <f>IF(AND(Sufficient_data="Yes",Include_study="Yes",Subgroup&lt;&gt;""),IF(COUNTIFS(Input!K$2:K133,"="&amp;"Yes",Input!C$2:C133,"="&amp;"Yes",Input!M$2:M133,"="&amp;Subgroup)&gt;0,"",Subgroup),"")</f>
        <v/>
      </c>
      <c r="AU134" s="88" t="str">
        <f t="shared" si="207"/>
        <v/>
      </c>
      <c r="AV134" s="78" t="str">
        <f t="shared" si="236"/>
        <v/>
      </c>
      <c r="AW134" s="58" t="str">
        <f t="shared" si="208"/>
        <v/>
      </c>
      <c r="AX134" s="89" t="str">
        <f t="shared" si="209"/>
        <v/>
      </c>
      <c r="AY134" s="83" t="str">
        <f t="shared" si="251"/>
        <v/>
      </c>
      <c r="AZ134" s="58" t="str">
        <f t="shared" si="210"/>
        <v/>
      </c>
      <c r="BA134" s="58" t="str">
        <f t="shared" si="237"/>
        <v/>
      </c>
      <c r="BB134" s="58" t="str">
        <f t="shared" si="211"/>
        <v/>
      </c>
      <c r="BC134" s="58" t="str">
        <f t="shared" si="212"/>
        <v/>
      </c>
      <c r="BD134" s="58" t="str">
        <f t="shared" si="238"/>
        <v/>
      </c>
      <c r="BE134" s="88" t="str">
        <f t="shared" si="239"/>
        <v/>
      </c>
      <c r="BF134" s="58" t="str">
        <f t="shared" si="240"/>
        <v/>
      </c>
      <c r="BG134" s="58" t="str">
        <f t="shared" si="241"/>
        <v/>
      </c>
      <c r="BH134" s="58" t="str">
        <f t="shared" si="252"/>
        <v/>
      </c>
      <c r="BI134" s="58" t="str">
        <f t="shared" si="253"/>
        <v/>
      </c>
      <c r="BJ134" s="58" t="str">
        <f t="shared" si="242"/>
        <v/>
      </c>
      <c r="BK134" s="58" t="str">
        <f t="shared" si="243"/>
        <v/>
      </c>
      <c r="BL134" s="58" t="str">
        <f t="shared" si="254"/>
        <v/>
      </c>
      <c r="BM134" s="58" t="str">
        <f t="shared" si="255"/>
        <v/>
      </c>
      <c r="BN134" s="58" t="str">
        <f t="shared" si="244"/>
        <v/>
      </c>
      <c r="BO134" s="58" t="e">
        <f t="shared" si="245"/>
        <v>#N/A</v>
      </c>
      <c r="BP134" s="83" t="str">
        <f t="shared" si="256"/>
        <v/>
      </c>
      <c r="BQ134" s="58" t="str">
        <f t="shared" si="246"/>
        <v/>
      </c>
      <c r="BR134" s="58" t="str">
        <f t="shared" si="247"/>
        <v/>
      </c>
      <c r="BS134" s="58" t="str">
        <f t="shared" si="248"/>
        <v/>
      </c>
      <c r="BT134" s="47" t="str">
        <f t="shared" si="249"/>
        <v/>
      </c>
      <c r="BY134" s="167"/>
      <c r="BZ134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34" s="58" t="e">
        <f>IF(Include_in_Moderator=TRUE,'Moderator Analysis'!E:E,NA())</f>
        <v>#N/A</v>
      </c>
      <c r="CB134" s="58" t="e">
        <f>IF(Include_in_Moderator=TRUE,'Moderator Analysis'!F:F,NA())</f>
        <v>#N/A</v>
      </c>
      <c r="CC134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34" s="58" t="str">
        <f>IF(Include_in_Moderator=TRUE,1/CC:CC^2,"")</f>
        <v/>
      </c>
      <c r="CE134" s="58" t="str">
        <f>IF(Include_in_Moderator=TRUE,'Moderator Analysis'!F:F-CO$2,"")</f>
        <v/>
      </c>
      <c r="CF134" s="58" t="str">
        <f>IF(Include_in_Moderator=TRUE,'Moderator Analysis'!E:E-CO$3,"")</f>
        <v/>
      </c>
      <c r="CG134" s="47" t="str">
        <f>IF(Include_in_Moderator=TRUE,CD:CD*('Moderator Analysis'!F:F-CO$5-CO$4*'Moderator Analysis'!E:E)^2,"")</f>
        <v/>
      </c>
      <c r="CH134" s="27"/>
      <c r="CI134" s="75" t="str">
        <f>IF(AND(Sufficient_data="Yes",Include_study="Yes",Include_in_Moderator=TRUE,Moderator&lt;&gt;""),1/(CC:CC^2+CO$7),"")</f>
        <v/>
      </c>
      <c r="CJ134" s="58" t="str">
        <f>IF(AND(Sufficient_data="Yes",Include_study="Yes",CI134&lt;&gt;""),'Moderator Analysis'!F:F-'Moderator Analysis'!K$37,"")</f>
        <v/>
      </c>
      <c r="CK134" s="58" t="str">
        <f>IF(AND(Sufficient_data="Yes",Include_study="Yes",CI134&lt;&gt;""),'Moderator Analysis'!E:E-SUMPRODUCT('Moderator Analysis'!E:E,CI:CI)/SUM(CI:CI),"")</f>
        <v/>
      </c>
      <c r="CL134" s="47" t="str">
        <f>IF(AND(Sufficient_data="Yes",Include_study="Yes",CI134&lt;&gt;""),CI:CI*(CB134-'Moderator Analysis'!K$29-'Moderator Analysis'!K$30*'Moderator Analysis'!E:E)^2,"")</f>
        <v/>
      </c>
      <c r="CQ134" s="167"/>
      <c r="CR134" s="150" t="b">
        <f>IF(Additional_Fisher_transformation="On",AND(Include_study="Yes",Number_of_observations&lt;&gt;"",Number_of_predictors&lt;&gt;""),AND(Include_study="Yes",Sufficient_data="Yes"))</f>
        <v>0</v>
      </c>
      <c r="CS134" s="169"/>
      <c r="CT134" s="58" t="str">
        <f>IF(Include_in_Pub_Bias=TRUE,Partial_correlation,"")</f>
        <v/>
      </c>
      <c r="CU134" s="58" t="str">
        <f>IF(AND(Include_in_Pub_Bias=TRUE,Additional_Fisher_transformation="On"),FISHER(Partial_correlation),"")</f>
        <v/>
      </c>
      <c r="CV134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34" s="58" t="str">
        <f>IF(Include_in_Pub_Bias=TRUE,1/CV:CV^2,"")</f>
        <v/>
      </c>
      <c r="CX134" s="58" t="str">
        <f>IF(Include_in_Pub_Bias=TRUE,1/(CV:CV^2+IF(Additional_model="Fixed effect",0,Calculations!DK$11)),"")</f>
        <v/>
      </c>
      <c r="CY134" s="58" t="str">
        <f>IF(Include_in_Pub_Bias=TRUE,1/(CV:CV^2+IF(Additional_model="Fixed effect",0,'Publication Bias Analysis'!L$32)),"")</f>
        <v/>
      </c>
      <c r="CZ134" s="58" t="str">
        <f>IF(Include_in_Pub_Bias=TRUE,'Publication Bias Analysis'!E:E-'Publication Bias Analysis'!I$37,"")</f>
        <v/>
      </c>
      <c r="DA134" s="58" t="str">
        <f>IF(Include_in_Pub_Bias=TRUE,IF(Additional_model="Fixed effect",1/CV:CV,1/SQRT(CV:CV^2+DK$11)),"")</f>
        <v/>
      </c>
      <c r="DB134" s="58" t="str">
        <f>IF(Include_in_Pub_Bias=TRUE,IF(Additional_model="Fixed effect",'Publication Bias Analysis'!E:E/CV:CV,'Publication Bias Analysis'!E:E/SQRT(CV:CV^2+DK$11)),"")</f>
        <v/>
      </c>
      <c r="DC134" s="78" t="str">
        <f>IF(Include_in_Pub_Bias=TRUE,RANK(DP:DP,DP:DP,1)*IF(DO:DO&gt;0,1,-1),"")</f>
        <v/>
      </c>
      <c r="DD134" s="78" t="str">
        <f>IF(Include_in_Pub_Bias=TRUE,DC:DC,"")</f>
        <v/>
      </c>
      <c r="DE134" s="78" t="str">
        <f>IF(Include_in_Pub_Bias=TRUE,RANK(DS:DS,DS:DS,1)*IF(DR:DR&lt;0,-1,1),"")</f>
        <v/>
      </c>
      <c r="DF134" s="78" t="str">
        <f>IF(Include_in_Pub_Bias=TRUE,RANK(DV:DV,DV:DV,1)*IF(DU:DU&lt;0,-1,1),"")</f>
        <v/>
      </c>
      <c r="DG134" s="58" t="e">
        <f>IF(Include_in_Pub_Bias=TRUE,'Publication Bias Analysis'!E:E,NA())</f>
        <v>#N/A</v>
      </c>
      <c r="DH134" s="47" t="e">
        <f>IF(Include_in_Pub_Bias=TRUE,CV:CV,NA())</f>
        <v>#N/A</v>
      </c>
      <c r="DN134" s="164"/>
      <c r="DO134" s="10" t="str">
        <f>IF(Include_in_Pub_Bias=TRUE,IF('Publication Bias Analysis'!L$37="Left",'Publication Bias Analysis'!E:E-'Publication Bias Analysis'!I$29,'Publication Bias Analysis'!I$29-'Publication Bias Analysis'!E:E),"")</f>
        <v/>
      </c>
      <c r="DP134" s="10" t="str">
        <f>IF(Include_in_Pub_Bias=TRUE,ABS(DO134),"")</f>
        <v/>
      </c>
      <c r="DQ134" s="47" t="str">
        <f>IF(Include_in_Pub_Bias=TRUE,1/(CV:CV^2+IF(Additional_model="Fixed effect",0,$DZ$6)),"")</f>
        <v/>
      </c>
      <c r="DR134" s="10" t="str">
        <f>IF(Include_in_Pub_Bias=TRUE,IF('Publication Bias Analysis'!L$37="Left",'Publication Bias Analysis'!E:E-DZ$3,DZ$3-'Publication Bias Analysis'!E:E),"")</f>
        <v/>
      </c>
      <c r="DS134" s="10" t="str">
        <f t="shared" si="257"/>
        <v/>
      </c>
      <c r="DT134" s="47" t="str">
        <f>IF(AND(DR134&lt;&gt;"",DD134&lt;=MAX(DD:DD)-DZ$7),1/(CV:CV^2+IF(Additional_model="Fixed effect",0,$DZ$13)),"")</f>
        <v/>
      </c>
      <c r="DU134" s="10" t="str">
        <f>IF(Include_in_Pub_Bias=TRUE,IF('Publication Bias Analysis'!L$37="Left",'Publication Bias Analysis'!E:E-DZ$10,DZ$10-'Publication Bias Analysis'!E:E),"")</f>
        <v/>
      </c>
      <c r="DV134" s="10" t="str">
        <f t="shared" si="213"/>
        <v/>
      </c>
      <c r="DW134" s="47" t="str">
        <f>IF(AND(DU134&lt;&gt;"",DE134&lt;=MAX(DE:DE)-DZ$14),1/(CV:CV^2+IF(Additional_model="Fixed effect",0,$DZ$20)),"")</f>
        <v/>
      </c>
      <c r="EO134" s="164"/>
      <c r="EP134" s="58" t="str">
        <f>IF(Include_in_Pub_Bias=TRUE,Inverse_standard_error-AVERAGE(Inverse_standard_error),"")</f>
        <v/>
      </c>
      <c r="EQ134" s="47" t="str">
        <f>IF(Include_in_Pub_Bias=TRUE,Z_score-('Publication Bias Analysis'!P$3+'Publication Bias Analysis'!P$4*Inverse_standard_error),"")</f>
        <v/>
      </c>
      <c r="ES134" s="164"/>
      <c r="ET134" s="58" t="str">
        <f>IF(Include_in_Pub_Bias=TRUE,('Publication Bias Analysis'!E:E-SUMPRODUCT('Publication Bias Analysis'!E:E,Calculations!CW:CW)/SUM(Calculations!CW:CW))/(SQRT(EU:EU)),"")</f>
        <v/>
      </c>
      <c r="EU134" s="58" t="str">
        <f>IF(Include_in_Pub_Bias=TRUE,'Publication Bias Analysis'!F:F^2-1/(SUM(Calculations!CW:CW)),"")</f>
        <v/>
      </c>
      <c r="EV134" s="78" t="str">
        <f>IF(Include_in_Pub_Bias=TRUE,RANK(ET:ET,ET:ET,1),"")</f>
        <v/>
      </c>
      <c r="EW134" s="78" t="str">
        <f>IF(Include_in_Pub_Bias=TRUE,RANK(EU:EU,EU:EU,1),"")</f>
        <v/>
      </c>
      <c r="EX134" s="78" t="str">
        <f>IF(Include_in_Pub_Bias=TRUE,COUNTIFS(EV135:EV333,"&lt;"&amp;EV134,EW135:EW333,"&lt;"&amp;EW134)+COUNTIFS(EV135:EV333,"&gt;"&amp;EV134,EW135:EW333,"&gt;"&amp;EW134),"")</f>
        <v/>
      </c>
      <c r="EY134" s="94" t="str">
        <f>IF(Include_in_Pub_Bias=TRUE,COUNTIFS(EV135:EV333,"&lt;"&amp;EV134,EW135:EW333,"&gt;"&amp;EW134)+COUNTIFS(EV135:EV333,"&gt;"&amp;EV134,EW135:EW333,"&lt;"&amp;EW134),"")</f>
        <v/>
      </c>
      <c r="FA134" s="164"/>
      <c r="FG134" s="164"/>
      <c r="FH134" s="58" t="e">
        <f>IF(Include_in_Pub_Bias=TRUE,Inverse_standard_error,NA())</f>
        <v>#N/A</v>
      </c>
      <c r="FI134" s="58" t="e">
        <f>IF(Include_in_Pub_Bias=TRUE,Z_score,NA())</f>
        <v>#N/A</v>
      </c>
      <c r="FJ134" s="58" t="str">
        <f>IF(Include_in_Pub_Bias=TRUE,Inverse_standard_error-AVERAGE(Inverse_standard_error),"")</f>
        <v/>
      </c>
      <c r="FK134" s="47" t="str">
        <f>IF(Include_in_Pub_Bias=TRUE,Z_score-('Publication Bias Analysis'!AK$30+'Publication Bias Analysis'!AK$31*Inverse_standard_error),"")</f>
        <v/>
      </c>
      <c r="FQ134" s="164"/>
      <c r="FR134" s="98" t="str">
        <f>IF(Z_score&lt;&gt;"",RANK('Publication Bias Analysis'!AT:AT,'Publication Bias Analysis'!AT:AT,1)+COUNTIF('Publication Bias Analysis'!AT$2:AT133,'Publication Bias Analysis'!AR134),"")</f>
        <v/>
      </c>
      <c r="FS134" s="58" t="str">
        <f t="shared" ref="FS134:FS197" si="259">IF(FR:FR&lt;&gt;"",(FR:FR-1/3)/(COUNT(FR:FR)+1/3),"")</f>
        <v/>
      </c>
      <c r="FT134" s="58" t="e">
        <f>IF(Include_in_Pub_Bias=TRUE,'Publication Bias Analysis'!AS134,NA())</f>
        <v>#N/A</v>
      </c>
      <c r="FU134" s="58" t="e">
        <f>IF('Publication Bias Analysis'!AS134&lt;&gt;"",'Publication Bias Analysis'!AT134,NA())</f>
        <v>#N/A</v>
      </c>
      <c r="FV134" s="58" t="str">
        <f>IF(Include_in_Pub_Bias=TRUE,'Publication Bias Analysis'!AS:AS-AVERAGE('Publication Bias Analysis'!AS:AS),"")</f>
        <v/>
      </c>
      <c r="FW134" s="47" t="str">
        <f>IF(Include_in_Pub_Bias=TRUE,FU:FU-('Publication Bias Analysis'!AW$30+'Publication Bias Analysis'!AW$31*FT:FT),"")</f>
        <v/>
      </c>
      <c r="GC134" s="164"/>
      <c r="GD134" s="58" t="str">
        <f t="shared" si="204"/>
        <v/>
      </c>
      <c r="GE134" s="58" t="str">
        <f t="shared" si="214"/>
        <v/>
      </c>
      <c r="GF134" s="47" t="str">
        <f t="shared" si="258"/>
        <v/>
      </c>
    </row>
    <row r="135" spans="1:188" x14ac:dyDescent="0.2">
      <c r="A135" s="166"/>
      <c r="B135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35" s="78" t="str">
        <f>IF(B135&lt;&gt;"",IF(B135=0,COUNTIF(B$2:B134,0)+1,COUNTIF(B$2:B134,B135)+B135+COUNTIF(B:B,0)),"")</f>
        <v/>
      </c>
      <c r="D135" s="78" t="str">
        <f>IF(AND(Variance&lt;&gt;"",Entry_Number&lt;&gt;""),Entry_Number,"")</f>
        <v/>
      </c>
      <c r="E135" s="120" t="str">
        <f>IF(Input!Study_name&lt;&gt;"",Input!Study_name,"")</f>
        <v/>
      </c>
      <c r="F135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35" s="58" t="str">
        <f t="shared" si="215"/>
        <v/>
      </c>
      <c r="H135" s="58" t="str">
        <f t="shared" si="216"/>
        <v/>
      </c>
      <c r="I135" s="58" t="str">
        <f t="shared" si="217"/>
        <v/>
      </c>
      <c r="J135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35" s="58" t="str">
        <f>IF(AND(Include_study="Yes",Sufficient_data="Yes",Variance&lt;&gt;""),IF(Input!Standard_error_of_Partial_correlation&lt;&gt;"",Input!Standard_error_of_Partial_correlation,SQRT(J135)),"")</f>
        <v/>
      </c>
      <c r="L135" s="58" t="str">
        <f>IF(AND(Sufficient_data="Yes",Include_study="Yes",Variance&lt;&gt;""),1/Variance,"")</f>
        <v/>
      </c>
      <c r="M135" s="58" t="str">
        <f>IF(AND(Sufficient_data="Yes",Include_study="Yes",Variance&lt;&gt;""),1/(Variance+T2_),"")</f>
        <v/>
      </c>
      <c r="N135" s="58" t="str">
        <f t="shared" si="218"/>
        <v/>
      </c>
      <c r="O135" s="58" t="str">
        <f t="shared" si="219"/>
        <v/>
      </c>
      <c r="P135" s="143" t="str">
        <f t="shared" si="220"/>
        <v/>
      </c>
      <c r="Q135" s="146" t="str">
        <f>IF(AND(Include_study="Yes",Sufficient_data="Yes",Variance&lt;&gt;""),IF(Fisher_transformation="Off",Partial_correlation,Partial_correlation_z)-Combined_Effect_Size,"")</f>
        <v/>
      </c>
      <c r="S135" s="75" t="e">
        <f>IF(AND(Sufficient_data="Yes",Include_study="Yes",Variance&lt;&gt;""),Partial_correlation,NA())</f>
        <v>#N/A</v>
      </c>
      <c r="T135" s="58" t="e">
        <f t="shared" si="221"/>
        <v>#N/A</v>
      </c>
      <c r="U135" s="47" t="e">
        <f t="shared" si="222"/>
        <v>#N/A</v>
      </c>
      <c r="Z135" s="166"/>
      <c r="AA135" s="82" t="str">
        <f t="shared" si="223"/>
        <v/>
      </c>
      <c r="AB135" s="88" t="b">
        <f t="shared" si="250"/>
        <v>0</v>
      </c>
      <c r="AC135" s="105" t="str">
        <f>IF(Include_in_subgroup=TRUE,Input!Study_name,"")</f>
        <v/>
      </c>
      <c r="AD135" s="58" t="str">
        <f t="shared" si="224"/>
        <v/>
      </c>
      <c r="AE135" s="58" t="str">
        <f t="shared" si="225"/>
        <v/>
      </c>
      <c r="AF135" s="58" t="str">
        <f t="shared" si="226"/>
        <v/>
      </c>
      <c r="AG135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35" s="58" t="str">
        <f t="shared" si="227"/>
        <v/>
      </c>
      <c r="AI135" s="58" t="str">
        <f t="shared" si="228"/>
        <v/>
      </c>
      <c r="AJ135" s="83" t="str">
        <f t="shared" si="229"/>
        <v/>
      </c>
      <c r="AK135" s="58" t="str">
        <f t="shared" si="230"/>
        <v/>
      </c>
      <c r="AL135" s="58" t="str">
        <f t="shared" si="231"/>
        <v/>
      </c>
      <c r="AM135" s="47" t="str">
        <f t="shared" si="232"/>
        <v/>
      </c>
      <c r="AN135" s="27"/>
      <c r="AO135" s="75" t="e">
        <f t="shared" si="233"/>
        <v>#N/A</v>
      </c>
      <c r="AP135" s="58" t="e">
        <f t="shared" si="234"/>
        <v>#N/A</v>
      </c>
      <c r="AQ135" s="47" t="e">
        <f t="shared" si="235"/>
        <v>#N/A</v>
      </c>
      <c r="AR135" s="27"/>
      <c r="AS135" s="82" t="str">
        <f t="shared" si="206"/>
        <v/>
      </c>
      <c r="AT135" s="58" t="str">
        <f>IF(AND(Sufficient_data="Yes",Include_study="Yes",Subgroup&lt;&gt;""),IF(COUNTIFS(Input!K$2:K134,"="&amp;"Yes",Input!C$2:C134,"="&amp;"Yes",Input!M$2:M134,"="&amp;Subgroup)&gt;0,"",Subgroup),"")</f>
        <v/>
      </c>
      <c r="AU135" s="88" t="str">
        <f t="shared" si="207"/>
        <v/>
      </c>
      <c r="AV135" s="78" t="str">
        <f t="shared" si="236"/>
        <v/>
      </c>
      <c r="AW135" s="58" t="str">
        <f t="shared" si="208"/>
        <v/>
      </c>
      <c r="AX135" s="89" t="str">
        <f t="shared" si="209"/>
        <v/>
      </c>
      <c r="AY135" s="83" t="str">
        <f t="shared" si="251"/>
        <v/>
      </c>
      <c r="AZ135" s="58" t="str">
        <f t="shared" si="210"/>
        <v/>
      </c>
      <c r="BA135" s="58" t="str">
        <f t="shared" si="237"/>
        <v/>
      </c>
      <c r="BB135" s="58" t="str">
        <f t="shared" si="211"/>
        <v/>
      </c>
      <c r="BC135" s="58" t="str">
        <f t="shared" si="212"/>
        <v/>
      </c>
      <c r="BD135" s="58" t="str">
        <f t="shared" si="238"/>
        <v/>
      </c>
      <c r="BE135" s="88" t="str">
        <f t="shared" si="239"/>
        <v/>
      </c>
      <c r="BF135" s="58" t="str">
        <f t="shared" si="240"/>
        <v/>
      </c>
      <c r="BG135" s="58" t="str">
        <f t="shared" si="241"/>
        <v/>
      </c>
      <c r="BH135" s="58" t="str">
        <f t="shared" si="252"/>
        <v/>
      </c>
      <c r="BI135" s="58" t="str">
        <f t="shared" si="253"/>
        <v/>
      </c>
      <c r="BJ135" s="58" t="str">
        <f t="shared" si="242"/>
        <v/>
      </c>
      <c r="BK135" s="58" t="str">
        <f t="shared" si="243"/>
        <v/>
      </c>
      <c r="BL135" s="58" t="str">
        <f t="shared" si="254"/>
        <v/>
      </c>
      <c r="BM135" s="58" t="str">
        <f t="shared" si="255"/>
        <v/>
      </c>
      <c r="BN135" s="58" t="str">
        <f t="shared" si="244"/>
        <v/>
      </c>
      <c r="BO135" s="58" t="e">
        <f t="shared" si="245"/>
        <v>#N/A</v>
      </c>
      <c r="BP135" s="83" t="str">
        <f t="shared" si="256"/>
        <v/>
      </c>
      <c r="BQ135" s="58" t="str">
        <f t="shared" si="246"/>
        <v/>
      </c>
      <c r="BR135" s="58" t="str">
        <f t="shared" si="247"/>
        <v/>
      </c>
      <c r="BS135" s="58" t="str">
        <f t="shared" si="248"/>
        <v/>
      </c>
      <c r="BT135" s="47" t="str">
        <f t="shared" si="249"/>
        <v/>
      </c>
      <c r="BY135" s="167"/>
      <c r="BZ135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35" s="58" t="e">
        <f>IF(Include_in_Moderator=TRUE,'Moderator Analysis'!E:E,NA())</f>
        <v>#N/A</v>
      </c>
      <c r="CB135" s="58" t="e">
        <f>IF(Include_in_Moderator=TRUE,'Moderator Analysis'!F:F,NA())</f>
        <v>#N/A</v>
      </c>
      <c r="CC135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35" s="58" t="str">
        <f>IF(Include_in_Moderator=TRUE,1/CC:CC^2,"")</f>
        <v/>
      </c>
      <c r="CE135" s="58" t="str">
        <f>IF(Include_in_Moderator=TRUE,'Moderator Analysis'!F:F-CO$2,"")</f>
        <v/>
      </c>
      <c r="CF135" s="58" t="str">
        <f>IF(Include_in_Moderator=TRUE,'Moderator Analysis'!E:E-CO$3,"")</f>
        <v/>
      </c>
      <c r="CG135" s="47" t="str">
        <f>IF(Include_in_Moderator=TRUE,CD:CD*('Moderator Analysis'!F:F-CO$5-CO$4*'Moderator Analysis'!E:E)^2,"")</f>
        <v/>
      </c>
      <c r="CH135" s="27"/>
      <c r="CI135" s="75" t="str">
        <f>IF(AND(Sufficient_data="Yes",Include_study="Yes",Include_in_Moderator=TRUE,Moderator&lt;&gt;""),1/(CC:CC^2+CO$7),"")</f>
        <v/>
      </c>
      <c r="CJ135" s="58" t="str">
        <f>IF(AND(Sufficient_data="Yes",Include_study="Yes",CI135&lt;&gt;""),'Moderator Analysis'!F:F-'Moderator Analysis'!K$37,"")</f>
        <v/>
      </c>
      <c r="CK135" s="58" t="str">
        <f>IF(AND(Sufficient_data="Yes",Include_study="Yes",CI135&lt;&gt;""),'Moderator Analysis'!E:E-SUMPRODUCT('Moderator Analysis'!E:E,CI:CI)/SUM(CI:CI),"")</f>
        <v/>
      </c>
      <c r="CL135" s="47" t="str">
        <f>IF(AND(Sufficient_data="Yes",Include_study="Yes",CI135&lt;&gt;""),CI:CI*(CB135-'Moderator Analysis'!K$29-'Moderator Analysis'!K$30*'Moderator Analysis'!E:E)^2,"")</f>
        <v/>
      </c>
      <c r="CQ135" s="167"/>
      <c r="CR135" s="150" t="b">
        <f>IF(Additional_Fisher_transformation="On",AND(Include_study="Yes",Number_of_observations&lt;&gt;"",Number_of_predictors&lt;&gt;""),AND(Include_study="Yes",Sufficient_data="Yes"))</f>
        <v>0</v>
      </c>
      <c r="CS135" s="169"/>
      <c r="CT135" s="58" t="str">
        <f>IF(Include_in_Pub_Bias=TRUE,Partial_correlation,"")</f>
        <v/>
      </c>
      <c r="CU135" s="58" t="str">
        <f>IF(AND(Include_in_Pub_Bias=TRUE,Additional_Fisher_transformation="On"),FISHER(Partial_correlation),"")</f>
        <v/>
      </c>
      <c r="CV135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35" s="58" t="str">
        <f>IF(Include_in_Pub_Bias=TRUE,1/CV:CV^2,"")</f>
        <v/>
      </c>
      <c r="CX135" s="58" t="str">
        <f>IF(Include_in_Pub_Bias=TRUE,1/(CV:CV^2+IF(Additional_model="Fixed effect",0,Calculations!DK$11)),"")</f>
        <v/>
      </c>
      <c r="CY135" s="58" t="str">
        <f>IF(Include_in_Pub_Bias=TRUE,1/(CV:CV^2+IF(Additional_model="Fixed effect",0,'Publication Bias Analysis'!L$32)),"")</f>
        <v/>
      </c>
      <c r="CZ135" s="58" t="str">
        <f>IF(Include_in_Pub_Bias=TRUE,'Publication Bias Analysis'!E:E-'Publication Bias Analysis'!I$37,"")</f>
        <v/>
      </c>
      <c r="DA135" s="58" t="str">
        <f>IF(Include_in_Pub_Bias=TRUE,IF(Additional_model="Fixed effect",1/CV:CV,1/SQRT(CV:CV^2+DK$11)),"")</f>
        <v/>
      </c>
      <c r="DB135" s="58" t="str">
        <f>IF(Include_in_Pub_Bias=TRUE,IF(Additional_model="Fixed effect",'Publication Bias Analysis'!E:E/CV:CV,'Publication Bias Analysis'!E:E/SQRT(CV:CV^2+DK$11)),"")</f>
        <v/>
      </c>
      <c r="DC135" s="78" t="str">
        <f>IF(Include_in_Pub_Bias=TRUE,RANK(DP:DP,DP:DP,1)*IF(DO:DO&gt;0,1,-1),"")</f>
        <v/>
      </c>
      <c r="DD135" s="78" t="str">
        <f>IF(Include_in_Pub_Bias=TRUE,DC:DC,"")</f>
        <v/>
      </c>
      <c r="DE135" s="78" t="str">
        <f>IF(Include_in_Pub_Bias=TRUE,RANK(DS:DS,DS:DS,1)*IF(DR:DR&lt;0,-1,1),"")</f>
        <v/>
      </c>
      <c r="DF135" s="78" t="str">
        <f>IF(Include_in_Pub_Bias=TRUE,RANK(DV:DV,DV:DV,1)*IF(DU:DU&lt;0,-1,1),"")</f>
        <v/>
      </c>
      <c r="DG135" s="58" t="e">
        <f>IF(Include_in_Pub_Bias=TRUE,'Publication Bias Analysis'!E:E,NA())</f>
        <v>#N/A</v>
      </c>
      <c r="DH135" s="47" t="e">
        <f>IF(Include_in_Pub_Bias=TRUE,CV:CV,NA())</f>
        <v>#N/A</v>
      </c>
      <c r="DN135" s="164"/>
      <c r="DO135" s="10" t="str">
        <f>IF(Include_in_Pub_Bias=TRUE,IF('Publication Bias Analysis'!L$37="Left",'Publication Bias Analysis'!E:E-'Publication Bias Analysis'!I$29,'Publication Bias Analysis'!I$29-'Publication Bias Analysis'!E:E),"")</f>
        <v/>
      </c>
      <c r="DP135" s="10" t="str">
        <f>IF(Include_in_Pub_Bias=TRUE,ABS(DO135),"")</f>
        <v/>
      </c>
      <c r="DQ135" s="47" t="str">
        <f>IF(Include_in_Pub_Bias=TRUE,1/(CV:CV^2+IF(Additional_model="Fixed effect",0,$DZ$6)),"")</f>
        <v/>
      </c>
      <c r="DR135" s="10" t="str">
        <f>IF(Include_in_Pub_Bias=TRUE,IF('Publication Bias Analysis'!L$37="Left",'Publication Bias Analysis'!E:E-DZ$3,DZ$3-'Publication Bias Analysis'!E:E),"")</f>
        <v/>
      </c>
      <c r="DS135" s="10" t="str">
        <f t="shared" si="257"/>
        <v/>
      </c>
      <c r="DT135" s="47" t="str">
        <f>IF(AND(DR135&lt;&gt;"",DD135&lt;=MAX(DD:DD)-DZ$7),1/(CV:CV^2+IF(Additional_model="Fixed effect",0,$DZ$13)),"")</f>
        <v/>
      </c>
      <c r="DU135" s="10" t="str">
        <f>IF(Include_in_Pub_Bias=TRUE,IF('Publication Bias Analysis'!L$37="Left",'Publication Bias Analysis'!E:E-DZ$10,DZ$10-'Publication Bias Analysis'!E:E),"")</f>
        <v/>
      </c>
      <c r="DV135" s="10" t="str">
        <f t="shared" si="213"/>
        <v/>
      </c>
      <c r="DW135" s="47" t="str">
        <f>IF(AND(DU135&lt;&gt;"",DE135&lt;=MAX(DE:DE)-DZ$14),1/(CV:CV^2+IF(Additional_model="Fixed effect",0,$DZ$20)),"")</f>
        <v/>
      </c>
      <c r="EO135" s="164"/>
      <c r="EP135" s="58" t="str">
        <f>IF(Include_in_Pub_Bias=TRUE,Inverse_standard_error-AVERAGE(Inverse_standard_error),"")</f>
        <v/>
      </c>
      <c r="EQ135" s="47" t="str">
        <f>IF(Include_in_Pub_Bias=TRUE,Z_score-('Publication Bias Analysis'!P$3+'Publication Bias Analysis'!P$4*Inverse_standard_error),"")</f>
        <v/>
      </c>
      <c r="ES135" s="164"/>
      <c r="ET135" s="58" t="str">
        <f>IF(Include_in_Pub_Bias=TRUE,('Publication Bias Analysis'!E:E-SUMPRODUCT('Publication Bias Analysis'!E:E,Calculations!CW:CW)/SUM(Calculations!CW:CW))/(SQRT(EU:EU)),"")</f>
        <v/>
      </c>
      <c r="EU135" s="58" t="str">
        <f>IF(Include_in_Pub_Bias=TRUE,'Publication Bias Analysis'!F:F^2-1/(SUM(Calculations!CW:CW)),"")</f>
        <v/>
      </c>
      <c r="EV135" s="78" t="str">
        <f>IF(Include_in_Pub_Bias=TRUE,RANK(ET:ET,ET:ET,1),"")</f>
        <v/>
      </c>
      <c r="EW135" s="78" t="str">
        <f>IF(Include_in_Pub_Bias=TRUE,RANK(EU:EU,EU:EU,1),"")</f>
        <v/>
      </c>
      <c r="EX135" s="78" t="str">
        <f>IF(Include_in_Pub_Bias=TRUE,COUNTIFS(EV136:EV334,"&lt;"&amp;EV135,EW136:EW334,"&lt;"&amp;EW135)+COUNTIFS(EV136:EV334,"&gt;"&amp;EV135,EW136:EW334,"&gt;"&amp;EW135),"")</f>
        <v/>
      </c>
      <c r="EY135" s="94" t="str">
        <f>IF(Include_in_Pub_Bias=TRUE,COUNTIFS(EV136:EV334,"&lt;"&amp;EV135,EW136:EW334,"&gt;"&amp;EW135)+COUNTIFS(EV136:EV334,"&gt;"&amp;EV135,EW136:EW334,"&lt;"&amp;EW135),"")</f>
        <v/>
      </c>
      <c r="FA135" s="164"/>
      <c r="FG135" s="164"/>
      <c r="FH135" s="58" t="e">
        <f>IF(Include_in_Pub_Bias=TRUE,Inverse_standard_error,NA())</f>
        <v>#N/A</v>
      </c>
      <c r="FI135" s="58" t="e">
        <f>IF(Include_in_Pub_Bias=TRUE,Z_score,NA())</f>
        <v>#N/A</v>
      </c>
      <c r="FJ135" s="58" t="str">
        <f>IF(Include_in_Pub_Bias=TRUE,Inverse_standard_error-AVERAGE(Inverse_standard_error),"")</f>
        <v/>
      </c>
      <c r="FK135" s="47" t="str">
        <f>IF(Include_in_Pub_Bias=TRUE,Z_score-('Publication Bias Analysis'!AK$30+'Publication Bias Analysis'!AK$31*Inverse_standard_error),"")</f>
        <v/>
      </c>
      <c r="FQ135" s="164"/>
      <c r="FR135" s="98" t="str">
        <f>IF(Z_score&lt;&gt;"",RANK('Publication Bias Analysis'!AT:AT,'Publication Bias Analysis'!AT:AT,1)+COUNTIF('Publication Bias Analysis'!AT$2:AT134,'Publication Bias Analysis'!AR135),"")</f>
        <v/>
      </c>
      <c r="FS135" s="58" t="str">
        <f t="shared" si="259"/>
        <v/>
      </c>
      <c r="FT135" s="58" t="e">
        <f>IF(Include_in_Pub_Bias=TRUE,'Publication Bias Analysis'!AS135,NA())</f>
        <v>#N/A</v>
      </c>
      <c r="FU135" s="58" t="e">
        <f>IF('Publication Bias Analysis'!AS135&lt;&gt;"",'Publication Bias Analysis'!AT135,NA())</f>
        <v>#N/A</v>
      </c>
      <c r="FV135" s="58" t="str">
        <f>IF(Include_in_Pub_Bias=TRUE,'Publication Bias Analysis'!AS:AS-AVERAGE('Publication Bias Analysis'!AS:AS),"")</f>
        <v/>
      </c>
      <c r="FW135" s="47" t="str">
        <f>IF(Include_in_Pub_Bias=TRUE,FU:FU-('Publication Bias Analysis'!AW$30+'Publication Bias Analysis'!AW$31*FT:FT),"")</f>
        <v/>
      </c>
      <c r="GC135" s="164"/>
      <c r="GD135" s="58" t="str">
        <f t="shared" si="204"/>
        <v/>
      </c>
      <c r="GE135" s="58" t="str">
        <f t="shared" si="214"/>
        <v/>
      </c>
      <c r="GF135" s="47" t="str">
        <f t="shared" si="258"/>
        <v/>
      </c>
    </row>
    <row r="136" spans="1:188" x14ac:dyDescent="0.2">
      <c r="A136" s="166"/>
      <c r="B136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36" s="78" t="str">
        <f>IF(B136&lt;&gt;"",IF(B136=0,COUNTIF(B$2:B135,0)+1,COUNTIF(B$2:B135,B136)+B136+COUNTIF(B:B,0)),"")</f>
        <v/>
      </c>
      <c r="D136" s="78" t="str">
        <f>IF(AND(Variance&lt;&gt;"",Entry_Number&lt;&gt;""),Entry_Number,"")</f>
        <v/>
      </c>
      <c r="E136" s="120" t="str">
        <f>IF(Input!Study_name&lt;&gt;"",Input!Study_name,"")</f>
        <v/>
      </c>
      <c r="F136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36" s="58" t="str">
        <f t="shared" si="215"/>
        <v/>
      </c>
      <c r="H136" s="58" t="str">
        <f t="shared" si="216"/>
        <v/>
      </c>
      <c r="I136" s="58" t="str">
        <f t="shared" si="217"/>
        <v/>
      </c>
      <c r="J136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36" s="58" t="str">
        <f>IF(AND(Include_study="Yes",Sufficient_data="Yes",Variance&lt;&gt;""),IF(Input!Standard_error_of_Partial_correlation&lt;&gt;"",Input!Standard_error_of_Partial_correlation,SQRT(J136)),"")</f>
        <v/>
      </c>
      <c r="L136" s="58" t="str">
        <f>IF(AND(Sufficient_data="Yes",Include_study="Yes",Variance&lt;&gt;""),1/Variance,"")</f>
        <v/>
      </c>
      <c r="M136" s="58" t="str">
        <f>IF(AND(Sufficient_data="Yes",Include_study="Yes",Variance&lt;&gt;""),1/(Variance+T2_),"")</f>
        <v/>
      </c>
      <c r="N136" s="58" t="str">
        <f t="shared" si="218"/>
        <v/>
      </c>
      <c r="O136" s="58" t="str">
        <f t="shared" si="219"/>
        <v/>
      </c>
      <c r="P136" s="143" t="str">
        <f t="shared" si="220"/>
        <v/>
      </c>
      <c r="Q136" s="146" t="str">
        <f>IF(AND(Include_study="Yes",Sufficient_data="Yes",Variance&lt;&gt;""),IF(Fisher_transformation="Off",Partial_correlation,Partial_correlation_z)-Combined_Effect_Size,"")</f>
        <v/>
      </c>
      <c r="S136" s="75" t="e">
        <f>IF(AND(Sufficient_data="Yes",Include_study="Yes",Variance&lt;&gt;""),Partial_correlation,NA())</f>
        <v>#N/A</v>
      </c>
      <c r="T136" s="58" t="e">
        <f t="shared" si="221"/>
        <v>#N/A</v>
      </c>
      <c r="U136" s="47" t="e">
        <f t="shared" si="222"/>
        <v>#N/A</v>
      </c>
      <c r="Z136" s="166"/>
      <c r="AA136" s="82" t="str">
        <f t="shared" si="223"/>
        <v/>
      </c>
      <c r="AB136" s="88" t="b">
        <f t="shared" si="250"/>
        <v>0</v>
      </c>
      <c r="AC136" s="105" t="str">
        <f>IF(Include_in_subgroup=TRUE,Input!Study_name,"")</f>
        <v/>
      </c>
      <c r="AD136" s="58" t="str">
        <f t="shared" si="224"/>
        <v/>
      </c>
      <c r="AE136" s="58" t="str">
        <f t="shared" si="225"/>
        <v/>
      </c>
      <c r="AF136" s="58" t="str">
        <f t="shared" si="226"/>
        <v/>
      </c>
      <c r="AG136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36" s="58" t="str">
        <f t="shared" si="227"/>
        <v/>
      </c>
      <c r="AI136" s="58" t="str">
        <f t="shared" si="228"/>
        <v/>
      </c>
      <c r="AJ136" s="83" t="str">
        <f t="shared" si="229"/>
        <v/>
      </c>
      <c r="AK136" s="58" t="str">
        <f t="shared" si="230"/>
        <v/>
      </c>
      <c r="AL136" s="58" t="str">
        <f t="shared" si="231"/>
        <v/>
      </c>
      <c r="AM136" s="47" t="str">
        <f t="shared" si="232"/>
        <v/>
      </c>
      <c r="AN136" s="27"/>
      <c r="AO136" s="75" t="e">
        <f t="shared" si="233"/>
        <v>#N/A</v>
      </c>
      <c r="AP136" s="58" t="e">
        <f t="shared" si="234"/>
        <v>#N/A</v>
      </c>
      <c r="AQ136" s="47" t="e">
        <f t="shared" si="235"/>
        <v>#N/A</v>
      </c>
      <c r="AR136" s="27"/>
      <c r="AS136" s="82" t="str">
        <f t="shared" si="206"/>
        <v/>
      </c>
      <c r="AT136" s="58" t="str">
        <f>IF(AND(Sufficient_data="Yes",Include_study="Yes",Subgroup&lt;&gt;""),IF(COUNTIFS(Input!K$2:K135,"="&amp;"Yes",Input!C$2:C135,"="&amp;"Yes",Input!M$2:M135,"="&amp;Subgroup)&gt;0,"",Subgroup),"")</f>
        <v/>
      </c>
      <c r="AU136" s="88" t="str">
        <f t="shared" si="207"/>
        <v/>
      </c>
      <c r="AV136" s="78" t="str">
        <f t="shared" si="236"/>
        <v/>
      </c>
      <c r="AW136" s="58" t="str">
        <f t="shared" si="208"/>
        <v/>
      </c>
      <c r="AX136" s="89" t="str">
        <f t="shared" si="209"/>
        <v/>
      </c>
      <c r="AY136" s="83" t="str">
        <f t="shared" si="251"/>
        <v/>
      </c>
      <c r="AZ136" s="58" t="str">
        <f t="shared" si="210"/>
        <v/>
      </c>
      <c r="BA136" s="58" t="str">
        <f t="shared" si="237"/>
        <v/>
      </c>
      <c r="BB136" s="58" t="str">
        <f t="shared" si="211"/>
        <v/>
      </c>
      <c r="BC136" s="58" t="str">
        <f t="shared" si="212"/>
        <v/>
      </c>
      <c r="BD136" s="58" t="str">
        <f t="shared" si="238"/>
        <v/>
      </c>
      <c r="BE136" s="88" t="str">
        <f t="shared" si="239"/>
        <v/>
      </c>
      <c r="BF136" s="58" t="str">
        <f t="shared" si="240"/>
        <v/>
      </c>
      <c r="BG136" s="58" t="str">
        <f t="shared" si="241"/>
        <v/>
      </c>
      <c r="BH136" s="58" t="str">
        <f t="shared" si="252"/>
        <v/>
      </c>
      <c r="BI136" s="58" t="str">
        <f t="shared" si="253"/>
        <v/>
      </c>
      <c r="BJ136" s="58" t="str">
        <f t="shared" si="242"/>
        <v/>
      </c>
      <c r="BK136" s="58" t="str">
        <f t="shared" si="243"/>
        <v/>
      </c>
      <c r="BL136" s="58" t="str">
        <f t="shared" si="254"/>
        <v/>
      </c>
      <c r="BM136" s="58" t="str">
        <f t="shared" si="255"/>
        <v/>
      </c>
      <c r="BN136" s="58" t="str">
        <f t="shared" si="244"/>
        <v/>
      </c>
      <c r="BO136" s="58" t="e">
        <f t="shared" si="245"/>
        <v>#N/A</v>
      </c>
      <c r="BP136" s="83" t="str">
        <f t="shared" si="256"/>
        <v/>
      </c>
      <c r="BQ136" s="58" t="str">
        <f t="shared" si="246"/>
        <v/>
      </c>
      <c r="BR136" s="58" t="str">
        <f t="shared" si="247"/>
        <v/>
      </c>
      <c r="BS136" s="58" t="str">
        <f t="shared" si="248"/>
        <v/>
      </c>
      <c r="BT136" s="47" t="str">
        <f t="shared" si="249"/>
        <v/>
      </c>
      <c r="BY136" s="167"/>
      <c r="BZ136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36" s="58" t="e">
        <f>IF(Include_in_Moderator=TRUE,'Moderator Analysis'!E:E,NA())</f>
        <v>#N/A</v>
      </c>
      <c r="CB136" s="58" t="e">
        <f>IF(Include_in_Moderator=TRUE,'Moderator Analysis'!F:F,NA())</f>
        <v>#N/A</v>
      </c>
      <c r="CC136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36" s="58" t="str">
        <f>IF(Include_in_Moderator=TRUE,1/CC:CC^2,"")</f>
        <v/>
      </c>
      <c r="CE136" s="58" t="str">
        <f>IF(Include_in_Moderator=TRUE,'Moderator Analysis'!F:F-CO$2,"")</f>
        <v/>
      </c>
      <c r="CF136" s="58" t="str">
        <f>IF(Include_in_Moderator=TRUE,'Moderator Analysis'!E:E-CO$3,"")</f>
        <v/>
      </c>
      <c r="CG136" s="47" t="str">
        <f>IF(Include_in_Moderator=TRUE,CD:CD*('Moderator Analysis'!F:F-CO$5-CO$4*'Moderator Analysis'!E:E)^2,"")</f>
        <v/>
      </c>
      <c r="CH136" s="27"/>
      <c r="CI136" s="75" t="str">
        <f>IF(AND(Sufficient_data="Yes",Include_study="Yes",Include_in_Moderator=TRUE,Moderator&lt;&gt;""),1/(CC:CC^2+CO$7),"")</f>
        <v/>
      </c>
      <c r="CJ136" s="58" t="str">
        <f>IF(AND(Sufficient_data="Yes",Include_study="Yes",CI136&lt;&gt;""),'Moderator Analysis'!F:F-'Moderator Analysis'!K$37,"")</f>
        <v/>
      </c>
      <c r="CK136" s="58" t="str">
        <f>IF(AND(Sufficient_data="Yes",Include_study="Yes",CI136&lt;&gt;""),'Moderator Analysis'!E:E-SUMPRODUCT('Moderator Analysis'!E:E,CI:CI)/SUM(CI:CI),"")</f>
        <v/>
      </c>
      <c r="CL136" s="47" t="str">
        <f>IF(AND(Sufficient_data="Yes",Include_study="Yes",CI136&lt;&gt;""),CI:CI*(CB136-'Moderator Analysis'!K$29-'Moderator Analysis'!K$30*'Moderator Analysis'!E:E)^2,"")</f>
        <v/>
      </c>
      <c r="CQ136" s="167"/>
      <c r="CR136" s="150" t="b">
        <f>IF(Additional_Fisher_transformation="On",AND(Include_study="Yes",Number_of_observations&lt;&gt;"",Number_of_predictors&lt;&gt;""),AND(Include_study="Yes",Sufficient_data="Yes"))</f>
        <v>0</v>
      </c>
      <c r="CS136" s="169"/>
      <c r="CT136" s="58" t="str">
        <f>IF(Include_in_Pub_Bias=TRUE,Partial_correlation,"")</f>
        <v/>
      </c>
      <c r="CU136" s="58" t="str">
        <f>IF(AND(Include_in_Pub_Bias=TRUE,Additional_Fisher_transformation="On"),FISHER(Partial_correlation),"")</f>
        <v/>
      </c>
      <c r="CV136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36" s="58" t="str">
        <f>IF(Include_in_Pub_Bias=TRUE,1/CV:CV^2,"")</f>
        <v/>
      </c>
      <c r="CX136" s="58" t="str">
        <f>IF(Include_in_Pub_Bias=TRUE,1/(CV:CV^2+IF(Additional_model="Fixed effect",0,Calculations!DK$11)),"")</f>
        <v/>
      </c>
      <c r="CY136" s="58" t="str">
        <f>IF(Include_in_Pub_Bias=TRUE,1/(CV:CV^2+IF(Additional_model="Fixed effect",0,'Publication Bias Analysis'!L$32)),"")</f>
        <v/>
      </c>
      <c r="CZ136" s="58" t="str">
        <f>IF(Include_in_Pub_Bias=TRUE,'Publication Bias Analysis'!E:E-'Publication Bias Analysis'!I$37,"")</f>
        <v/>
      </c>
      <c r="DA136" s="58" t="str">
        <f>IF(Include_in_Pub_Bias=TRUE,IF(Additional_model="Fixed effect",1/CV:CV,1/SQRT(CV:CV^2+DK$11)),"")</f>
        <v/>
      </c>
      <c r="DB136" s="58" t="str">
        <f>IF(Include_in_Pub_Bias=TRUE,IF(Additional_model="Fixed effect",'Publication Bias Analysis'!E:E/CV:CV,'Publication Bias Analysis'!E:E/SQRT(CV:CV^2+DK$11)),"")</f>
        <v/>
      </c>
      <c r="DC136" s="78" t="str">
        <f>IF(Include_in_Pub_Bias=TRUE,RANK(DP:DP,DP:DP,1)*IF(DO:DO&gt;0,1,-1),"")</f>
        <v/>
      </c>
      <c r="DD136" s="78" t="str">
        <f>IF(Include_in_Pub_Bias=TRUE,DC:DC,"")</f>
        <v/>
      </c>
      <c r="DE136" s="78" t="str">
        <f>IF(Include_in_Pub_Bias=TRUE,RANK(DS:DS,DS:DS,1)*IF(DR:DR&lt;0,-1,1),"")</f>
        <v/>
      </c>
      <c r="DF136" s="78" t="str">
        <f>IF(Include_in_Pub_Bias=TRUE,RANK(DV:DV,DV:DV,1)*IF(DU:DU&lt;0,-1,1),"")</f>
        <v/>
      </c>
      <c r="DG136" s="58" t="e">
        <f>IF(Include_in_Pub_Bias=TRUE,'Publication Bias Analysis'!E:E,NA())</f>
        <v>#N/A</v>
      </c>
      <c r="DH136" s="47" t="e">
        <f>IF(Include_in_Pub_Bias=TRUE,CV:CV,NA())</f>
        <v>#N/A</v>
      </c>
      <c r="DN136" s="164"/>
      <c r="DO136" s="10" t="str">
        <f>IF(Include_in_Pub_Bias=TRUE,IF('Publication Bias Analysis'!L$37="Left",'Publication Bias Analysis'!E:E-'Publication Bias Analysis'!I$29,'Publication Bias Analysis'!I$29-'Publication Bias Analysis'!E:E),"")</f>
        <v/>
      </c>
      <c r="DP136" s="10" t="str">
        <f>IF(Include_in_Pub_Bias=TRUE,ABS(DO136),"")</f>
        <v/>
      </c>
      <c r="DQ136" s="47" t="str">
        <f>IF(Include_in_Pub_Bias=TRUE,1/(CV:CV^2+IF(Additional_model="Fixed effect",0,$DZ$6)),"")</f>
        <v/>
      </c>
      <c r="DR136" s="10" t="str">
        <f>IF(Include_in_Pub_Bias=TRUE,IF('Publication Bias Analysis'!L$37="Left",'Publication Bias Analysis'!E:E-DZ$3,DZ$3-'Publication Bias Analysis'!E:E),"")</f>
        <v/>
      </c>
      <c r="DS136" s="10" t="str">
        <f t="shared" si="257"/>
        <v/>
      </c>
      <c r="DT136" s="47" t="str">
        <f>IF(AND(DR136&lt;&gt;"",DD136&lt;=MAX(DD:DD)-DZ$7),1/(CV:CV^2+IF(Additional_model="Fixed effect",0,$DZ$13)),"")</f>
        <v/>
      </c>
      <c r="DU136" s="10" t="str">
        <f>IF(Include_in_Pub_Bias=TRUE,IF('Publication Bias Analysis'!L$37="Left",'Publication Bias Analysis'!E:E-DZ$10,DZ$10-'Publication Bias Analysis'!E:E),"")</f>
        <v/>
      </c>
      <c r="DV136" s="10" t="str">
        <f t="shared" si="213"/>
        <v/>
      </c>
      <c r="DW136" s="47" t="str">
        <f>IF(AND(DU136&lt;&gt;"",DE136&lt;=MAX(DE:DE)-DZ$14),1/(CV:CV^2+IF(Additional_model="Fixed effect",0,$DZ$20)),"")</f>
        <v/>
      </c>
      <c r="EO136" s="164"/>
      <c r="EP136" s="58" t="str">
        <f>IF(Include_in_Pub_Bias=TRUE,Inverse_standard_error-AVERAGE(Inverse_standard_error),"")</f>
        <v/>
      </c>
      <c r="EQ136" s="47" t="str">
        <f>IF(Include_in_Pub_Bias=TRUE,Z_score-('Publication Bias Analysis'!P$3+'Publication Bias Analysis'!P$4*Inverse_standard_error),"")</f>
        <v/>
      </c>
      <c r="ES136" s="164"/>
      <c r="ET136" s="58" t="str">
        <f>IF(Include_in_Pub_Bias=TRUE,('Publication Bias Analysis'!E:E-SUMPRODUCT('Publication Bias Analysis'!E:E,Calculations!CW:CW)/SUM(Calculations!CW:CW))/(SQRT(EU:EU)),"")</f>
        <v/>
      </c>
      <c r="EU136" s="58" t="str">
        <f>IF(Include_in_Pub_Bias=TRUE,'Publication Bias Analysis'!F:F^2-1/(SUM(Calculations!CW:CW)),"")</f>
        <v/>
      </c>
      <c r="EV136" s="78" t="str">
        <f>IF(Include_in_Pub_Bias=TRUE,RANK(ET:ET,ET:ET,1),"")</f>
        <v/>
      </c>
      <c r="EW136" s="78" t="str">
        <f>IF(Include_in_Pub_Bias=TRUE,RANK(EU:EU,EU:EU,1),"")</f>
        <v/>
      </c>
      <c r="EX136" s="78" t="str">
        <f>IF(Include_in_Pub_Bias=TRUE,COUNTIFS(EV137:EV335,"&lt;"&amp;EV136,EW137:EW335,"&lt;"&amp;EW136)+COUNTIFS(EV137:EV335,"&gt;"&amp;EV136,EW137:EW335,"&gt;"&amp;EW136),"")</f>
        <v/>
      </c>
      <c r="EY136" s="94" t="str">
        <f>IF(Include_in_Pub_Bias=TRUE,COUNTIFS(EV137:EV335,"&lt;"&amp;EV136,EW137:EW335,"&gt;"&amp;EW136)+COUNTIFS(EV137:EV335,"&gt;"&amp;EV136,EW137:EW335,"&lt;"&amp;EW136),"")</f>
        <v/>
      </c>
      <c r="FA136" s="164"/>
      <c r="FG136" s="164"/>
      <c r="FH136" s="58" t="e">
        <f>IF(Include_in_Pub_Bias=TRUE,Inverse_standard_error,NA())</f>
        <v>#N/A</v>
      </c>
      <c r="FI136" s="58" t="e">
        <f>IF(Include_in_Pub_Bias=TRUE,Z_score,NA())</f>
        <v>#N/A</v>
      </c>
      <c r="FJ136" s="58" t="str">
        <f>IF(Include_in_Pub_Bias=TRUE,Inverse_standard_error-AVERAGE(Inverse_standard_error),"")</f>
        <v/>
      </c>
      <c r="FK136" s="47" t="str">
        <f>IF(Include_in_Pub_Bias=TRUE,Z_score-('Publication Bias Analysis'!AK$30+'Publication Bias Analysis'!AK$31*Inverse_standard_error),"")</f>
        <v/>
      </c>
      <c r="FQ136" s="164"/>
      <c r="FR136" s="98" t="str">
        <f>IF(Z_score&lt;&gt;"",RANK('Publication Bias Analysis'!AT:AT,'Publication Bias Analysis'!AT:AT,1)+COUNTIF('Publication Bias Analysis'!AT$2:AT135,'Publication Bias Analysis'!AR136),"")</f>
        <v/>
      </c>
      <c r="FS136" s="58" t="str">
        <f t="shared" si="259"/>
        <v/>
      </c>
      <c r="FT136" s="58" t="e">
        <f>IF(Include_in_Pub_Bias=TRUE,'Publication Bias Analysis'!AS136,NA())</f>
        <v>#N/A</v>
      </c>
      <c r="FU136" s="58" t="e">
        <f>IF('Publication Bias Analysis'!AS136&lt;&gt;"",'Publication Bias Analysis'!AT136,NA())</f>
        <v>#N/A</v>
      </c>
      <c r="FV136" s="58" t="str">
        <f>IF(Include_in_Pub_Bias=TRUE,'Publication Bias Analysis'!AS:AS-AVERAGE('Publication Bias Analysis'!AS:AS),"")</f>
        <v/>
      </c>
      <c r="FW136" s="47" t="str">
        <f>IF(Include_in_Pub_Bias=TRUE,FU:FU-('Publication Bias Analysis'!AW$30+'Publication Bias Analysis'!AW$31*FT:FT),"")</f>
        <v/>
      </c>
      <c r="GC136" s="164"/>
      <c r="GD136" s="58" t="str">
        <f t="shared" si="204"/>
        <v/>
      </c>
      <c r="GE136" s="58" t="str">
        <f t="shared" si="214"/>
        <v/>
      </c>
      <c r="GF136" s="47" t="str">
        <f t="shared" si="258"/>
        <v/>
      </c>
    </row>
    <row r="137" spans="1:188" x14ac:dyDescent="0.2">
      <c r="A137" s="166"/>
      <c r="B137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37" s="78" t="str">
        <f>IF(B137&lt;&gt;"",IF(B137=0,COUNTIF(B$2:B136,0)+1,COUNTIF(B$2:B136,B137)+B137+COUNTIF(B:B,0)),"")</f>
        <v/>
      </c>
      <c r="D137" s="78" t="str">
        <f>IF(AND(Variance&lt;&gt;"",Entry_Number&lt;&gt;""),Entry_Number,"")</f>
        <v/>
      </c>
      <c r="E137" s="120" t="str">
        <f>IF(Input!Study_name&lt;&gt;"",Input!Study_name,"")</f>
        <v/>
      </c>
      <c r="F137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37" s="58" t="str">
        <f t="shared" si="215"/>
        <v/>
      </c>
      <c r="H137" s="58" t="str">
        <f t="shared" si="216"/>
        <v/>
      </c>
      <c r="I137" s="58" t="str">
        <f t="shared" si="217"/>
        <v/>
      </c>
      <c r="J137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37" s="58" t="str">
        <f>IF(AND(Include_study="Yes",Sufficient_data="Yes",Variance&lt;&gt;""),IF(Input!Standard_error_of_Partial_correlation&lt;&gt;"",Input!Standard_error_of_Partial_correlation,SQRT(J137)),"")</f>
        <v/>
      </c>
      <c r="L137" s="58" t="str">
        <f>IF(AND(Sufficient_data="Yes",Include_study="Yes",Variance&lt;&gt;""),1/Variance,"")</f>
        <v/>
      </c>
      <c r="M137" s="58" t="str">
        <f>IF(AND(Sufficient_data="Yes",Include_study="Yes",Variance&lt;&gt;""),1/(Variance+T2_),"")</f>
        <v/>
      </c>
      <c r="N137" s="58" t="str">
        <f t="shared" si="218"/>
        <v/>
      </c>
      <c r="O137" s="58" t="str">
        <f t="shared" si="219"/>
        <v/>
      </c>
      <c r="P137" s="143" t="str">
        <f t="shared" si="220"/>
        <v/>
      </c>
      <c r="Q137" s="146" t="str">
        <f>IF(AND(Include_study="Yes",Sufficient_data="Yes",Variance&lt;&gt;""),IF(Fisher_transformation="Off",Partial_correlation,Partial_correlation_z)-Combined_Effect_Size,"")</f>
        <v/>
      </c>
      <c r="S137" s="75" t="e">
        <f>IF(AND(Sufficient_data="Yes",Include_study="Yes",Variance&lt;&gt;""),Partial_correlation,NA())</f>
        <v>#N/A</v>
      </c>
      <c r="T137" s="58" t="e">
        <f t="shared" si="221"/>
        <v>#N/A</v>
      </c>
      <c r="U137" s="47" t="e">
        <f t="shared" si="222"/>
        <v>#N/A</v>
      </c>
      <c r="Z137" s="166"/>
      <c r="AA137" s="82" t="str">
        <f t="shared" si="223"/>
        <v/>
      </c>
      <c r="AB137" s="88" t="b">
        <f t="shared" si="250"/>
        <v>0</v>
      </c>
      <c r="AC137" s="105" t="str">
        <f>IF(Include_in_subgroup=TRUE,Input!Study_name,"")</f>
        <v/>
      </c>
      <c r="AD137" s="58" t="str">
        <f t="shared" si="224"/>
        <v/>
      </c>
      <c r="AE137" s="58" t="str">
        <f t="shared" si="225"/>
        <v/>
      </c>
      <c r="AF137" s="58" t="str">
        <f t="shared" si="226"/>
        <v/>
      </c>
      <c r="AG137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37" s="58" t="str">
        <f t="shared" si="227"/>
        <v/>
      </c>
      <c r="AI137" s="58" t="str">
        <f t="shared" si="228"/>
        <v/>
      </c>
      <c r="AJ137" s="83" t="str">
        <f t="shared" si="229"/>
        <v/>
      </c>
      <c r="AK137" s="58" t="str">
        <f t="shared" si="230"/>
        <v/>
      </c>
      <c r="AL137" s="58" t="str">
        <f t="shared" si="231"/>
        <v/>
      </c>
      <c r="AM137" s="47" t="str">
        <f t="shared" si="232"/>
        <v/>
      </c>
      <c r="AN137" s="27"/>
      <c r="AO137" s="75" t="e">
        <f t="shared" si="233"/>
        <v>#N/A</v>
      </c>
      <c r="AP137" s="58" t="e">
        <f t="shared" si="234"/>
        <v>#N/A</v>
      </c>
      <c r="AQ137" s="47" t="e">
        <f t="shared" si="235"/>
        <v>#N/A</v>
      </c>
      <c r="AR137" s="27"/>
      <c r="AS137" s="82" t="str">
        <f t="shared" si="206"/>
        <v/>
      </c>
      <c r="AT137" s="58" t="str">
        <f>IF(AND(Sufficient_data="Yes",Include_study="Yes",Subgroup&lt;&gt;""),IF(COUNTIFS(Input!K$2:K136,"="&amp;"Yes",Input!C$2:C136,"="&amp;"Yes",Input!M$2:M136,"="&amp;Subgroup)&gt;0,"",Subgroup),"")</f>
        <v/>
      </c>
      <c r="AU137" s="88" t="str">
        <f t="shared" si="207"/>
        <v/>
      </c>
      <c r="AV137" s="78" t="str">
        <f t="shared" si="236"/>
        <v/>
      </c>
      <c r="AW137" s="58" t="str">
        <f t="shared" si="208"/>
        <v/>
      </c>
      <c r="AX137" s="89" t="str">
        <f t="shared" si="209"/>
        <v/>
      </c>
      <c r="AY137" s="83" t="str">
        <f t="shared" si="251"/>
        <v/>
      </c>
      <c r="AZ137" s="58" t="str">
        <f t="shared" si="210"/>
        <v/>
      </c>
      <c r="BA137" s="58" t="str">
        <f t="shared" si="237"/>
        <v/>
      </c>
      <c r="BB137" s="58" t="str">
        <f t="shared" si="211"/>
        <v/>
      </c>
      <c r="BC137" s="58" t="str">
        <f t="shared" si="212"/>
        <v/>
      </c>
      <c r="BD137" s="58" t="str">
        <f t="shared" si="238"/>
        <v/>
      </c>
      <c r="BE137" s="88" t="str">
        <f t="shared" si="239"/>
        <v/>
      </c>
      <c r="BF137" s="58" t="str">
        <f t="shared" si="240"/>
        <v/>
      </c>
      <c r="BG137" s="58" t="str">
        <f t="shared" si="241"/>
        <v/>
      </c>
      <c r="BH137" s="58" t="str">
        <f t="shared" si="252"/>
        <v/>
      </c>
      <c r="BI137" s="58" t="str">
        <f t="shared" si="253"/>
        <v/>
      </c>
      <c r="BJ137" s="58" t="str">
        <f t="shared" si="242"/>
        <v/>
      </c>
      <c r="BK137" s="58" t="str">
        <f t="shared" si="243"/>
        <v/>
      </c>
      <c r="BL137" s="58" t="str">
        <f t="shared" si="254"/>
        <v/>
      </c>
      <c r="BM137" s="58" t="str">
        <f t="shared" si="255"/>
        <v/>
      </c>
      <c r="BN137" s="58" t="str">
        <f t="shared" si="244"/>
        <v/>
      </c>
      <c r="BO137" s="58" t="e">
        <f t="shared" si="245"/>
        <v>#N/A</v>
      </c>
      <c r="BP137" s="83" t="str">
        <f t="shared" si="256"/>
        <v/>
      </c>
      <c r="BQ137" s="58" t="str">
        <f t="shared" si="246"/>
        <v/>
      </c>
      <c r="BR137" s="58" t="str">
        <f t="shared" si="247"/>
        <v/>
      </c>
      <c r="BS137" s="58" t="str">
        <f t="shared" si="248"/>
        <v/>
      </c>
      <c r="BT137" s="47" t="str">
        <f t="shared" si="249"/>
        <v/>
      </c>
      <c r="BY137" s="167"/>
      <c r="BZ137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37" s="58" t="e">
        <f>IF(Include_in_Moderator=TRUE,'Moderator Analysis'!E:E,NA())</f>
        <v>#N/A</v>
      </c>
      <c r="CB137" s="58" t="e">
        <f>IF(Include_in_Moderator=TRUE,'Moderator Analysis'!F:F,NA())</f>
        <v>#N/A</v>
      </c>
      <c r="CC137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37" s="58" t="str">
        <f>IF(Include_in_Moderator=TRUE,1/CC:CC^2,"")</f>
        <v/>
      </c>
      <c r="CE137" s="58" t="str">
        <f>IF(Include_in_Moderator=TRUE,'Moderator Analysis'!F:F-CO$2,"")</f>
        <v/>
      </c>
      <c r="CF137" s="58" t="str">
        <f>IF(Include_in_Moderator=TRUE,'Moderator Analysis'!E:E-CO$3,"")</f>
        <v/>
      </c>
      <c r="CG137" s="47" t="str">
        <f>IF(Include_in_Moderator=TRUE,CD:CD*('Moderator Analysis'!F:F-CO$5-CO$4*'Moderator Analysis'!E:E)^2,"")</f>
        <v/>
      </c>
      <c r="CH137" s="27"/>
      <c r="CI137" s="75" t="str">
        <f>IF(AND(Sufficient_data="Yes",Include_study="Yes",Include_in_Moderator=TRUE,Moderator&lt;&gt;""),1/(CC:CC^2+CO$7),"")</f>
        <v/>
      </c>
      <c r="CJ137" s="58" t="str">
        <f>IF(AND(Sufficient_data="Yes",Include_study="Yes",CI137&lt;&gt;""),'Moderator Analysis'!F:F-'Moderator Analysis'!K$37,"")</f>
        <v/>
      </c>
      <c r="CK137" s="58" t="str">
        <f>IF(AND(Sufficient_data="Yes",Include_study="Yes",CI137&lt;&gt;""),'Moderator Analysis'!E:E-SUMPRODUCT('Moderator Analysis'!E:E,CI:CI)/SUM(CI:CI),"")</f>
        <v/>
      </c>
      <c r="CL137" s="47" t="str">
        <f>IF(AND(Sufficient_data="Yes",Include_study="Yes",CI137&lt;&gt;""),CI:CI*(CB137-'Moderator Analysis'!K$29-'Moderator Analysis'!K$30*'Moderator Analysis'!E:E)^2,"")</f>
        <v/>
      </c>
      <c r="CQ137" s="167"/>
      <c r="CR137" s="150" t="b">
        <f>IF(Additional_Fisher_transformation="On",AND(Include_study="Yes",Number_of_observations&lt;&gt;"",Number_of_predictors&lt;&gt;""),AND(Include_study="Yes",Sufficient_data="Yes"))</f>
        <v>0</v>
      </c>
      <c r="CS137" s="169"/>
      <c r="CT137" s="58" t="str">
        <f>IF(Include_in_Pub_Bias=TRUE,Partial_correlation,"")</f>
        <v/>
      </c>
      <c r="CU137" s="58" t="str">
        <f>IF(AND(Include_in_Pub_Bias=TRUE,Additional_Fisher_transformation="On"),FISHER(Partial_correlation),"")</f>
        <v/>
      </c>
      <c r="CV137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37" s="58" t="str">
        <f>IF(Include_in_Pub_Bias=TRUE,1/CV:CV^2,"")</f>
        <v/>
      </c>
      <c r="CX137" s="58" t="str">
        <f>IF(Include_in_Pub_Bias=TRUE,1/(CV:CV^2+IF(Additional_model="Fixed effect",0,Calculations!DK$11)),"")</f>
        <v/>
      </c>
      <c r="CY137" s="58" t="str">
        <f>IF(Include_in_Pub_Bias=TRUE,1/(CV:CV^2+IF(Additional_model="Fixed effect",0,'Publication Bias Analysis'!L$32)),"")</f>
        <v/>
      </c>
      <c r="CZ137" s="58" t="str">
        <f>IF(Include_in_Pub_Bias=TRUE,'Publication Bias Analysis'!E:E-'Publication Bias Analysis'!I$37,"")</f>
        <v/>
      </c>
      <c r="DA137" s="58" t="str">
        <f>IF(Include_in_Pub_Bias=TRUE,IF(Additional_model="Fixed effect",1/CV:CV,1/SQRT(CV:CV^2+DK$11)),"")</f>
        <v/>
      </c>
      <c r="DB137" s="58" t="str">
        <f>IF(Include_in_Pub_Bias=TRUE,IF(Additional_model="Fixed effect",'Publication Bias Analysis'!E:E/CV:CV,'Publication Bias Analysis'!E:E/SQRT(CV:CV^2+DK$11)),"")</f>
        <v/>
      </c>
      <c r="DC137" s="78" t="str">
        <f>IF(Include_in_Pub_Bias=TRUE,RANK(DP:DP,DP:DP,1)*IF(DO:DO&gt;0,1,-1),"")</f>
        <v/>
      </c>
      <c r="DD137" s="78" t="str">
        <f>IF(Include_in_Pub_Bias=TRUE,DC:DC,"")</f>
        <v/>
      </c>
      <c r="DE137" s="78" t="str">
        <f>IF(Include_in_Pub_Bias=TRUE,RANK(DS:DS,DS:DS,1)*IF(DR:DR&lt;0,-1,1),"")</f>
        <v/>
      </c>
      <c r="DF137" s="78" t="str">
        <f>IF(Include_in_Pub_Bias=TRUE,RANK(DV:DV,DV:DV,1)*IF(DU:DU&lt;0,-1,1),"")</f>
        <v/>
      </c>
      <c r="DG137" s="58" t="e">
        <f>IF(Include_in_Pub_Bias=TRUE,'Publication Bias Analysis'!E:E,NA())</f>
        <v>#N/A</v>
      </c>
      <c r="DH137" s="47" t="e">
        <f>IF(Include_in_Pub_Bias=TRUE,CV:CV,NA())</f>
        <v>#N/A</v>
      </c>
      <c r="DN137" s="164"/>
      <c r="DO137" s="10" t="str">
        <f>IF(Include_in_Pub_Bias=TRUE,IF('Publication Bias Analysis'!L$37="Left",'Publication Bias Analysis'!E:E-'Publication Bias Analysis'!I$29,'Publication Bias Analysis'!I$29-'Publication Bias Analysis'!E:E),"")</f>
        <v/>
      </c>
      <c r="DP137" s="10" t="str">
        <f>IF(Include_in_Pub_Bias=TRUE,ABS(DO137),"")</f>
        <v/>
      </c>
      <c r="DQ137" s="47" t="str">
        <f>IF(Include_in_Pub_Bias=TRUE,1/(CV:CV^2+IF(Additional_model="Fixed effect",0,$DZ$6)),"")</f>
        <v/>
      </c>
      <c r="DR137" s="10" t="str">
        <f>IF(Include_in_Pub_Bias=TRUE,IF('Publication Bias Analysis'!L$37="Left",'Publication Bias Analysis'!E:E-DZ$3,DZ$3-'Publication Bias Analysis'!E:E),"")</f>
        <v/>
      </c>
      <c r="DS137" s="10" t="str">
        <f t="shared" si="257"/>
        <v/>
      </c>
      <c r="DT137" s="47" t="str">
        <f>IF(AND(DR137&lt;&gt;"",DD137&lt;=MAX(DD:DD)-DZ$7),1/(CV:CV^2+IF(Additional_model="Fixed effect",0,$DZ$13)),"")</f>
        <v/>
      </c>
      <c r="DU137" s="10" t="str">
        <f>IF(Include_in_Pub_Bias=TRUE,IF('Publication Bias Analysis'!L$37="Left",'Publication Bias Analysis'!E:E-DZ$10,DZ$10-'Publication Bias Analysis'!E:E),"")</f>
        <v/>
      </c>
      <c r="DV137" s="10" t="str">
        <f t="shared" si="213"/>
        <v/>
      </c>
      <c r="DW137" s="47" t="str">
        <f>IF(AND(DU137&lt;&gt;"",DE137&lt;=MAX(DE:DE)-DZ$14),1/(CV:CV^2+IF(Additional_model="Fixed effect",0,$DZ$20)),"")</f>
        <v/>
      </c>
      <c r="EO137" s="164"/>
      <c r="EP137" s="58" t="str">
        <f>IF(Include_in_Pub_Bias=TRUE,Inverse_standard_error-AVERAGE(Inverse_standard_error),"")</f>
        <v/>
      </c>
      <c r="EQ137" s="47" t="str">
        <f>IF(Include_in_Pub_Bias=TRUE,Z_score-('Publication Bias Analysis'!P$3+'Publication Bias Analysis'!P$4*Inverse_standard_error),"")</f>
        <v/>
      </c>
      <c r="ES137" s="164"/>
      <c r="ET137" s="58" t="str">
        <f>IF(Include_in_Pub_Bias=TRUE,('Publication Bias Analysis'!E:E-SUMPRODUCT('Publication Bias Analysis'!E:E,Calculations!CW:CW)/SUM(Calculations!CW:CW))/(SQRT(EU:EU)),"")</f>
        <v/>
      </c>
      <c r="EU137" s="58" t="str">
        <f>IF(Include_in_Pub_Bias=TRUE,'Publication Bias Analysis'!F:F^2-1/(SUM(Calculations!CW:CW)),"")</f>
        <v/>
      </c>
      <c r="EV137" s="78" t="str">
        <f>IF(Include_in_Pub_Bias=TRUE,RANK(ET:ET,ET:ET,1),"")</f>
        <v/>
      </c>
      <c r="EW137" s="78" t="str">
        <f>IF(Include_in_Pub_Bias=TRUE,RANK(EU:EU,EU:EU,1),"")</f>
        <v/>
      </c>
      <c r="EX137" s="78" t="str">
        <f>IF(Include_in_Pub_Bias=TRUE,COUNTIFS(EV138:EV336,"&lt;"&amp;EV137,EW138:EW336,"&lt;"&amp;EW137)+COUNTIFS(EV138:EV336,"&gt;"&amp;EV137,EW138:EW336,"&gt;"&amp;EW137),"")</f>
        <v/>
      </c>
      <c r="EY137" s="94" t="str">
        <f>IF(Include_in_Pub_Bias=TRUE,COUNTIFS(EV138:EV336,"&lt;"&amp;EV137,EW138:EW336,"&gt;"&amp;EW137)+COUNTIFS(EV138:EV336,"&gt;"&amp;EV137,EW138:EW336,"&lt;"&amp;EW137),"")</f>
        <v/>
      </c>
      <c r="FA137" s="164"/>
      <c r="FG137" s="164"/>
      <c r="FH137" s="58" t="e">
        <f>IF(Include_in_Pub_Bias=TRUE,Inverse_standard_error,NA())</f>
        <v>#N/A</v>
      </c>
      <c r="FI137" s="58" t="e">
        <f>IF(Include_in_Pub_Bias=TRUE,Z_score,NA())</f>
        <v>#N/A</v>
      </c>
      <c r="FJ137" s="58" t="str">
        <f>IF(Include_in_Pub_Bias=TRUE,Inverse_standard_error-AVERAGE(Inverse_standard_error),"")</f>
        <v/>
      </c>
      <c r="FK137" s="47" t="str">
        <f>IF(Include_in_Pub_Bias=TRUE,Z_score-('Publication Bias Analysis'!AK$30+'Publication Bias Analysis'!AK$31*Inverse_standard_error),"")</f>
        <v/>
      </c>
      <c r="FQ137" s="164"/>
      <c r="FR137" s="98" t="str">
        <f>IF(Z_score&lt;&gt;"",RANK('Publication Bias Analysis'!AT:AT,'Publication Bias Analysis'!AT:AT,1)+COUNTIF('Publication Bias Analysis'!AT$2:AT136,'Publication Bias Analysis'!AR137),"")</f>
        <v/>
      </c>
      <c r="FS137" s="58" t="str">
        <f t="shared" si="259"/>
        <v/>
      </c>
      <c r="FT137" s="58" t="e">
        <f>IF(Include_in_Pub_Bias=TRUE,'Publication Bias Analysis'!AS137,NA())</f>
        <v>#N/A</v>
      </c>
      <c r="FU137" s="58" t="e">
        <f>IF('Publication Bias Analysis'!AS137&lt;&gt;"",'Publication Bias Analysis'!AT137,NA())</f>
        <v>#N/A</v>
      </c>
      <c r="FV137" s="58" t="str">
        <f>IF(Include_in_Pub_Bias=TRUE,'Publication Bias Analysis'!AS:AS-AVERAGE('Publication Bias Analysis'!AS:AS),"")</f>
        <v/>
      </c>
      <c r="FW137" s="47" t="str">
        <f>IF(Include_in_Pub_Bias=TRUE,FU:FU-('Publication Bias Analysis'!AW$30+'Publication Bias Analysis'!AW$31*FT:FT),"")</f>
        <v/>
      </c>
      <c r="GC137" s="164"/>
      <c r="GD137" s="58" t="str">
        <f t="shared" si="204"/>
        <v/>
      </c>
      <c r="GE137" s="58" t="str">
        <f t="shared" si="214"/>
        <v/>
      </c>
      <c r="GF137" s="47" t="str">
        <f t="shared" si="258"/>
        <v/>
      </c>
    </row>
    <row r="138" spans="1:188" x14ac:dyDescent="0.2">
      <c r="A138" s="166"/>
      <c r="B138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38" s="78" t="str">
        <f>IF(B138&lt;&gt;"",IF(B138=0,COUNTIF(B$2:B137,0)+1,COUNTIF(B$2:B137,B138)+B138+COUNTIF(B:B,0)),"")</f>
        <v/>
      </c>
      <c r="D138" s="78" t="str">
        <f>IF(AND(Variance&lt;&gt;"",Entry_Number&lt;&gt;""),Entry_Number,"")</f>
        <v/>
      </c>
      <c r="E138" s="120" t="str">
        <f>IF(Input!Study_name&lt;&gt;"",Input!Study_name,"")</f>
        <v/>
      </c>
      <c r="F138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38" s="58" t="str">
        <f t="shared" si="215"/>
        <v/>
      </c>
      <c r="H138" s="58" t="str">
        <f t="shared" si="216"/>
        <v/>
      </c>
      <c r="I138" s="58" t="str">
        <f t="shared" si="217"/>
        <v/>
      </c>
      <c r="J138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38" s="58" t="str">
        <f>IF(AND(Include_study="Yes",Sufficient_data="Yes",Variance&lt;&gt;""),IF(Input!Standard_error_of_Partial_correlation&lt;&gt;"",Input!Standard_error_of_Partial_correlation,SQRT(J138)),"")</f>
        <v/>
      </c>
      <c r="L138" s="58" t="str">
        <f>IF(AND(Sufficient_data="Yes",Include_study="Yes",Variance&lt;&gt;""),1/Variance,"")</f>
        <v/>
      </c>
      <c r="M138" s="58" t="str">
        <f>IF(AND(Sufficient_data="Yes",Include_study="Yes",Variance&lt;&gt;""),1/(Variance+T2_),"")</f>
        <v/>
      </c>
      <c r="N138" s="58" t="str">
        <f t="shared" si="218"/>
        <v/>
      </c>
      <c r="O138" s="58" t="str">
        <f t="shared" si="219"/>
        <v/>
      </c>
      <c r="P138" s="143" t="str">
        <f t="shared" si="220"/>
        <v/>
      </c>
      <c r="Q138" s="146" t="str">
        <f>IF(AND(Include_study="Yes",Sufficient_data="Yes",Variance&lt;&gt;""),IF(Fisher_transformation="Off",Partial_correlation,Partial_correlation_z)-Combined_Effect_Size,"")</f>
        <v/>
      </c>
      <c r="S138" s="75" t="e">
        <f>IF(AND(Sufficient_data="Yes",Include_study="Yes",Variance&lt;&gt;""),Partial_correlation,NA())</f>
        <v>#N/A</v>
      </c>
      <c r="T138" s="58" t="e">
        <f t="shared" si="221"/>
        <v>#N/A</v>
      </c>
      <c r="U138" s="47" t="e">
        <f t="shared" si="222"/>
        <v>#N/A</v>
      </c>
      <c r="Z138" s="166"/>
      <c r="AA138" s="82" t="str">
        <f t="shared" si="223"/>
        <v/>
      </c>
      <c r="AB138" s="88" t="b">
        <f t="shared" si="250"/>
        <v>0</v>
      </c>
      <c r="AC138" s="105" t="str">
        <f>IF(Include_in_subgroup=TRUE,Input!Study_name,"")</f>
        <v/>
      </c>
      <c r="AD138" s="58" t="str">
        <f t="shared" si="224"/>
        <v/>
      </c>
      <c r="AE138" s="58" t="str">
        <f t="shared" si="225"/>
        <v/>
      </c>
      <c r="AF138" s="58" t="str">
        <f t="shared" si="226"/>
        <v/>
      </c>
      <c r="AG138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38" s="58" t="str">
        <f t="shared" si="227"/>
        <v/>
      </c>
      <c r="AI138" s="58" t="str">
        <f t="shared" si="228"/>
        <v/>
      </c>
      <c r="AJ138" s="83" t="str">
        <f t="shared" si="229"/>
        <v/>
      </c>
      <c r="AK138" s="58" t="str">
        <f t="shared" si="230"/>
        <v/>
      </c>
      <c r="AL138" s="58" t="str">
        <f t="shared" si="231"/>
        <v/>
      </c>
      <c r="AM138" s="47" t="str">
        <f t="shared" si="232"/>
        <v/>
      </c>
      <c r="AN138" s="27"/>
      <c r="AO138" s="75" t="e">
        <f t="shared" si="233"/>
        <v>#N/A</v>
      </c>
      <c r="AP138" s="58" t="e">
        <f t="shared" si="234"/>
        <v>#N/A</v>
      </c>
      <c r="AQ138" s="47" t="e">
        <f t="shared" si="235"/>
        <v>#N/A</v>
      </c>
      <c r="AR138" s="27"/>
      <c r="AS138" s="82" t="str">
        <f t="shared" si="206"/>
        <v/>
      </c>
      <c r="AT138" s="58" t="str">
        <f>IF(AND(Sufficient_data="Yes",Include_study="Yes",Subgroup&lt;&gt;""),IF(COUNTIFS(Input!K$2:K137,"="&amp;"Yes",Input!C$2:C137,"="&amp;"Yes",Input!M$2:M137,"="&amp;Subgroup)&gt;0,"",Subgroup),"")</f>
        <v/>
      </c>
      <c r="AU138" s="88" t="str">
        <f t="shared" si="207"/>
        <v/>
      </c>
      <c r="AV138" s="78" t="str">
        <f t="shared" si="236"/>
        <v/>
      </c>
      <c r="AW138" s="58" t="str">
        <f t="shared" si="208"/>
        <v/>
      </c>
      <c r="AX138" s="89" t="str">
        <f t="shared" si="209"/>
        <v/>
      </c>
      <c r="AY138" s="83" t="str">
        <f t="shared" si="251"/>
        <v/>
      </c>
      <c r="AZ138" s="58" t="str">
        <f t="shared" si="210"/>
        <v/>
      </c>
      <c r="BA138" s="58" t="str">
        <f t="shared" si="237"/>
        <v/>
      </c>
      <c r="BB138" s="58" t="str">
        <f t="shared" si="211"/>
        <v/>
      </c>
      <c r="BC138" s="58" t="str">
        <f t="shared" si="212"/>
        <v/>
      </c>
      <c r="BD138" s="58" t="str">
        <f t="shared" si="238"/>
        <v/>
      </c>
      <c r="BE138" s="88" t="str">
        <f t="shared" si="239"/>
        <v/>
      </c>
      <c r="BF138" s="58" t="str">
        <f t="shared" si="240"/>
        <v/>
      </c>
      <c r="BG138" s="58" t="str">
        <f t="shared" si="241"/>
        <v/>
      </c>
      <c r="BH138" s="58" t="str">
        <f t="shared" si="252"/>
        <v/>
      </c>
      <c r="BI138" s="58" t="str">
        <f t="shared" si="253"/>
        <v/>
      </c>
      <c r="BJ138" s="58" t="str">
        <f t="shared" si="242"/>
        <v/>
      </c>
      <c r="BK138" s="58" t="str">
        <f t="shared" si="243"/>
        <v/>
      </c>
      <c r="BL138" s="58" t="str">
        <f t="shared" si="254"/>
        <v/>
      </c>
      <c r="BM138" s="58" t="str">
        <f t="shared" si="255"/>
        <v/>
      </c>
      <c r="BN138" s="58" t="str">
        <f t="shared" si="244"/>
        <v/>
      </c>
      <c r="BO138" s="58" t="e">
        <f t="shared" si="245"/>
        <v>#N/A</v>
      </c>
      <c r="BP138" s="83" t="str">
        <f t="shared" si="256"/>
        <v/>
      </c>
      <c r="BQ138" s="58" t="str">
        <f t="shared" si="246"/>
        <v/>
      </c>
      <c r="BR138" s="58" t="str">
        <f t="shared" si="247"/>
        <v/>
      </c>
      <c r="BS138" s="58" t="str">
        <f t="shared" si="248"/>
        <v/>
      </c>
      <c r="BT138" s="47" t="str">
        <f t="shared" si="249"/>
        <v/>
      </c>
      <c r="BY138" s="167"/>
      <c r="BZ138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38" s="58" t="e">
        <f>IF(Include_in_Moderator=TRUE,'Moderator Analysis'!E:E,NA())</f>
        <v>#N/A</v>
      </c>
      <c r="CB138" s="58" t="e">
        <f>IF(Include_in_Moderator=TRUE,'Moderator Analysis'!F:F,NA())</f>
        <v>#N/A</v>
      </c>
      <c r="CC138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38" s="58" t="str">
        <f>IF(Include_in_Moderator=TRUE,1/CC:CC^2,"")</f>
        <v/>
      </c>
      <c r="CE138" s="58" t="str">
        <f>IF(Include_in_Moderator=TRUE,'Moderator Analysis'!F:F-CO$2,"")</f>
        <v/>
      </c>
      <c r="CF138" s="58" t="str">
        <f>IF(Include_in_Moderator=TRUE,'Moderator Analysis'!E:E-CO$3,"")</f>
        <v/>
      </c>
      <c r="CG138" s="47" t="str">
        <f>IF(Include_in_Moderator=TRUE,CD:CD*('Moderator Analysis'!F:F-CO$5-CO$4*'Moderator Analysis'!E:E)^2,"")</f>
        <v/>
      </c>
      <c r="CH138" s="27"/>
      <c r="CI138" s="75" t="str">
        <f>IF(AND(Sufficient_data="Yes",Include_study="Yes",Include_in_Moderator=TRUE,Moderator&lt;&gt;""),1/(CC:CC^2+CO$7),"")</f>
        <v/>
      </c>
      <c r="CJ138" s="58" t="str">
        <f>IF(AND(Sufficient_data="Yes",Include_study="Yes",CI138&lt;&gt;""),'Moderator Analysis'!F:F-'Moderator Analysis'!K$37,"")</f>
        <v/>
      </c>
      <c r="CK138" s="58" t="str">
        <f>IF(AND(Sufficient_data="Yes",Include_study="Yes",CI138&lt;&gt;""),'Moderator Analysis'!E:E-SUMPRODUCT('Moderator Analysis'!E:E,CI:CI)/SUM(CI:CI),"")</f>
        <v/>
      </c>
      <c r="CL138" s="47" t="str">
        <f>IF(AND(Sufficient_data="Yes",Include_study="Yes",CI138&lt;&gt;""),CI:CI*(CB138-'Moderator Analysis'!K$29-'Moderator Analysis'!K$30*'Moderator Analysis'!E:E)^2,"")</f>
        <v/>
      </c>
      <c r="CQ138" s="167"/>
      <c r="CR138" s="150" t="b">
        <f>IF(Additional_Fisher_transformation="On",AND(Include_study="Yes",Number_of_observations&lt;&gt;"",Number_of_predictors&lt;&gt;""),AND(Include_study="Yes",Sufficient_data="Yes"))</f>
        <v>0</v>
      </c>
      <c r="CS138" s="169"/>
      <c r="CT138" s="58" t="str">
        <f>IF(Include_in_Pub_Bias=TRUE,Partial_correlation,"")</f>
        <v/>
      </c>
      <c r="CU138" s="58" t="str">
        <f>IF(AND(Include_in_Pub_Bias=TRUE,Additional_Fisher_transformation="On"),FISHER(Partial_correlation),"")</f>
        <v/>
      </c>
      <c r="CV138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38" s="58" t="str">
        <f>IF(Include_in_Pub_Bias=TRUE,1/CV:CV^2,"")</f>
        <v/>
      </c>
      <c r="CX138" s="58" t="str">
        <f>IF(Include_in_Pub_Bias=TRUE,1/(CV:CV^2+IF(Additional_model="Fixed effect",0,Calculations!DK$11)),"")</f>
        <v/>
      </c>
      <c r="CY138" s="58" t="str">
        <f>IF(Include_in_Pub_Bias=TRUE,1/(CV:CV^2+IF(Additional_model="Fixed effect",0,'Publication Bias Analysis'!L$32)),"")</f>
        <v/>
      </c>
      <c r="CZ138" s="58" t="str">
        <f>IF(Include_in_Pub_Bias=TRUE,'Publication Bias Analysis'!E:E-'Publication Bias Analysis'!I$37,"")</f>
        <v/>
      </c>
      <c r="DA138" s="58" t="str">
        <f>IF(Include_in_Pub_Bias=TRUE,IF(Additional_model="Fixed effect",1/CV:CV,1/SQRT(CV:CV^2+DK$11)),"")</f>
        <v/>
      </c>
      <c r="DB138" s="58" t="str">
        <f>IF(Include_in_Pub_Bias=TRUE,IF(Additional_model="Fixed effect",'Publication Bias Analysis'!E:E/CV:CV,'Publication Bias Analysis'!E:E/SQRT(CV:CV^2+DK$11)),"")</f>
        <v/>
      </c>
      <c r="DC138" s="78" t="str">
        <f>IF(Include_in_Pub_Bias=TRUE,RANK(DP:DP,DP:DP,1)*IF(DO:DO&gt;0,1,-1),"")</f>
        <v/>
      </c>
      <c r="DD138" s="78" t="str">
        <f>IF(Include_in_Pub_Bias=TRUE,DC:DC,"")</f>
        <v/>
      </c>
      <c r="DE138" s="78" t="str">
        <f>IF(Include_in_Pub_Bias=TRUE,RANK(DS:DS,DS:DS,1)*IF(DR:DR&lt;0,-1,1),"")</f>
        <v/>
      </c>
      <c r="DF138" s="78" t="str">
        <f>IF(Include_in_Pub_Bias=TRUE,RANK(DV:DV,DV:DV,1)*IF(DU:DU&lt;0,-1,1),"")</f>
        <v/>
      </c>
      <c r="DG138" s="58" t="e">
        <f>IF(Include_in_Pub_Bias=TRUE,'Publication Bias Analysis'!E:E,NA())</f>
        <v>#N/A</v>
      </c>
      <c r="DH138" s="47" t="e">
        <f>IF(Include_in_Pub_Bias=TRUE,CV:CV,NA())</f>
        <v>#N/A</v>
      </c>
      <c r="DN138" s="164"/>
      <c r="DO138" s="10" t="str">
        <f>IF(Include_in_Pub_Bias=TRUE,IF('Publication Bias Analysis'!L$37="Left",'Publication Bias Analysis'!E:E-'Publication Bias Analysis'!I$29,'Publication Bias Analysis'!I$29-'Publication Bias Analysis'!E:E),"")</f>
        <v/>
      </c>
      <c r="DP138" s="10" t="str">
        <f>IF(Include_in_Pub_Bias=TRUE,ABS(DO138),"")</f>
        <v/>
      </c>
      <c r="DQ138" s="47" t="str">
        <f>IF(Include_in_Pub_Bias=TRUE,1/(CV:CV^2+IF(Additional_model="Fixed effect",0,$DZ$6)),"")</f>
        <v/>
      </c>
      <c r="DR138" s="10" t="str">
        <f>IF(Include_in_Pub_Bias=TRUE,IF('Publication Bias Analysis'!L$37="Left",'Publication Bias Analysis'!E:E-DZ$3,DZ$3-'Publication Bias Analysis'!E:E),"")</f>
        <v/>
      </c>
      <c r="DS138" s="10" t="str">
        <f t="shared" si="257"/>
        <v/>
      </c>
      <c r="DT138" s="47" t="str">
        <f>IF(AND(DR138&lt;&gt;"",DD138&lt;=MAX(DD:DD)-DZ$7),1/(CV:CV^2+IF(Additional_model="Fixed effect",0,$DZ$13)),"")</f>
        <v/>
      </c>
      <c r="DU138" s="10" t="str">
        <f>IF(Include_in_Pub_Bias=TRUE,IF('Publication Bias Analysis'!L$37="Left",'Publication Bias Analysis'!E:E-DZ$10,DZ$10-'Publication Bias Analysis'!E:E),"")</f>
        <v/>
      </c>
      <c r="DV138" s="10" t="str">
        <f t="shared" si="213"/>
        <v/>
      </c>
      <c r="DW138" s="47" t="str">
        <f>IF(AND(DU138&lt;&gt;"",DE138&lt;=MAX(DE:DE)-DZ$14),1/(CV:CV^2+IF(Additional_model="Fixed effect",0,$DZ$20)),"")</f>
        <v/>
      </c>
      <c r="EO138" s="164"/>
      <c r="EP138" s="58" t="str">
        <f>IF(Include_in_Pub_Bias=TRUE,Inverse_standard_error-AVERAGE(Inverse_standard_error),"")</f>
        <v/>
      </c>
      <c r="EQ138" s="47" t="str">
        <f>IF(Include_in_Pub_Bias=TRUE,Z_score-('Publication Bias Analysis'!P$3+'Publication Bias Analysis'!P$4*Inverse_standard_error),"")</f>
        <v/>
      </c>
      <c r="ES138" s="164"/>
      <c r="ET138" s="58" t="str">
        <f>IF(Include_in_Pub_Bias=TRUE,('Publication Bias Analysis'!E:E-SUMPRODUCT('Publication Bias Analysis'!E:E,Calculations!CW:CW)/SUM(Calculations!CW:CW))/(SQRT(EU:EU)),"")</f>
        <v/>
      </c>
      <c r="EU138" s="58" t="str">
        <f>IF(Include_in_Pub_Bias=TRUE,'Publication Bias Analysis'!F:F^2-1/(SUM(Calculations!CW:CW)),"")</f>
        <v/>
      </c>
      <c r="EV138" s="78" t="str">
        <f>IF(Include_in_Pub_Bias=TRUE,RANK(ET:ET,ET:ET,1),"")</f>
        <v/>
      </c>
      <c r="EW138" s="78" t="str">
        <f>IF(Include_in_Pub_Bias=TRUE,RANK(EU:EU,EU:EU,1),"")</f>
        <v/>
      </c>
      <c r="EX138" s="78" t="str">
        <f>IF(Include_in_Pub_Bias=TRUE,COUNTIFS(EV139:EV337,"&lt;"&amp;EV138,EW139:EW337,"&lt;"&amp;EW138)+COUNTIFS(EV139:EV337,"&gt;"&amp;EV138,EW139:EW337,"&gt;"&amp;EW138),"")</f>
        <v/>
      </c>
      <c r="EY138" s="94" t="str">
        <f>IF(Include_in_Pub_Bias=TRUE,COUNTIFS(EV139:EV337,"&lt;"&amp;EV138,EW139:EW337,"&gt;"&amp;EW138)+COUNTIFS(EV139:EV337,"&gt;"&amp;EV138,EW139:EW337,"&lt;"&amp;EW138),"")</f>
        <v/>
      </c>
      <c r="FA138" s="164"/>
      <c r="FG138" s="164"/>
      <c r="FH138" s="58" t="e">
        <f>IF(Include_in_Pub_Bias=TRUE,Inverse_standard_error,NA())</f>
        <v>#N/A</v>
      </c>
      <c r="FI138" s="58" t="e">
        <f>IF(Include_in_Pub_Bias=TRUE,Z_score,NA())</f>
        <v>#N/A</v>
      </c>
      <c r="FJ138" s="58" t="str">
        <f>IF(Include_in_Pub_Bias=TRUE,Inverse_standard_error-AVERAGE(Inverse_standard_error),"")</f>
        <v/>
      </c>
      <c r="FK138" s="47" t="str">
        <f>IF(Include_in_Pub_Bias=TRUE,Z_score-('Publication Bias Analysis'!AK$30+'Publication Bias Analysis'!AK$31*Inverse_standard_error),"")</f>
        <v/>
      </c>
      <c r="FQ138" s="164"/>
      <c r="FR138" s="98" t="str">
        <f>IF(Z_score&lt;&gt;"",RANK('Publication Bias Analysis'!AT:AT,'Publication Bias Analysis'!AT:AT,1)+COUNTIF('Publication Bias Analysis'!AT$2:AT137,'Publication Bias Analysis'!AR138),"")</f>
        <v/>
      </c>
      <c r="FS138" s="58" t="str">
        <f t="shared" si="259"/>
        <v/>
      </c>
      <c r="FT138" s="58" t="e">
        <f>IF(Include_in_Pub_Bias=TRUE,'Publication Bias Analysis'!AS138,NA())</f>
        <v>#N/A</v>
      </c>
      <c r="FU138" s="58" t="e">
        <f>IF('Publication Bias Analysis'!AS138&lt;&gt;"",'Publication Bias Analysis'!AT138,NA())</f>
        <v>#N/A</v>
      </c>
      <c r="FV138" s="58" t="str">
        <f>IF(Include_in_Pub_Bias=TRUE,'Publication Bias Analysis'!AS:AS-AVERAGE('Publication Bias Analysis'!AS:AS),"")</f>
        <v/>
      </c>
      <c r="FW138" s="47" t="str">
        <f>IF(Include_in_Pub_Bias=TRUE,FU:FU-('Publication Bias Analysis'!AW$30+'Publication Bias Analysis'!AW$31*FT:FT),"")</f>
        <v/>
      </c>
      <c r="GC138" s="164"/>
      <c r="GD138" s="58" t="str">
        <f t="shared" si="204"/>
        <v/>
      </c>
      <c r="GE138" s="58" t="str">
        <f t="shared" si="214"/>
        <v/>
      </c>
      <c r="GF138" s="47" t="str">
        <f t="shared" si="258"/>
        <v/>
      </c>
    </row>
    <row r="139" spans="1:188" x14ac:dyDescent="0.2">
      <c r="A139" s="166"/>
      <c r="B139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39" s="78" t="str">
        <f>IF(B139&lt;&gt;"",IF(B139=0,COUNTIF(B$2:B138,0)+1,COUNTIF(B$2:B138,B139)+B139+COUNTIF(B:B,0)),"")</f>
        <v/>
      </c>
      <c r="D139" s="78" t="str">
        <f>IF(AND(Variance&lt;&gt;"",Entry_Number&lt;&gt;""),Entry_Number,"")</f>
        <v/>
      </c>
      <c r="E139" s="120" t="str">
        <f>IF(Input!Study_name&lt;&gt;"",Input!Study_name,"")</f>
        <v/>
      </c>
      <c r="F139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39" s="58" t="str">
        <f t="shared" si="215"/>
        <v/>
      </c>
      <c r="H139" s="58" t="str">
        <f t="shared" si="216"/>
        <v/>
      </c>
      <c r="I139" s="58" t="str">
        <f t="shared" si="217"/>
        <v/>
      </c>
      <c r="J139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39" s="58" t="str">
        <f>IF(AND(Include_study="Yes",Sufficient_data="Yes",Variance&lt;&gt;""),IF(Input!Standard_error_of_Partial_correlation&lt;&gt;"",Input!Standard_error_of_Partial_correlation,SQRT(J139)),"")</f>
        <v/>
      </c>
      <c r="L139" s="58" t="str">
        <f>IF(AND(Sufficient_data="Yes",Include_study="Yes",Variance&lt;&gt;""),1/Variance,"")</f>
        <v/>
      </c>
      <c r="M139" s="58" t="str">
        <f>IF(AND(Sufficient_data="Yes",Include_study="Yes",Variance&lt;&gt;""),1/(Variance+T2_),"")</f>
        <v/>
      </c>
      <c r="N139" s="58" t="str">
        <f t="shared" si="218"/>
        <v/>
      </c>
      <c r="O139" s="58" t="str">
        <f t="shared" si="219"/>
        <v/>
      </c>
      <c r="P139" s="143" t="str">
        <f t="shared" si="220"/>
        <v/>
      </c>
      <c r="Q139" s="146" t="str">
        <f>IF(AND(Include_study="Yes",Sufficient_data="Yes",Variance&lt;&gt;""),IF(Fisher_transformation="Off",Partial_correlation,Partial_correlation_z)-Combined_Effect_Size,"")</f>
        <v/>
      </c>
      <c r="S139" s="75" t="e">
        <f>IF(AND(Sufficient_data="Yes",Include_study="Yes",Variance&lt;&gt;""),Partial_correlation,NA())</f>
        <v>#N/A</v>
      </c>
      <c r="T139" s="58" t="e">
        <f t="shared" si="221"/>
        <v>#N/A</v>
      </c>
      <c r="U139" s="47" t="e">
        <f t="shared" si="222"/>
        <v>#N/A</v>
      </c>
      <c r="Z139" s="166"/>
      <c r="AA139" s="82" t="str">
        <f t="shared" si="223"/>
        <v/>
      </c>
      <c r="AB139" s="88" t="b">
        <f t="shared" si="250"/>
        <v>0</v>
      </c>
      <c r="AC139" s="105" t="str">
        <f>IF(Include_in_subgroup=TRUE,Input!Study_name,"")</f>
        <v/>
      </c>
      <c r="AD139" s="58" t="str">
        <f t="shared" si="224"/>
        <v/>
      </c>
      <c r="AE139" s="58" t="str">
        <f t="shared" si="225"/>
        <v/>
      </c>
      <c r="AF139" s="58" t="str">
        <f t="shared" si="226"/>
        <v/>
      </c>
      <c r="AG139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39" s="58" t="str">
        <f t="shared" si="227"/>
        <v/>
      </c>
      <c r="AI139" s="58" t="str">
        <f t="shared" si="228"/>
        <v/>
      </c>
      <c r="AJ139" s="83" t="str">
        <f t="shared" si="229"/>
        <v/>
      </c>
      <c r="AK139" s="58" t="str">
        <f t="shared" si="230"/>
        <v/>
      </c>
      <c r="AL139" s="58" t="str">
        <f t="shared" si="231"/>
        <v/>
      </c>
      <c r="AM139" s="47" t="str">
        <f t="shared" si="232"/>
        <v/>
      </c>
      <c r="AN139" s="27"/>
      <c r="AO139" s="75" t="e">
        <f t="shared" si="233"/>
        <v>#N/A</v>
      </c>
      <c r="AP139" s="58" t="e">
        <f t="shared" si="234"/>
        <v>#N/A</v>
      </c>
      <c r="AQ139" s="47" t="e">
        <f t="shared" si="235"/>
        <v>#N/A</v>
      </c>
      <c r="AR139" s="27"/>
      <c r="AS139" s="82" t="str">
        <f t="shared" si="206"/>
        <v/>
      </c>
      <c r="AT139" s="58" t="str">
        <f>IF(AND(Sufficient_data="Yes",Include_study="Yes",Subgroup&lt;&gt;""),IF(COUNTIFS(Input!K$2:K138,"="&amp;"Yes",Input!C$2:C138,"="&amp;"Yes",Input!M$2:M138,"="&amp;Subgroup)&gt;0,"",Subgroup),"")</f>
        <v/>
      </c>
      <c r="AU139" s="88" t="str">
        <f t="shared" si="207"/>
        <v/>
      </c>
      <c r="AV139" s="78" t="str">
        <f t="shared" si="236"/>
        <v/>
      </c>
      <c r="AW139" s="58" t="str">
        <f t="shared" si="208"/>
        <v/>
      </c>
      <c r="AX139" s="89" t="str">
        <f t="shared" si="209"/>
        <v/>
      </c>
      <c r="AY139" s="83" t="str">
        <f t="shared" si="251"/>
        <v/>
      </c>
      <c r="AZ139" s="58" t="str">
        <f t="shared" si="210"/>
        <v/>
      </c>
      <c r="BA139" s="58" t="str">
        <f t="shared" si="237"/>
        <v/>
      </c>
      <c r="BB139" s="58" t="str">
        <f t="shared" si="211"/>
        <v/>
      </c>
      <c r="BC139" s="58" t="str">
        <f t="shared" si="212"/>
        <v/>
      </c>
      <c r="BD139" s="58" t="str">
        <f t="shared" si="238"/>
        <v/>
      </c>
      <c r="BE139" s="88" t="str">
        <f t="shared" si="239"/>
        <v/>
      </c>
      <c r="BF139" s="58" t="str">
        <f t="shared" si="240"/>
        <v/>
      </c>
      <c r="BG139" s="58" t="str">
        <f t="shared" si="241"/>
        <v/>
      </c>
      <c r="BH139" s="58" t="str">
        <f t="shared" si="252"/>
        <v/>
      </c>
      <c r="BI139" s="58" t="str">
        <f t="shared" si="253"/>
        <v/>
      </c>
      <c r="BJ139" s="58" t="str">
        <f t="shared" si="242"/>
        <v/>
      </c>
      <c r="BK139" s="58" t="str">
        <f t="shared" si="243"/>
        <v/>
      </c>
      <c r="BL139" s="58" t="str">
        <f t="shared" si="254"/>
        <v/>
      </c>
      <c r="BM139" s="58" t="str">
        <f t="shared" si="255"/>
        <v/>
      </c>
      <c r="BN139" s="58" t="str">
        <f t="shared" si="244"/>
        <v/>
      </c>
      <c r="BO139" s="58" t="e">
        <f t="shared" si="245"/>
        <v>#N/A</v>
      </c>
      <c r="BP139" s="83" t="str">
        <f t="shared" si="256"/>
        <v/>
      </c>
      <c r="BQ139" s="58" t="str">
        <f t="shared" si="246"/>
        <v/>
      </c>
      <c r="BR139" s="58" t="str">
        <f t="shared" si="247"/>
        <v/>
      </c>
      <c r="BS139" s="58" t="str">
        <f t="shared" si="248"/>
        <v/>
      </c>
      <c r="BT139" s="47" t="str">
        <f t="shared" si="249"/>
        <v/>
      </c>
      <c r="BY139" s="167"/>
      <c r="BZ139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39" s="58" t="e">
        <f>IF(Include_in_Moderator=TRUE,'Moderator Analysis'!E:E,NA())</f>
        <v>#N/A</v>
      </c>
      <c r="CB139" s="58" t="e">
        <f>IF(Include_in_Moderator=TRUE,'Moderator Analysis'!F:F,NA())</f>
        <v>#N/A</v>
      </c>
      <c r="CC139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39" s="58" t="str">
        <f>IF(Include_in_Moderator=TRUE,1/CC:CC^2,"")</f>
        <v/>
      </c>
      <c r="CE139" s="58" t="str">
        <f>IF(Include_in_Moderator=TRUE,'Moderator Analysis'!F:F-CO$2,"")</f>
        <v/>
      </c>
      <c r="CF139" s="58" t="str">
        <f>IF(Include_in_Moderator=TRUE,'Moderator Analysis'!E:E-CO$3,"")</f>
        <v/>
      </c>
      <c r="CG139" s="47" t="str">
        <f>IF(Include_in_Moderator=TRUE,CD:CD*('Moderator Analysis'!F:F-CO$5-CO$4*'Moderator Analysis'!E:E)^2,"")</f>
        <v/>
      </c>
      <c r="CH139" s="27"/>
      <c r="CI139" s="75" t="str">
        <f>IF(AND(Sufficient_data="Yes",Include_study="Yes",Include_in_Moderator=TRUE,Moderator&lt;&gt;""),1/(CC:CC^2+CO$7),"")</f>
        <v/>
      </c>
      <c r="CJ139" s="58" t="str">
        <f>IF(AND(Sufficient_data="Yes",Include_study="Yes",CI139&lt;&gt;""),'Moderator Analysis'!F:F-'Moderator Analysis'!K$37,"")</f>
        <v/>
      </c>
      <c r="CK139" s="58" t="str">
        <f>IF(AND(Sufficient_data="Yes",Include_study="Yes",CI139&lt;&gt;""),'Moderator Analysis'!E:E-SUMPRODUCT('Moderator Analysis'!E:E,CI:CI)/SUM(CI:CI),"")</f>
        <v/>
      </c>
      <c r="CL139" s="47" t="str">
        <f>IF(AND(Sufficient_data="Yes",Include_study="Yes",CI139&lt;&gt;""),CI:CI*(CB139-'Moderator Analysis'!K$29-'Moderator Analysis'!K$30*'Moderator Analysis'!E:E)^2,"")</f>
        <v/>
      </c>
      <c r="CQ139" s="167"/>
      <c r="CR139" s="150" t="b">
        <f>IF(Additional_Fisher_transformation="On",AND(Include_study="Yes",Number_of_observations&lt;&gt;"",Number_of_predictors&lt;&gt;""),AND(Include_study="Yes",Sufficient_data="Yes"))</f>
        <v>0</v>
      </c>
      <c r="CS139" s="169"/>
      <c r="CT139" s="58" t="str">
        <f>IF(Include_in_Pub_Bias=TRUE,Partial_correlation,"")</f>
        <v/>
      </c>
      <c r="CU139" s="58" t="str">
        <f>IF(AND(Include_in_Pub_Bias=TRUE,Additional_Fisher_transformation="On"),FISHER(Partial_correlation),"")</f>
        <v/>
      </c>
      <c r="CV139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39" s="58" t="str">
        <f>IF(Include_in_Pub_Bias=TRUE,1/CV:CV^2,"")</f>
        <v/>
      </c>
      <c r="CX139" s="58" t="str">
        <f>IF(Include_in_Pub_Bias=TRUE,1/(CV:CV^2+IF(Additional_model="Fixed effect",0,Calculations!DK$11)),"")</f>
        <v/>
      </c>
      <c r="CY139" s="58" t="str">
        <f>IF(Include_in_Pub_Bias=TRUE,1/(CV:CV^2+IF(Additional_model="Fixed effect",0,'Publication Bias Analysis'!L$32)),"")</f>
        <v/>
      </c>
      <c r="CZ139" s="58" t="str">
        <f>IF(Include_in_Pub_Bias=TRUE,'Publication Bias Analysis'!E:E-'Publication Bias Analysis'!I$37,"")</f>
        <v/>
      </c>
      <c r="DA139" s="58" t="str">
        <f>IF(Include_in_Pub_Bias=TRUE,IF(Additional_model="Fixed effect",1/CV:CV,1/SQRT(CV:CV^2+DK$11)),"")</f>
        <v/>
      </c>
      <c r="DB139" s="58" t="str">
        <f>IF(Include_in_Pub_Bias=TRUE,IF(Additional_model="Fixed effect",'Publication Bias Analysis'!E:E/CV:CV,'Publication Bias Analysis'!E:E/SQRT(CV:CV^2+DK$11)),"")</f>
        <v/>
      </c>
      <c r="DC139" s="78" t="str">
        <f>IF(Include_in_Pub_Bias=TRUE,RANK(DP:DP,DP:DP,1)*IF(DO:DO&gt;0,1,-1),"")</f>
        <v/>
      </c>
      <c r="DD139" s="78" t="str">
        <f>IF(Include_in_Pub_Bias=TRUE,DC:DC,"")</f>
        <v/>
      </c>
      <c r="DE139" s="78" t="str">
        <f>IF(Include_in_Pub_Bias=TRUE,RANK(DS:DS,DS:DS,1)*IF(DR:DR&lt;0,-1,1),"")</f>
        <v/>
      </c>
      <c r="DF139" s="78" t="str">
        <f>IF(Include_in_Pub_Bias=TRUE,RANK(DV:DV,DV:DV,1)*IF(DU:DU&lt;0,-1,1),"")</f>
        <v/>
      </c>
      <c r="DG139" s="58" t="e">
        <f>IF(Include_in_Pub_Bias=TRUE,'Publication Bias Analysis'!E:E,NA())</f>
        <v>#N/A</v>
      </c>
      <c r="DH139" s="47" t="e">
        <f>IF(Include_in_Pub_Bias=TRUE,CV:CV,NA())</f>
        <v>#N/A</v>
      </c>
      <c r="DN139" s="164"/>
      <c r="DO139" s="10" t="str">
        <f>IF(Include_in_Pub_Bias=TRUE,IF('Publication Bias Analysis'!L$37="Left",'Publication Bias Analysis'!E:E-'Publication Bias Analysis'!I$29,'Publication Bias Analysis'!I$29-'Publication Bias Analysis'!E:E),"")</f>
        <v/>
      </c>
      <c r="DP139" s="10" t="str">
        <f>IF(Include_in_Pub_Bias=TRUE,ABS(DO139),"")</f>
        <v/>
      </c>
      <c r="DQ139" s="47" t="str">
        <f>IF(Include_in_Pub_Bias=TRUE,1/(CV:CV^2+IF(Additional_model="Fixed effect",0,$DZ$6)),"")</f>
        <v/>
      </c>
      <c r="DR139" s="10" t="str">
        <f>IF(Include_in_Pub_Bias=TRUE,IF('Publication Bias Analysis'!L$37="Left",'Publication Bias Analysis'!E:E-DZ$3,DZ$3-'Publication Bias Analysis'!E:E),"")</f>
        <v/>
      </c>
      <c r="DS139" s="10" t="str">
        <f t="shared" si="257"/>
        <v/>
      </c>
      <c r="DT139" s="47" t="str">
        <f>IF(AND(DR139&lt;&gt;"",DD139&lt;=MAX(DD:DD)-DZ$7),1/(CV:CV^2+IF(Additional_model="Fixed effect",0,$DZ$13)),"")</f>
        <v/>
      </c>
      <c r="DU139" s="10" t="str">
        <f>IF(Include_in_Pub_Bias=TRUE,IF('Publication Bias Analysis'!L$37="Left",'Publication Bias Analysis'!E:E-DZ$10,DZ$10-'Publication Bias Analysis'!E:E),"")</f>
        <v/>
      </c>
      <c r="DV139" s="10" t="str">
        <f t="shared" si="213"/>
        <v/>
      </c>
      <c r="DW139" s="47" t="str">
        <f>IF(AND(DU139&lt;&gt;"",DE139&lt;=MAX(DE:DE)-DZ$14),1/(CV:CV^2+IF(Additional_model="Fixed effect",0,$DZ$20)),"")</f>
        <v/>
      </c>
      <c r="EO139" s="164"/>
      <c r="EP139" s="58" t="str">
        <f>IF(Include_in_Pub_Bias=TRUE,Inverse_standard_error-AVERAGE(Inverse_standard_error),"")</f>
        <v/>
      </c>
      <c r="EQ139" s="47" t="str">
        <f>IF(Include_in_Pub_Bias=TRUE,Z_score-('Publication Bias Analysis'!P$3+'Publication Bias Analysis'!P$4*Inverse_standard_error),"")</f>
        <v/>
      </c>
      <c r="ES139" s="164"/>
      <c r="ET139" s="58" t="str">
        <f>IF(Include_in_Pub_Bias=TRUE,('Publication Bias Analysis'!E:E-SUMPRODUCT('Publication Bias Analysis'!E:E,Calculations!CW:CW)/SUM(Calculations!CW:CW))/(SQRT(EU:EU)),"")</f>
        <v/>
      </c>
      <c r="EU139" s="58" t="str">
        <f>IF(Include_in_Pub_Bias=TRUE,'Publication Bias Analysis'!F:F^2-1/(SUM(Calculations!CW:CW)),"")</f>
        <v/>
      </c>
      <c r="EV139" s="78" t="str">
        <f>IF(Include_in_Pub_Bias=TRUE,RANK(ET:ET,ET:ET,1),"")</f>
        <v/>
      </c>
      <c r="EW139" s="78" t="str">
        <f>IF(Include_in_Pub_Bias=TRUE,RANK(EU:EU,EU:EU,1),"")</f>
        <v/>
      </c>
      <c r="EX139" s="78" t="str">
        <f>IF(Include_in_Pub_Bias=TRUE,COUNTIFS(EV140:EV338,"&lt;"&amp;EV139,EW140:EW338,"&lt;"&amp;EW139)+COUNTIFS(EV140:EV338,"&gt;"&amp;EV139,EW140:EW338,"&gt;"&amp;EW139),"")</f>
        <v/>
      </c>
      <c r="EY139" s="94" t="str">
        <f>IF(Include_in_Pub_Bias=TRUE,COUNTIFS(EV140:EV338,"&lt;"&amp;EV139,EW140:EW338,"&gt;"&amp;EW139)+COUNTIFS(EV140:EV338,"&gt;"&amp;EV139,EW140:EW338,"&lt;"&amp;EW139),"")</f>
        <v/>
      </c>
      <c r="FA139" s="164"/>
      <c r="FG139" s="164"/>
      <c r="FH139" s="58" t="e">
        <f>IF(Include_in_Pub_Bias=TRUE,Inverse_standard_error,NA())</f>
        <v>#N/A</v>
      </c>
      <c r="FI139" s="58" t="e">
        <f>IF(Include_in_Pub_Bias=TRUE,Z_score,NA())</f>
        <v>#N/A</v>
      </c>
      <c r="FJ139" s="58" t="str">
        <f>IF(Include_in_Pub_Bias=TRUE,Inverse_standard_error-AVERAGE(Inverse_standard_error),"")</f>
        <v/>
      </c>
      <c r="FK139" s="47" t="str">
        <f>IF(Include_in_Pub_Bias=TRUE,Z_score-('Publication Bias Analysis'!AK$30+'Publication Bias Analysis'!AK$31*Inverse_standard_error),"")</f>
        <v/>
      </c>
      <c r="FQ139" s="164"/>
      <c r="FR139" s="98" t="str">
        <f>IF(Z_score&lt;&gt;"",RANK('Publication Bias Analysis'!AT:AT,'Publication Bias Analysis'!AT:AT,1)+COUNTIF('Publication Bias Analysis'!AT$2:AT138,'Publication Bias Analysis'!AR139),"")</f>
        <v/>
      </c>
      <c r="FS139" s="58" t="str">
        <f t="shared" si="259"/>
        <v/>
      </c>
      <c r="FT139" s="58" t="e">
        <f>IF(Include_in_Pub_Bias=TRUE,'Publication Bias Analysis'!AS139,NA())</f>
        <v>#N/A</v>
      </c>
      <c r="FU139" s="58" t="e">
        <f>IF('Publication Bias Analysis'!AS139&lt;&gt;"",'Publication Bias Analysis'!AT139,NA())</f>
        <v>#N/A</v>
      </c>
      <c r="FV139" s="58" t="str">
        <f>IF(Include_in_Pub_Bias=TRUE,'Publication Bias Analysis'!AS:AS-AVERAGE('Publication Bias Analysis'!AS:AS),"")</f>
        <v/>
      </c>
      <c r="FW139" s="47" t="str">
        <f>IF(Include_in_Pub_Bias=TRUE,FU:FU-('Publication Bias Analysis'!AW$30+'Publication Bias Analysis'!AW$31*FT:FT),"")</f>
        <v/>
      </c>
      <c r="GC139" s="164"/>
      <c r="GD139" s="58" t="str">
        <f t="shared" si="204"/>
        <v/>
      </c>
      <c r="GE139" s="58" t="str">
        <f t="shared" si="214"/>
        <v/>
      </c>
      <c r="GF139" s="47" t="str">
        <f t="shared" si="258"/>
        <v/>
      </c>
    </row>
    <row r="140" spans="1:188" x14ac:dyDescent="0.2">
      <c r="A140" s="166"/>
      <c r="B140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40" s="78" t="str">
        <f>IF(B140&lt;&gt;"",IF(B140=0,COUNTIF(B$2:B139,0)+1,COUNTIF(B$2:B139,B140)+B140+COUNTIF(B:B,0)),"")</f>
        <v/>
      </c>
      <c r="D140" s="78" t="str">
        <f>IF(AND(Variance&lt;&gt;"",Entry_Number&lt;&gt;""),Entry_Number,"")</f>
        <v/>
      </c>
      <c r="E140" s="120" t="str">
        <f>IF(Input!Study_name&lt;&gt;"",Input!Study_name,"")</f>
        <v/>
      </c>
      <c r="F140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40" s="58" t="str">
        <f t="shared" si="215"/>
        <v/>
      </c>
      <c r="H140" s="58" t="str">
        <f t="shared" si="216"/>
        <v/>
      </c>
      <c r="I140" s="58" t="str">
        <f t="shared" si="217"/>
        <v/>
      </c>
      <c r="J140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40" s="58" t="str">
        <f>IF(AND(Include_study="Yes",Sufficient_data="Yes",Variance&lt;&gt;""),IF(Input!Standard_error_of_Partial_correlation&lt;&gt;"",Input!Standard_error_of_Partial_correlation,SQRT(J140)),"")</f>
        <v/>
      </c>
      <c r="L140" s="58" t="str">
        <f>IF(AND(Sufficient_data="Yes",Include_study="Yes",Variance&lt;&gt;""),1/Variance,"")</f>
        <v/>
      </c>
      <c r="M140" s="58" t="str">
        <f>IF(AND(Sufficient_data="Yes",Include_study="Yes",Variance&lt;&gt;""),1/(Variance+T2_),"")</f>
        <v/>
      </c>
      <c r="N140" s="58" t="str">
        <f t="shared" si="218"/>
        <v/>
      </c>
      <c r="O140" s="58" t="str">
        <f t="shared" si="219"/>
        <v/>
      </c>
      <c r="P140" s="143" t="str">
        <f t="shared" si="220"/>
        <v/>
      </c>
      <c r="Q140" s="146" t="str">
        <f>IF(AND(Include_study="Yes",Sufficient_data="Yes",Variance&lt;&gt;""),IF(Fisher_transformation="Off",Partial_correlation,Partial_correlation_z)-Combined_Effect_Size,"")</f>
        <v/>
      </c>
      <c r="S140" s="75" t="e">
        <f>IF(AND(Sufficient_data="Yes",Include_study="Yes",Variance&lt;&gt;""),Partial_correlation,NA())</f>
        <v>#N/A</v>
      </c>
      <c r="T140" s="58" t="e">
        <f t="shared" si="221"/>
        <v>#N/A</v>
      </c>
      <c r="U140" s="47" t="e">
        <f t="shared" si="222"/>
        <v>#N/A</v>
      </c>
      <c r="Z140" s="166"/>
      <c r="AA140" s="82" t="str">
        <f t="shared" si="223"/>
        <v/>
      </c>
      <c r="AB140" s="88" t="b">
        <f t="shared" si="250"/>
        <v>0</v>
      </c>
      <c r="AC140" s="105" t="str">
        <f>IF(Include_in_subgroup=TRUE,Input!Study_name,"")</f>
        <v/>
      </c>
      <c r="AD140" s="58" t="str">
        <f t="shared" si="224"/>
        <v/>
      </c>
      <c r="AE140" s="58" t="str">
        <f t="shared" si="225"/>
        <v/>
      </c>
      <c r="AF140" s="58" t="str">
        <f t="shared" si="226"/>
        <v/>
      </c>
      <c r="AG140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40" s="58" t="str">
        <f t="shared" si="227"/>
        <v/>
      </c>
      <c r="AI140" s="58" t="str">
        <f t="shared" si="228"/>
        <v/>
      </c>
      <c r="AJ140" s="83" t="str">
        <f t="shared" si="229"/>
        <v/>
      </c>
      <c r="AK140" s="58" t="str">
        <f t="shared" si="230"/>
        <v/>
      </c>
      <c r="AL140" s="58" t="str">
        <f t="shared" si="231"/>
        <v/>
      </c>
      <c r="AM140" s="47" t="str">
        <f t="shared" si="232"/>
        <v/>
      </c>
      <c r="AN140" s="27"/>
      <c r="AO140" s="75" t="e">
        <f t="shared" si="233"/>
        <v>#N/A</v>
      </c>
      <c r="AP140" s="58" t="e">
        <f t="shared" si="234"/>
        <v>#N/A</v>
      </c>
      <c r="AQ140" s="47" t="e">
        <f t="shared" si="235"/>
        <v>#N/A</v>
      </c>
      <c r="AR140" s="27"/>
      <c r="AS140" s="82" t="str">
        <f t="shared" si="206"/>
        <v/>
      </c>
      <c r="AT140" s="58" t="str">
        <f>IF(AND(Sufficient_data="Yes",Include_study="Yes",Subgroup&lt;&gt;""),IF(COUNTIFS(Input!K$2:K139,"="&amp;"Yes",Input!C$2:C139,"="&amp;"Yes",Input!M$2:M139,"="&amp;Subgroup)&gt;0,"",Subgroup),"")</f>
        <v/>
      </c>
      <c r="AU140" s="88" t="str">
        <f t="shared" si="207"/>
        <v/>
      </c>
      <c r="AV140" s="78" t="str">
        <f t="shared" si="236"/>
        <v/>
      </c>
      <c r="AW140" s="58" t="str">
        <f t="shared" si="208"/>
        <v/>
      </c>
      <c r="AX140" s="89" t="str">
        <f t="shared" si="209"/>
        <v/>
      </c>
      <c r="AY140" s="83" t="str">
        <f t="shared" si="251"/>
        <v/>
      </c>
      <c r="AZ140" s="58" t="str">
        <f t="shared" si="210"/>
        <v/>
      </c>
      <c r="BA140" s="58" t="str">
        <f t="shared" si="237"/>
        <v/>
      </c>
      <c r="BB140" s="58" t="str">
        <f t="shared" si="211"/>
        <v/>
      </c>
      <c r="BC140" s="58" t="str">
        <f t="shared" si="212"/>
        <v/>
      </c>
      <c r="BD140" s="58" t="str">
        <f t="shared" si="238"/>
        <v/>
      </c>
      <c r="BE140" s="88" t="str">
        <f t="shared" si="239"/>
        <v/>
      </c>
      <c r="BF140" s="58" t="str">
        <f t="shared" si="240"/>
        <v/>
      </c>
      <c r="BG140" s="58" t="str">
        <f t="shared" si="241"/>
        <v/>
      </c>
      <c r="BH140" s="58" t="str">
        <f t="shared" si="252"/>
        <v/>
      </c>
      <c r="BI140" s="58" t="str">
        <f t="shared" si="253"/>
        <v/>
      </c>
      <c r="BJ140" s="58" t="str">
        <f t="shared" si="242"/>
        <v/>
      </c>
      <c r="BK140" s="58" t="str">
        <f t="shared" si="243"/>
        <v/>
      </c>
      <c r="BL140" s="58" t="str">
        <f t="shared" si="254"/>
        <v/>
      </c>
      <c r="BM140" s="58" t="str">
        <f t="shared" si="255"/>
        <v/>
      </c>
      <c r="BN140" s="58" t="str">
        <f t="shared" si="244"/>
        <v/>
      </c>
      <c r="BO140" s="58" t="e">
        <f t="shared" si="245"/>
        <v>#N/A</v>
      </c>
      <c r="BP140" s="83" t="str">
        <f t="shared" si="256"/>
        <v/>
      </c>
      <c r="BQ140" s="58" t="str">
        <f t="shared" si="246"/>
        <v/>
      </c>
      <c r="BR140" s="58" t="str">
        <f t="shared" si="247"/>
        <v/>
      </c>
      <c r="BS140" s="58" t="str">
        <f t="shared" si="248"/>
        <v/>
      </c>
      <c r="BT140" s="47" t="str">
        <f t="shared" si="249"/>
        <v/>
      </c>
      <c r="BY140" s="167"/>
      <c r="BZ140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40" s="58" t="e">
        <f>IF(Include_in_Moderator=TRUE,'Moderator Analysis'!E:E,NA())</f>
        <v>#N/A</v>
      </c>
      <c r="CB140" s="58" t="e">
        <f>IF(Include_in_Moderator=TRUE,'Moderator Analysis'!F:F,NA())</f>
        <v>#N/A</v>
      </c>
      <c r="CC140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40" s="58" t="str">
        <f>IF(Include_in_Moderator=TRUE,1/CC:CC^2,"")</f>
        <v/>
      </c>
      <c r="CE140" s="58" t="str">
        <f>IF(Include_in_Moderator=TRUE,'Moderator Analysis'!F:F-CO$2,"")</f>
        <v/>
      </c>
      <c r="CF140" s="58" t="str">
        <f>IF(Include_in_Moderator=TRUE,'Moderator Analysis'!E:E-CO$3,"")</f>
        <v/>
      </c>
      <c r="CG140" s="47" t="str">
        <f>IF(Include_in_Moderator=TRUE,CD:CD*('Moderator Analysis'!F:F-CO$5-CO$4*'Moderator Analysis'!E:E)^2,"")</f>
        <v/>
      </c>
      <c r="CH140" s="27"/>
      <c r="CI140" s="75" t="str">
        <f>IF(AND(Sufficient_data="Yes",Include_study="Yes",Include_in_Moderator=TRUE,Moderator&lt;&gt;""),1/(CC:CC^2+CO$7),"")</f>
        <v/>
      </c>
      <c r="CJ140" s="58" t="str">
        <f>IF(AND(Sufficient_data="Yes",Include_study="Yes",CI140&lt;&gt;""),'Moderator Analysis'!F:F-'Moderator Analysis'!K$37,"")</f>
        <v/>
      </c>
      <c r="CK140" s="58" t="str">
        <f>IF(AND(Sufficient_data="Yes",Include_study="Yes",CI140&lt;&gt;""),'Moderator Analysis'!E:E-SUMPRODUCT('Moderator Analysis'!E:E,CI:CI)/SUM(CI:CI),"")</f>
        <v/>
      </c>
      <c r="CL140" s="47" t="str">
        <f>IF(AND(Sufficient_data="Yes",Include_study="Yes",CI140&lt;&gt;""),CI:CI*(CB140-'Moderator Analysis'!K$29-'Moderator Analysis'!K$30*'Moderator Analysis'!E:E)^2,"")</f>
        <v/>
      </c>
      <c r="CQ140" s="167"/>
      <c r="CR140" s="150" t="b">
        <f>IF(Additional_Fisher_transformation="On",AND(Include_study="Yes",Number_of_observations&lt;&gt;"",Number_of_predictors&lt;&gt;""),AND(Include_study="Yes",Sufficient_data="Yes"))</f>
        <v>0</v>
      </c>
      <c r="CS140" s="169"/>
      <c r="CT140" s="58" t="str">
        <f>IF(Include_in_Pub_Bias=TRUE,Partial_correlation,"")</f>
        <v/>
      </c>
      <c r="CU140" s="58" t="str">
        <f>IF(AND(Include_in_Pub_Bias=TRUE,Additional_Fisher_transformation="On"),FISHER(Partial_correlation),"")</f>
        <v/>
      </c>
      <c r="CV140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40" s="58" t="str">
        <f>IF(Include_in_Pub_Bias=TRUE,1/CV:CV^2,"")</f>
        <v/>
      </c>
      <c r="CX140" s="58" t="str">
        <f>IF(Include_in_Pub_Bias=TRUE,1/(CV:CV^2+IF(Additional_model="Fixed effect",0,Calculations!DK$11)),"")</f>
        <v/>
      </c>
      <c r="CY140" s="58" t="str">
        <f>IF(Include_in_Pub_Bias=TRUE,1/(CV:CV^2+IF(Additional_model="Fixed effect",0,'Publication Bias Analysis'!L$32)),"")</f>
        <v/>
      </c>
      <c r="CZ140" s="58" t="str">
        <f>IF(Include_in_Pub_Bias=TRUE,'Publication Bias Analysis'!E:E-'Publication Bias Analysis'!I$37,"")</f>
        <v/>
      </c>
      <c r="DA140" s="58" t="str">
        <f>IF(Include_in_Pub_Bias=TRUE,IF(Additional_model="Fixed effect",1/CV:CV,1/SQRT(CV:CV^2+DK$11)),"")</f>
        <v/>
      </c>
      <c r="DB140" s="58" t="str">
        <f>IF(Include_in_Pub_Bias=TRUE,IF(Additional_model="Fixed effect",'Publication Bias Analysis'!E:E/CV:CV,'Publication Bias Analysis'!E:E/SQRT(CV:CV^2+DK$11)),"")</f>
        <v/>
      </c>
      <c r="DC140" s="78" t="str">
        <f>IF(Include_in_Pub_Bias=TRUE,RANK(DP:DP,DP:DP,1)*IF(DO:DO&gt;0,1,-1),"")</f>
        <v/>
      </c>
      <c r="DD140" s="78" t="str">
        <f>IF(Include_in_Pub_Bias=TRUE,DC:DC,"")</f>
        <v/>
      </c>
      <c r="DE140" s="78" t="str">
        <f>IF(Include_in_Pub_Bias=TRUE,RANK(DS:DS,DS:DS,1)*IF(DR:DR&lt;0,-1,1),"")</f>
        <v/>
      </c>
      <c r="DF140" s="78" t="str">
        <f>IF(Include_in_Pub_Bias=TRUE,RANK(DV:DV,DV:DV,1)*IF(DU:DU&lt;0,-1,1),"")</f>
        <v/>
      </c>
      <c r="DG140" s="58" t="e">
        <f>IF(Include_in_Pub_Bias=TRUE,'Publication Bias Analysis'!E:E,NA())</f>
        <v>#N/A</v>
      </c>
      <c r="DH140" s="47" t="e">
        <f>IF(Include_in_Pub_Bias=TRUE,CV:CV,NA())</f>
        <v>#N/A</v>
      </c>
      <c r="DN140" s="164"/>
      <c r="DO140" s="10" t="str">
        <f>IF(Include_in_Pub_Bias=TRUE,IF('Publication Bias Analysis'!L$37="Left",'Publication Bias Analysis'!E:E-'Publication Bias Analysis'!I$29,'Publication Bias Analysis'!I$29-'Publication Bias Analysis'!E:E),"")</f>
        <v/>
      </c>
      <c r="DP140" s="10" t="str">
        <f>IF(Include_in_Pub_Bias=TRUE,ABS(DO140),"")</f>
        <v/>
      </c>
      <c r="DQ140" s="47" t="str">
        <f>IF(Include_in_Pub_Bias=TRUE,1/(CV:CV^2+IF(Additional_model="Fixed effect",0,$DZ$6)),"")</f>
        <v/>
      </c>
      <c r="DR140" s="10" t="str">
        <f>IF(Include_in_Pub_Bias=TRUE,IF('Publication Bias Analysis'!L$37="Left",'Publication Bias Analysis'!E:E-DZ$3,DZ$3-'Publication Bias Analysis'!E:E),"")</f>
        <v/>
      </c>
      <c r="DS140" s="10" t="str">
        <f t="shared" si="257"/>
        <v/>
      </c>
      <c r="DT140" s="47" t="str">
        <f>IF(AND(DR140&lt;&gt;"",DD140&lt;=MAX(DD:DD)-DZ$7),1/(CV:CV^2+IF(Additional_model="Fixed effect",0,$DZ$13)),"")</f>
        <v/>
      </c>
      <c r="DU140" s="10" t="str">
        <f>IF(Include_in_Pub_Bias=TRUE,IF('Publication Bias Analysis'!L$37="Left",'Publication Bias Analysis'!E:E-DZ$10,DZ$10-'Publication Bias Analysis'!E:E),"")</f>
        <v/>
      </c>
      <c r="DV140" s="10" t="str">
        <f t="shared" si="213"/>
        <v/>
      </c>
      <c r="DW140" s="47" t="str">
        <f>IF(AND(DU140&lt;&gt;"",DE140&lt;=MAX(DE:DE)-DZ$14),1/(CV:CV^2+IF(Additional_model="Fixed effect",0,$DZ$20)),"")</f>
        <v/>
      </c>
      <c r="EO140" s="164"/>
      <c r="EP140" s="58" t="str">
        <f>IF(Include_in_Pub_Bias=TRUE,Inverse_standard_error-AVERAGE(Inverse_standard_error),"")</f>
        <v/>
      </c>
      <c r="EQ140" s="47" t="str">
        <f>IF(Include_in_Pub_Bias=TRUE,Z_score-('Publication Bias Analysis'!P$3+'Publication Bias Analysis'!P$4*Inverse_standard_error),"")</f>
        <v/>
      </c>
      <c r="ES140" s="164"/>
      <c r="ET140" s="58" t="str">
        <f>IF(Include_in_Pub_Bias=TRUE,('Publication Bias Analysis'!E:E-SUMPRODUCT('Publication Bias Analysis'!E:E,Calculations!CW:CW)/SUM(Calculations!CW:CW))/(SQRT(EU:EU)),"")</f>
        <v/>
      </c>
      <c r="EU140" s="58" t="str">
        <f>IF(Include_in_Pub_Bias=TRUE,'Publication Bias Analysis'!F:F^2-1/(SUM(Calculations!CW:CW)),"")</f>
        <v/>
      </c>
      <c r="EV140" s="78" t="str">
        <f>IF(Include_in_Pub_Bias=TRUE,RANK(ET:ET,ET:ET,1),"")</f>
        <v/>
      </c>
      <c r="EW140" s="78" t="str">
        <f>IF(Include_in_Pub_Bias=TRUE,RANK(EU:EU,EU:EU,1),"")</f>
        <v/>
      </c>
      <c r="EX140" s="78" t="str">
        <f>IF(Include_in_Pub_Bias=TRUE,COUNTIFS(EV141:EV339,"&lt;"&amp;EV140,EW141:EW339,"&lt;"&amp;EW140)+COUNTIFS(EV141:EV339,"&gt;"&amp;EV140,EW141:EW339,"&gt;"&amp;EW140),"")</f>
        <v/>
      </c>
      <c r="EY140" s="94" t="str">
        <f>IF(Include_in_Pub_Bias=TRUE,COUNTIFS(EV141:EV339,"&lt;"&amp;EV140,EW141:EW339,"&gt;"&amp;EW140)+COUNTIFS(EV141:EV339,"&gt;"&amp;EV140,EW141:EW339,"&lt;"&amp;EW140),"")</f>
        <v/>
      </c>
      <c r="FA140" s="164"/>
      <c r="FG140" s="164"/>
      <c r="FH140" s="58" t="e">
        <f>IF(Include_in_Pub_Bias=TRUE,Inverse_standard_error,NA())</f>
        <v>#N/A</v>
      </c>
      <c r="FI140" s="58" t="e">
        <f>IF(Include_in_Pub_Bias=TRUE,Z_score,NA())</f>
        <v>#N/A</v>
      </c>
      <c r="FJ140" s="58" t="str">
        <f>IF(Include_in_Pub_Bias=TRUE,Inverse_standard_error-AVERAGE(Inverse_standard_error),"")</f>
        <v/>
      </c>
      <c r="FK140" s="47" t="str">
        <f>IF(Include_in_Pub_Bias=TRUE,Z_score-('Publication Bias Analysis'!AK$30+'Publication Bias Analysis'!AK$31*Inverse_standard_error),"")</f>
        <v/>
      </c>
      <c r="FQ140" s="164"/>
      <c r="FR140" s="98" t="str">
        <f>IF(Z_score&lt;&gt;"",RANK('Publication Bias Analysis'!AT:AT,'Publication Bias Analysis'!AT:AT,1)+COUNTIF('Publication Bias Analysis'!AT$2:AT139,'Publication Bias Analysis'!AR140),"")</f>
        <v/>
      </c>
      <c r="FS140" s="58" t="str">
        <f t="shared" si="259"/>
        <v/>
      </c>
      <c r="FT140" s="58" t="e">
        <f>IF(Include_in_Pub_Bias=TRUE,'Publication Bias Analysis'!AS140,NA())</f>
        <v>#N/A</v>
      </c>
      <c r="FU140" s="58" t="e">
        <f>IF('Publication Bias Analysis'!AS140&lt;&gt;"",'Publication Bias Analysis'!AT140,NA())</f>
        <v>#N/A</v>
      </c>
      <c r="FV140" s="58" t="str">
        <f>IF(Include_in_Pub_Bias=TRUE,'Publication Bias Analysis'!AS:AS-AVERAGE('Publication Bias Analysis'!AS:AS),"")</f>
        <v/>
      </c>
      <c r="FW140" s="47" t="str">
        <f>IF(Include_in_Pub_Bias=TRUE,FU:FU-('Publication Bias Analysis'!AW$30+'Publication Bias Analysis'!AW$31*FT:FT),"")</f>
        <v/>
      </c>
      <c r="GC140" s="164"/>
      <c r="GD140" s="58" t="str">
        <f t="shared" si="204"/>
        <v/>
      </c>
      <c r="GE140" s="58" t="str">
        <f t="shared" si="214"/>
        <v/>
      </c>
      <c r="GF140" s="47" t="str">
        <f t="shared" si="258"/>
        <v/>
      </c>
    </row>
    <row r="141" spans="1:188" x14ac:dyDescent="0.2">
      <c r="A141" s="166"/>
      <c r="B141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41" s="78" t="str">
        <f>IF(B141&lt;&gt;"",IF(B141=0,COUNTIF(B$2:B140,0)+1,COUNTIF(B$2:B140,B141)+B141+COUNTIF(B:B,0)),"")</f>
        <v/>
      </c>
      <c r="D141" s="78" t="str">
        <f>IF(AND(Variance&lt;&gt;"",Entry_Number&lt;&gt;""),Entry_Number,"")</f>
        <v/>
      </c>
      <c r="E141" s="120" t="str">
        <f>IF(Input!Study_name&lt;&gt;"",Input!Study_name,"")</f>
        <v/>
      </c>
      <c r="F141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41" s="58" t="str">
        <f t="shared" si="215"/>
        <v/>
      </c>
      <c r="H141" s="58" t="str">
        <f t="shared" si="216"/>
        <v/>
      </c>
      <c r="I141" s="58" t="str">
        <f t="shared" si="217"/>
        <v/>
      </c>
      <c r="J141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41" s="58" t="str">
        <f>IF(AND(Include_study="Yes",Sufficient_data="Yes",Variance&lt;&gt;""),IF(Input!Standard_error_of_Partial_correlation&lt;&gt;"",Input!Standard_error_of_Partial_correlation,SQRT(J141)),"")</f>
        <v/>
      </c>
      <c r="L141" s="58" t="str">
        <f>IF(AND(Sufficient_data="Yes",Include_study="Yes",Variance&lt;&gt;""),1/Variance,"")</f>
        <v/>
      </c>
      <c r="M141" s="58" t="str">
        <f>IF(AND(Sufficient_data="Yes",Include_study="Yes",Variance&lt;&gt;""),1/(Variance+T2_),"")</f>
        <v/>
      </c>
      <c r="N141" s="58" t="str">
        <f t="shared" si="218"/>
        <v/>
      </c>
      <c r="O141" s="58" t="str">
        <f t="shared" si="219"/>
        <v/>
      </c>
      <c r="P141" s="143" t="str">
        <f t="shared" si="220"/>
        <v/>
      </c>
      <c r="Q141" s="146" t="str">
        <f>IF(AND(Include_study="Yes",Sufficient_data="Yes",Variance&lt;&gt;""),IF(Fisher_transformation="Off",Partial_correlation,Partial_correlation_z)-Combined_Effect_Size,"")</f>
        <v/>
      </c>
      <c r="S141" s="75" t="e">
        <f>IF(AND(Sufficient_data="Yes",Include_study="Yes",Variance&lt;&gt;""),Partial_correlation,NA())</f>
        <v>#N/A</v>
      </c>
      <c r="T141" s="58" t="e">
        <f t="shared" si="221"/>
        <v>#N/A</v>
      </c>
      <c r="U141" s="47" t="e">
        <f t="shared" si="222"/>
        <v>#N/A</v>
      </c>
      <c r="Z141" s="166"/>
      <c r="AA141" s="82" t="str">
        <f t="shared" si="223"/>
        <v/>
      </c>
      <c r="AB141" s="88" t="b">
        <f t="shared" si="250"/>
        <v>0</v>
      </c>
      <c r="AC141" s="105" t="str">
        <f>IF(Include_in_subgroup=TRUE,Input!Study_name,"")</f>
        <v/>
      </c>
      <c r="AD141" s="58" t="str">
        <f t="shared" si="224"/>
        <v/>
      </c>
      <c r="AE141" s="58" t="str">
        <f t="shared" si="225"/>
        <v/>
      </c>
      <c r="AF141" s="58" t="str">
        <f t="shared" si="226"/>
        <v/>
      </c>
      <c r="AG141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41" s="58" t="str">
        <f t="shared" si="227"/>
        <v/>
      </c>
      <c r="AI141" s="58" t="str">
        <f t="shared" si="228"/>
        <v/>
      </c>
      <c r="AJ141" s="83" t="str">
        <f t="shared" si="229"/>
        <v/>
      </c>
      <c r="AK141" s="58" t="str">
        <f t="shared" si="230"/>
        <v/>
      </c>
      <c r="AL141" s="58" t="str">
        <f t="shared" si="231"/>
        <v/>
      </c>
      <c r="AM141" s="47" t="str">
        <f t="shared" si="232"/>
        <v/>
      </c>
      <c r="AN141" s="27"/>
      <c r="AO141" s="75" t="e">
        <f t="shared" si="233"/>
        <v>#N/A</v>
      </c>
      <c r="AP141" s="58" t="e">
        <f t="shared" si="234"/>
        <v>#N/A</v>
      </c>
      <c r="AQ141" s="47" t="e">
        <f t="shared" si="235"/>
        <v>#N/A</v>
      </c>
      <c r="AR141" s="27"/>
      <c r="AS141" s="82" t="str">
        <f t="shared" si="206"/>
        <v/>
      </c>
      <c r="AT141" s="58" t="str">
        <f>IF(AND(Sufficient_data="Yes",Include_study="Yes",Subgroup&lt;&gt;""),IF(COUNTIFS(Input!K$2:K140,"="&amp;"Yes",Input!C$2:C140,"="&amp;"Yes",Input!M$2:M140,"="&amp;Subgroup)&gt;0,"",Subgroup),"")</f>
        <v/>
      </c>
      <c r="AU141" s="88" t="str">
        <f t="shared" si="207"/>
        <v/>
      </c>
      <c r="AV141" s="78" t="str">
        <f t="shared" si="236"/>
        <v/>
      </c>
      <c r="AW141" s="58" t="str">
        <f t="shared" si="208"/>
        <v/>
      </c>
      <c r="AX141" s="89" t="str">
        <f t="shared" si="209"/>
        <v/>
      </c>
      <c r="AY141" s="83" t="str">
        <f t="shared" si="251"/>
        <v/>
      </c>
      <c r="AZ141" s="58" t="str">
        <f t="shared" si="210"/>
        <v/>
      </c>
      <c r="BA141" s="58" t="str">
        <f t="shared" si="237"/>
        <v/>
      </c>
      <c r="BB141" s="58" t="str">
        <f t="shared" si="211"/>
        <v/>
      </c>
      <c r="BC141" s="58" t="str">
        <f t="shared" si="212"/>
        <v/>
      </c>
      <c r="BD141" s="58" t="str">
        <f t="shared" si="238"/>
        <v/>
      </c>
      <c r="BE141" s="88" t="str">
        <f t="shared" si="239"/>
        <v/>
      </c>
      <c r="BF141" s="58" t="str">
        <f t="shared" si="240"/>
        <v/>
      </c>
      <c r="BG141" s="58" t="str">
        <f t="shared" si="241"/>
        <v/>
      </c>
      <c r="BH141" s="58" t="str">
        <f t="shared" si="252"/>
        <v/>
      </c>
      <c r="BI141" s="58" t="str">
        <f t="shared" si="253"/>
        <v/>
      </c>
      <c r="BJ141" s="58" t="str">
        <f t="shared" si="242"/>
        <v/>
      </c>
      <c r="BK141" s="58" t="str">
        <f t="shared" si="243"/>
        <v/>
      </c>
      <c r="BL141" s="58" t="str">
        <f t="shared" si="254"/>
        <v/>
      </c>
      <c r="BM141" s="58" t="str">
        <f t="shared" si="255"/>
        <v/>
      </c>
      <c r="BN141" s="58" t="str">
        <f t="shared" si="244"/>
        <v/>
      </c>
      <c r="BO141" s="58" t="e">
        <f t="shared" si="245"/>
        <v>#N/A</v>
      </c>
      <c r="BP141" s="83" t="str">
        <f t="shared" si="256"/>
        <v/>
      </c>
      <c r="BQ141" s="58" t="str">
        <f t="shared" si="246"/>
        <v/>
      </c>
      <c r="BR141" s="58" t="str">
        <f t="shared" si="247"/>
        <v/>
      </c>
      <c r="BS141" s="58" t="str">
        <f t="shared" si="248"/>
        <v/>
      </c>
      <c r="BT141" s="47" t="str">
        <f t="shared" si="249"/>
        <v/>
      </c>
      <c r="BY141" s="167"/>
      <c r="BZ141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41" s="58" t="e">
        <f>IF(Include_in_Moderator=TRUE,'Moderator Analysis'!E:E,NA())</f>
        <v>#N/A</v>
      </c>
      <c r="CB141" s="58" t="e">
        <f>IF(Include_in_Moderator=TRUE,'Moderator Analysis'!F:F,NA())</f>
        <v>#N/A</v>
      </c>
      <c r="CC141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41" s="58" t="str">
        <f>IF(Include_in_Moderator=TRUE,1/CC:CC^2,"")</f>
        <v/>
      </c>
      <c r="CE141" s="58" t="str">
        <f>IF(Include_in_Moderator=TRUE,'Moderator Analysis'!F:F-CO$2,"")</f>
        <v/>
      </c>
      <c r="CF141" s="58" t="str">
        <f>IF(Include_in_Moderator=TRUE,'Moderator Analysis'!E:E-CO$3,"")</f>
        <v/>
      </c>
      <c r="CG141" s="47" t="str">
        <f>IF(Include_in_Moderator=TRUE,CD:CD*('Moderator Analysis'!F:F-CO$5-CO$4*'Moderator Analysis'!E:E)^2,"")</f>
        <v/>
      </c>
      <c r="CH141" s="27"/>
      <c r="CI141" s="75" t="str">
        <f>IF(AND(Sufficient_data="Yes",Include_study="Yes",Include_in_Moderator=TRUE,Moderator&lt;&gt;""),1/(CC:CC^2+CO$7),"")</f>
        <v/>
      </c>
      <c r="CJ141" s="58" t="str">
        <f>IF(AND(Sufficient_data="Yes",Include_study="Yes",CI141&lt;&gt;""),'Moderator Analysis'!F:F-'Moderator Analysis'!K$37,"")</f>
        <v/>
      </c>
      <c r="CK141" s="58" t="str">
        <f>IF(AND(Sufficient_data="Yes",Include_study="Yes",CI141&lt;&gt;""),'Moderator Analysis'!E:E-SUMPRODUCT('Moderator Analysis'!E:E,CI:CI)/SUM(CI:CI),"")</f>
        <v/>
      </c>
      <c r="CL141" s="47" t="str">
        <f>IF(AND(Sufficient_data="Yes",Include_study="Yes",CI141&lt;&gt;""),CI:CI*(CB141-'Moderator Analysis'!K$29-'Moderator Analysis'!K$30*'Moderator Analysis'!E:E)^2,"")</f>
        <v/>
      </c>
      <c r="CQ141" s="167"/>
      <c r="CR141" s="150" t="b">
        <f>IF(Additional_Fisher_transformation="On",AND(Include_study="Yes",Number_of_observations&lt;&gt;"",Number_of_predictors&lt;&gt;""),AND(Include_study="Yes",Sufficient_data="Yes"))</f>
        <v>0</v>
      </c>
      <c r="CS141" s="169"/>
      <c r="CT141" s="58" t="str">
        <f>IF(Include_in_Pub_Bias=TRUE,Partial_correlation,"")</f>
        <v/>
      </c>
      <c r="CU141" s="58" t="str">
        <f>IF(AND(Include_in_Pub_Bias=TRUE,Additional_Fisher_transformation="On"),FISHER(Partial_correlation),"")</f>
        <v/>
      </c>
      <c r="CV141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41" s="58" t="str">
        <f>IF(Include_in_Pub_Bias=TRUE,1/CV:CV^2,"")</f>
        <v/>
      </c>
      <c r="CX141" s="58" t="str">
        <f>IF(Include_in_Pub_Bias=TRUE,1/(CV:CV^2+IF(Additional_model="Fixed effect",0,Calculations!DK$11)),"")</f>
        <v/>
      </c>
      <c r="CY141" s="58" t="str">
        <f>IF(Include_in_Pub_Bias=TRUE,1/(CV:CV^2+IF(Additional_model="Fixed effect",0,'Publication Bias Analysis'!L$32)),"")</f>
        <v/>
      </c>
      <c r="CZ141" s="58" t="str">
        <f>IF(Include_in_Pub_Bias=TRUE,'Publication Bias Analysis'!E:E-'Publication Bias Analysis'!I$37,"")</f>
        <v/>
      </c>
      <c r="DA141" s="58" t="str">
        <f>IF(Include_in_Pub_Bias=TRUE,IF(Additional_model="Fixed effect",1/CV:CV,1/SQRT(CV:CV^2+DK$11)),"")</f>
        <v/>
      </c>
      <c r="DB141" s="58" t="str">
        <f>IF(Include_in_Pub_Bias=TRUE,IF(Additional_model="Fixed effect",'Publication Bias Analysis'!E:E/CV:CV,'Publication Bias Analysis'!E:E/SQRT(CV:CV^2+DK$11)),"")</f>
        <v/>
      </c>
      <c r="DC141" s="78" t="str">
        <f>IF(Include_in_Pub_Bias=TRUE,RANK(DP:DP,DP:DP,1)*IF(DO:DO&gt;0,1,-1),"")</f>
        <v/>
      </c>
      <c r="DD141" s="78" t="str">
        <f>IF(Include_in_Pub_Bias=TRUE,DC:DC,"")</f>
        <v/>
      </c>
      <c r="DE141" s="78" t="str">
        <f>IF(Include_in_Pub_Bias=TRUE,RANK(DS:DS,DS:DS,1)*IF(DR:DR&lt;0,-1,1),"")</f>
        <v/>
      </c>
      <c r="DF141" s="78" t="str">
        <f>IF(Include_in_Pub_Bias=TRUE,RANK(DV:DV,DV:DV,1)*IF(DU:DU&lt;0,-1,1),"")</f>
        <v/>
      </c>
      <c r="DG141" s="58" t="e">
        <f>IF(Include_in_Pub_Bias=TRUE,'Publication Bias Analysis'!E:E,NA())</f>
        <v>#N/A</v>
      </c>
      <c r="DH141" s="47" t="e">
        <f>IF(Include_in_Pub_Bias=TRUE,CV:CV,NA())</f>
        <v>#N/A</v>
      </c>
      <c r="DN141" s="164"/>
      <c r="DO141" s="10" t="str">
        <f>IF(Include_in_Pub_Bias=TRUE,IF('Publication Bias Analysis'!L$37="Left",'Publication Bias Analysis'!E:E-'Publication Bias Analysis'!I$29,'Publication Bias Analysis'!I$29-'Publication Bias Analysis'!E:E),"")</f>
        <v/>
      </c>
      <c r="DP141" s="10" t="str">
        <f>IF(Include_in_Pub_Bias=TRUE,ABS(DO141),"")</f>
        <v/>
      </c>
      <c r="DQ141" s="47" t="str">
        <f>IF(Include_in_Pub_Bias=TRUE,1/(CV:CV^2+IF(Additional_model="Fixed effect",0,$DZ$6)),"")</f>
        <v/>
      </c>
      <c r="DR141" s="10" t="str">
        <f>IF(Include_in_Pub_Bias=TRUE,IF('Publication Bias Analysis'!L$37="Left",'Publication Bias Analysis'!E:E-DZ$3,DZ$3-'Publication Bias Analysis'!E:E),"")</f>
        <v/>
      </c>
      <c r="DS141" s="10" t="str">
        <f t="shared" si="257"/>
        <v/>
      </c>
      <c r="DT141" s="47" t="str">
        <f>IF(AND(DR141&lt;&gt;"",DD141&lt;=MAX(DD:DD)-DZ$7),1/(CV:CV^2+IF(Additional_model="Fixed effect",0,$DZ$13)),"")</f>
        <v/>
      </c>
      <c r="DU141" s="10" t="str">
        <f>IF(Include_in_Pub_Bias=TRUE,IF('Publication Bias Analysis'!L$37="Left",'Publication Bias Analysis'!E:E-DZ$10,DZ$10-'Publication Bias Analysis'!E:E),"")</f>
        <v/>
      </c>
      <c r="DV141" s="10" t="str">
        <f t="shared" si="213"/>
        <v/>
      </c>
      <c r="DW141" s="47" t="str">
        <f>IF(AND(DU141&lt;&gt;"",DE141&lt;=MAX(DE:DE)-DZ$14),1/(CV:CV^2+IF(Additional_model="Fixed effect",0,$DZ$20)),"")</f>
        <v/>
      </c>
      <c r="EO141" s="164"/>
      <c r="EP141" s="58" t="str">
        <f>IF(Include_in_Pub_Bias=TRUE,Inverse_standard_error-AVERAGE(Inverse_standard_error),"")</f>
        <v/>
      </c>
      <c r="EQ141" s="47" t="str">
        <f>IF(Include_in_Pub_Bias=TRUE,Z_score-('Publication Bias Analysis'!P$3+'Publication Bias Analysis'!P$4*Inverse_standard_error),"")</f>
        <v/>
      </c>
      <c r="ES141" s="164"/>
      <c r="ET141" s="58" t="str">
        <f>IF(Include_in_Pub_Bias=TRUE,('Publication Bias Analysis'!E:E-SUMPRODUCT('Publication Bias Analysis'!E:E,Calculations!CW:CW)/SUM(Calculations!CW:CW))/(SQRT(EU:EU)),"")</f>
        <v/>
      </c>
      <c r="EU141" s="58" t="str">
        <f>IF(Include_in_Pub_Bias=TRUE,'Publication Bias Analysis'!F:F^2-1/(SUM(Calculations!CW:CW)),"")</f>
        <v/>
      </c>
      <c r="EV141" s="78" t="str">
        <f>IF(Include_in_Pub_Bias=TRUE,RANK(ET:ET,ET:ET,1),"")</f>
        <v/>
      </c>
      <c r="EW141" s="78" t="str">
        <f>IF(Include_in_Pub_Bias=TRUE,RANK(EU:EU,EU:EU,1),"")</f>
        <v/>
      </c>
      <c r="EX141" s="78" t="str">
        <f>IF(Include_in_Pub_Bias=TRUE,COUNTIFS(EV142:EV340,"&lt;"&amp;EV141,EW142:EW340,"&lt;"&amp;EW141)+COUNTIFS(EV142:EV340,"&gt;"&amp;EV141,EW142:EW340,"&gt;"&amp;EW141),"")</f>
        <v/>
      </c>
      <c r="EY141" s="94" t="str">
        <f>IF(Include_in_Pub_Bias=TRUE,COUNTIFS(EV142:EV340,"&lt;"&amp;EV141,EW142:EW340,"&gt;"&amp;EW141)+COUNTIFS(EV142:EV340,"&gt;"&amp;EV141,EW142:EW340,"&lt;"&amp;EW141),"")</f>
        <v/>
      </c>
      <c r="FA141" s="164"/>
      <c r="FG141" s="164"/>
      <c r="FH141" s="58" t="e">
        <f>IF(Include_in_Pub_Bias=TRUE,Inverse_standard_error,NA())</f>
        <v>#N/A</v>
      </c>
      <c r="FI141" s="58" t="e">
        <f>IF(Include_in_Pub_Bias=TRUE,Z_score,NA())</f>
        <v>#N/A</v>
      </c>
      <c r="FJ141" s="58" t="str">
        <f>IF(Include_in_Pub_Bias=TRUE,Inverse_standard_error-AVERAGE(Inverse_standard_error),"")</f>
        <v/>
      </c>
      <c r="FK141" s="47" t="str">
        <f>IF(Include_in_Pub_Bias=TRUE,Z_score-('Publication Bias Analysis'!AK$30+'Publication Bias Analysis'!AK$31*Inverse_standard_error),"")</f>
        <v/>
      </c>
      <c r="FQ141" s="164"/>
      <c r="FR141" s="98" t="str">
        <f>IF(Z_score&lt;&gt;"",RANK('Publication Bias Analysis'!AT:AT,'Publication Bias Analysis'!AT:AT,1)+COUNTIF('Publication Bias Analysis'!AT$2:AT140,'Publication Bias Analysis'!AR141),"")</f>
        <v/>
      </c>
      <c r="FS141" s="58" t="str">
        <f t="shared" si="259"/>
        <v/>
      </c>
      <c r="FT141" s="58" t="e">
        <f>IF(Include_in_Pub_Bias=TRUE,'Publication Bias Analysis'!AS141,NA())</f>
        <v>#N/A</v>
      </c>
      <c r="FU141" s="58" t="e">
        <f>IF('Publication Bias Analysis'!AS141&lt;&gt;"",'Publication Bias Analysis'!AT141,NA())</f>
        <v>#N/A</v>
      </c>
      <c r="FV141" s="58" t="str">
        <f>IF(Include_in_Pub_Bias=TRUE,'Publication Bias Analysis'!AS:AS-AVERAGE('Publication Bias Analysis'!AS:AS),"")</f>
        <v/>
      </c>
      <c r="FW141" s="47" t="str">
        <f>IF(Include_in_Pub_Bias=TRUE,FU:FU-('Publication Bias Analysis'!AW$30+'Publication Bias Analysis'!AW$31*FT:FT),"")</f>
        <v/>
      </c>
      <c r="GC141" s="164"/>
      <c r="GD141" s="58" t="str">
        <f t="shared" si="204"/>
        <v/>
      </c>
      <c r="GE141" s="58" t="str">
        <f t="shared" si="214"/>
        <v/>
      </c>
      <c r="GF141" s="47" t="str">
        <f t="shared" si="258"/>
        <v/>
      </c>
    </row>
    <row r="142" spans="1:188" x14ac:dyDescent="0.2">
      <c r="A142" s="166"/>
      <c r="B142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42" s="78" t="str">
        <f>IF(B142&lt;&gt;"",IF(B142=0,COUNTIF(B$2:B141,0)+1,COUNTIF(B$2:B141,B142)+B142+COUNTIF(B:B,0)),"")</f>
        <v/>
      </c>
      <c r="D142" s="78" t="str">
        <f>IF(AND(Variance&lt;&gt;"",Entry_Number&lt;&gt;""),Entry_Number,"")</f>
        <v/>
      </c>
      <c r="E142" s="120" t="str">
        <f>IF(Input!Study_name&lt;&gt;"",Input!Study_name,"")</f>
        <v/>
      </c>
      <c r="F142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42" s="58" t="str">
        <f t="shared" si="215"/>
        <v/>
      </c>
      <c r="H142" s="58" t="str">
        <f t="shared" si="216"/>
        <v/>
      </c>
      <c r="I142" s="58" t="str">
        <f t="shared" si="217"/>
        <v/>
      </c>
      <c r="J142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42" s="58" t="str">
        <f>IF(AND(Include_study="Yes",Sufficient_data="Yes",Variance&lt;&gt;""),IF(Input!Standard_error_of_Partial_correlation&lt;&gt;"",Input!Standard_error_of_Partial_correlation,SQRT(J142)),"")</f>
        <v/>
      </c>
      <c r="L142" s="58" t="str">
        <f>IF(AND(Sufficient_data="Yes",Include_study="Yes",Variance&lt;&gt;""),1/Variance,"")</f>
        <v/>
      </c>
      <c r="M142" s="58" t="str">
        <f>IF(AND(Sufficient_data="Yes",Include_study="Yes",Variance&lt;&gt;""),1/(Variance+T2_),"")</f>
        <v/>
      </c>
      <c r="N142" s="58" t="str">
        <f t="shared" si="218"/>
        <v/>
      </c>
      <c r="O142" s="58" t="str">
        <f t="shared" si="219"/>
        <v/>
      </c>
      <c r="P142" s="143" t="str">
        <f t="shared" si="220"/>
        <v/>
      </c>
      <c r="Q142" s="146" t="str">
        <f>IF(AND(Include_study="Yes",Sufficient_data="Yes",Variance&lt;&gt;""),IF(Fisher_transformation="Off",Partial_correlation,Partial_correlation_z)-Combined_Effect_Size,"")</f>
        <v/>
      </c>
      <c r="S142" s="75" t="e">
        <f>IF(AND(Sufficient_data="Yes",Include_study="Yes",Variance&lt;&gt;""),Partial_correlation,NA())</f>
        <v>#N/A</v>
      </c>
      <c r="T142" s="58" t="e">
        <f t="shared" si="221"/>
        <v>#N/A</v>
      </c>
      <c r="U142" s="47" t="e">
        <f t="shared" si="222"/>
        <v>#N/A</v>
      </c>
      <c r="Z142" s="166"/>
      <c r="AA142" s="82" t="str">
        <f t="shared" si="223"/>
        <v/>
      </c>
      <c r="AB142" s="88" t="b">
        <f t="shared" si="250"/>
        <v>0</v>
      </c>
      <c r="AC142" s="105" t="str">
        <f>IF(Include_in_subgroup=TRUE,Input!Study_name,"")</f>
        <v/>
      </c>
      <c r="AD142" s="58" t="str">
        <f t="shared" si="224"/>
        <v/>
      </c>
      <c r="AE142" s="58" t="str">
        <f t="shared" si="225"/>
        <v/>
      </c>
      <c r="AF142" s="58" t="str">
        <f t="shared" si="226"/>
        <v/>
      </c>
      <c r="AG142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42" s="58" t="str">
        <f t="shared" si="227"/>
        <v/>
      </c>
      <c r="AI142" s="58" t="str">
        <f t="shared" si="228"/>
        <v/>
      </c>
      <c r="AJ142" s="83" t="str">
        <f t="shared" si="229"/>
        <v/>
      </c>
      <c r="AK142" s="58" t="str">
        <f t="shared" si="230"/>
        <v/>
      </c>
      <c r="AL142" s="58" t="str">
        <f t="shared" si="231"/>
        <v/>
      </c>
      <c r="AM142" s="47" t="str">
        <f t="shared" si="232"/>
        <v/>
      </c>
      <c r="AN142" s="27"/>
      <c r="AO142" s="75" t="e">
        <f t="shared" si="233"/>
        <v>#N/A</v>
      </c>
      <c r="AP142" s="58" t="e">
        <f t="shared" si="234"/>
        <v>#N/A</v>
      </c>
      <c r="AQ142" s="47" t="e">
        <f t="shared" si="235"/>
        <v>#N/A</v>
      </c>
      <c r="AR142" s="27"/>
      <c r="AS142" s="82" t="str">
        <f t="shared" si="206"/>
        <v/>
      </c>
      <c r="AT142" s="58" t="str">
        <f>IF(AND(Sufficient_data="Yes",Include_study="Yes",Subgroup&lt;&gt;""),IF(COUNTIFS(Input!K$2:K141,"="&amp;"Yes",Input!C$2:C141,"="&amp;"Yes",Input!M$2:M141,"="&amp;Subgroup)&gt;0,"",Subgroup),"")</f>
        <v/>
      </c>
      <c r="AU142" s="88" t="str">
        <f t="shared" si="207"/>
        <v/>
      </c>
      <c r="AV142" s="78" t="str">
        <f t="shared" si="236"/>
        <v/>
      </c>
      <c r="AW142" s="58" t="str">
        <f t="shared" si="208"/>
        <v/>
      </c>
      <c r="AX142" s="89" t="str">
        <f t="shared" si="209"/>
        <v/>
      </c>
      <c r="AY142" s="83" t="str">
        <f t="shared" si="251"/>
        <v/>
      </c>
      <c r="AZ142" s="58" t="str">
        <f t="shared" si="210"/>
        <v/>
      </c>
      <c r="BA142" s="58" t="str">
        <f t="shared" si="237"/>
        <v/>
      </c>
      <c r="BB142" s="58" t="str">
        <f t="shared" si="211"/>
        <v/>
      </c>
      <c r="BC142" s="58" t="str">
        <f t="shared" si="212"/>
        <v/>
      </c>
      <c r="BD142" s="58" t="str">
        <f t="shared" si="238"/>
        <v/>
      </c>
      <c r="BE142" s="88" t="str">
        <f t="shared" si="239"/>
        <v/>
      </c>
      <c r="BF142" s="58" t="str">
        <f t="shared" si="240"/>
        <v/>
      </c>
      <c r="BG142" s="58" t="str">
        <f t="shared" si="241"/>
        <v/>
      </c>
      <c r="BH142" s="58" t="str">
        <f t="shared" si="252"/>
        <v/>
      </c>
      <c r="BI142" s="58" t="str">
        <f t="shared" si="253"/>
        <v/>
      </c>
      <c r="BJ142" s="58" t="str">
        <f t="shared" si="242"/>
        <v/>
      </c>
      <c r="BK142" s="58" t="str">
        <f t="shared" si="243"/>
        <v/>
      </c>
      <c r="BL142" s="58" t="str">
        <f t="shared" si="254"/>
        <v/>
      </c>
      <c r="BM142" s="58" t="str">
        <f t="shared" si="255"/>
        <v/>
      </c>
      <c r="BN142" s="58" t="str">
        <f t="shared" si="244"/>
        <v/>
      </c>
      <c r="BO142" s="58" t="e">
        <f t="shared" si="245"/>
        <v>#N/A</v>
      </c>
      <c r="BP142" s="83" t="str">
        <f t="shared" si="256"/>
        <v/>
      </c>
      <c r="BQ142" s="58" t="str">
        <f t="shared" si="246"/>
        <v/>
      </c>
      <c r="BR142" s="58" t="str">
        <f t="shared" si="247"/>
        <v/>
      </c>
      <c r="BS142" s="58" t="str">
        <f t="shared" si="248"/>
        <v/>
      </c>
      <c r="BT142" s="47" t="str">
        <f t="shared" si="249"/>
        <v/>
      </c>
      <c r="BY142" s="167"/>
      <c r="BZ142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42" s="58" t="e">
        <f>IF(Include_in_Moderator=TRUE,'Moderator Analysis'!E:E,NA())</f>
        <v>#N/A</v>
      </c>
      <c r="CB142" s="58" t="e">
        <f>IF(Include_in_Moderator=TRUE,'Moderator Analysis'!F:F,NA())</f>
        <v>#N/A</v>
      </c>
      <c r="CC142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42" s="58" t="str">
        <f>IF(Include_in_Moderator=TRUE,1/CC:CC^2,"")</f>
        <v/>
      </c>
      <c r="CE142" s="58" t="str">
        <f>IF(Include_in_Moderator=TRUE,'Moderator Analysis'!F:F-CO$2,"")</f>
        <v/>
      </c>
      <c r="CF142" s="58" t="str">
        <f>IF(Include_in_Moderator=TRUE,'Moderator Analysis'!E:E-CO$3,"")</f>
        <v/>
      </c>
      <c r="CG142" s="47" t="str">
        <f>IF(Include_in_Moderator=TRUE,CD:CD*('Moderator Analysis'!F:F-CO$5-CO$4*'Moderator Analysis'!E:E)^2,"")</f>
        <v/>
      </c>
      <c r="CH142" s="27"/>
      <c r="CI142" s="75" t="str">
        <f>IF(AND(Sufficient_data="Yes",Include_study="Yes",Include_in_Moderator=TRUE,Moderator&lt;&gt;""),1/(CC:CC^2+CO$7),"")</f>
        <v/>
      </c>
      <c r="CJ142" s="58" t="str">
        <f>IF(AND(Sufficient_data="Yes",Include_study="Yes",CI142&lt;&gt;""),'Moderator Analysis'!F:F-'Moderator Analysis'!K$37,"")</f>
        <v/>
      </c>
      <c r="CK142" s="58" t="str">
        <f>IF(AND(Sufficient_data="Yes",Include_study="Yes",CI142&lt;&gt;""),'Moderator Analysis'!E:E-SUMPRODUCT('Moderator Analysis'!E:E,CI:CI)/SUM(CI:CI),"")</f>
        <v/>
      </c>
      <c r="CL142" s="47" t="str">
        <f>IF(AND(Sufficient_data="Yes",Include_study="Yes",CI142&lt;&gt;""),CI:CI*(CB142-'Moderator Analysis'!K$29-'Moderator Analysis'!K$30*'Moderator Analysis'!E:E)^2,"")</f>
        <v/>
      </c>
      <c r="CQ142" s="167"/>
      <c r="CR142" s="150" t="b">
        <f>IF(Additional_Fisher_transformation="On",AND(Include_study="Yes",Number_of_observations&lt;&gt;"",Number_of_predictors&lt;&gt;""),AND(Include_study="Yes",Sufficient_data="Yes"))</f>
        <v>0</v>
      </c>
      <c r="CS142" s="169"/>
      <c r="CT142" s="58" t="str">
        <f>IF(Include_in_Pub_Bias=TRUE,Partial_correlation,"")</f>
        <v/>
      </c>
      <c r="CU142" s="58" t="str">
        <f>IF(AND(Include_in_Pub_Bias=TRUE,Additional_Fisher_transformation="On"),FISHER(Partial_correlation),"")</f>
        <v/>
      </c>
      <c r="CV142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42" s="58" t="str">
        <f>IF(Include_in_Pub_Bias=TRUE,1/CV:CV^2,"")</f>
        <v/>
      </c>
      <c r="CX142" s="58" t="str">
        <f>IF(Include_in_Pub_Bias=TRUE,1/(CV:CV^2+IF(Additional_model="Fixed effect",0,Calculations!DK$11)),"")</f>
        <v/>
      </c>
      <c r="CY142" s="58" t="str">
        <f>IF(Include_in_Pub_Bias=TRUE,1/(CV:CV^2+IF(Additional_model="Fixed effect",0,'Publication Bias Analysis'!L$32)),"")</f>
        <v/>
      </c>
      <c r="CZ142" s="58" t="str">
        <f>IF(Include_in_Pub_Bias=TRUE,'Publication Bias Analysis'!E:E-'Publication Bias Analysis'!I$37,"")</f>
        <v/>
      </c>
      <c r="DA142" s="58" t="str">
        <f>IF(Include_in_Pub_Bias=TRUE,IF(Additional_model="Fixed effect",1/CV:CV,1/SQRT(CV:CV^2+DK$11)),"")</f>
        <v/>
      </c>
      <c r="DB142" s="58" t="str">
        <f>IF(Include_in_Pub_Bias=TRUE,IF(Additional_model="Fixed effect",'Publication Bias Analysis'!E:E/CV:CV,'Publication Bias Analysis'!E:E/SQRT(CV:CV^2+DK$11)),"")</f>
        <v/>
      </c>
      <c r="DC142" s="78" t="str">
        <f>IF(Include_in_Pub_Bias=TRUE,RANK(DP:DP,DP:DP,1)*IF(DO:DO&gt;0,1,-1),"")</f>
        <v/>
      </c>
      <c r="DD142" s="78" t="str">
        <f>IF(Include_in_Pub_Bias=TRUE,DC:DC,"")</f>
        <v/>
      </c>
      <c r="DE142" s="78" t="str">
        <f>IF(Include_in_Pub_Bias=TRUE,RANK(DS:DS,DS:DS,1)*IF(DR:DR&lt;0,-1,1),"")</f>
        <v/>
      </c>
      <c r="DF142" s="78" t="str">
        <f>IF(Include_in_Pub_Bias=TRUE,RANK(DV:DV,DV:DV,1)*IF(DU:DU&lt;0,-1,1),"")</f>
        <v/>
      </c>
      <c r="DG142" s="58" t="e">
        <f>IF(Include_in_Pub_Bias=TRUE,'Publication Bias Analysis'!E:E,NA())</f>
        <v>#N/A</v>
      </c>
      <c r="DH142" s="47" t="e">
        <f>IF(Include_in_Pub_Bias=TRUE,CV:CV,NA())</f>
        <v>#N/A</v>
      </c>
      <c r="DN142" s="164"/>
      <c r="DO142" s="10" t="str">
        <f>IF(Include_in_Pub_Bias=TRUE,IF('Publication Bias Analysis'!L$37="Left",'Publication Bias Analysis'!E:E-'Publication Bias Analysis'!I$29,'Publication Bias Analysis'!I$29-'Publication Bias Analysis'!E:E),"")</f>
        <v/>
      </c>
      <c r="DP142" s="10" t="str">
        <f>IF(Include_in_Pub_Bias=TRUE,ABS(DO142),"")</f>
        <v/>
      </c>
      <c r="DQ142" s="47" t="str">
        <f>IF(Include_in_Pub_Bias=TRUE,1/(CV:CV^2+IF(Additional_model="Fixed effect",0,$DZ$6)),"")</f>
        <v/>
      </c>
      <c r="DR142" s="10" t="str">
        <f>IF(Include_in_Pub_Bias=TRUE,IF('Publication Bias Analysis'!L$37="Left",'Publication Bias Analysis'!E:E-DZ$3,DZ$3-'Publication Bias Analysis'!E:E),"")</f>
        <v/>
      </c>
      <c r="DS142" s="10" t="str">
        <f t="shared" si="257"/>
        <v/>
      </c>
      <c r="DT142" s="47" t="str">
        <f>IF(AND(DR142&lt;&gt;"",DD142&lt;=MAX(DD:DD)-DZ$7),1/(CV:CV^2+IF(Additional_model="Fixed effect",0,$DZ$13)),"")</f>
        <v/>
      </c>
      <c r="DU142" s="10" t="str">
        <f>IF(Include_in_Pub_Bias=TRUE,IF('Publication Bias Analysis'!L$37="Left",'Publication Bias Analysis'!E:E-DZ$10,DZ$10-'Publication Bias Analysis'!E:E),"")</f>
        <v/>
      </c>
      <c r="DV142" s="10" t="str">
        <f t="shared" si="213"/>
        <v/>
      </c>
      <c r="DW142" s="47" t="str">
        <f>IF(AND(DU142&lt;&gt;"",DE142&lt;=MAX(DE:DE)-DZ$14),1/(CV:CV^2+IF(Additional_model="Fixed effect",0,$DZ$20)),"")</f>
        <v/>
      </c>
      <c r="EO142" s="164"/>
      <c r="EP142" s="58" t="str">
        <f>IF(Include_in_Pub_Bias=TRUE,Inverse_standard_error-AVERAGE(Inverse_standard_error),"")</f>
        <v/>
      </c>
      <c r="EQ142" s="47" t="str">
        <f>IF(Include_in_Pub_Bias=TRUE,Z_score-('Publication Bias Analysis'!P$3+'Publication Bias Analysis'!P$4*Inverse_standard_error),"")</f>
        <v/>
      </c>
      <c r="ES142" s="164"/>
      <c r="ET142" s="58" t="str">
        <f>IF(Include_in_Pub_Bias=TRUE,('Publication Bias Analysis'!E:E-SUMPRODUCT('Publication Bias Analysis'!E:E,Calculations!CW:CW)/SUM(Calculations!CW:CW))/(SQRT(EU:EU)),"")</f>
        <v/>
      </c>
      <c r="EU142" s="58" t="str">
        <f>IF(Include_in_Pub_Bias=TRUE,'Publication Bias Analysis'!F:F^2-1/(SUM(Calculations!CW:CW)),"")</f>
        <v/>
      </c>
      <c r="EV142" s="78" t="str">
        <f>IF(Include_in_Pub_Bias=TRUE,RANK(ET:ET,ET:ET,1),"")</f>
        <v/>
      </c>
      <c r="EW142" s="78" t="str">
        <f>IF(Include_in_Pub_Bias=TRUE,RANK(EU:EU,EU:EU,1),"")</f>
        <v/>
      </c>
      <c r="EX142" s="78" t="str">
        <f>IF(Include_in_Pub_Bias=TRUE,COUNTIFS(EV143:EV341,"&lt;"&amp;EV142,EW143:EW341,"&lt;"&amp;EW142)+COUNTIFS(EV143:EV341,"&gt;"&amp;EV142,EW143:EW341,"&gt;"&amp;EW142),"")</f>
        <v/>
      </c>
      <c r="EY142" s="94" t="str">
        <f>IF(Include_in_Pub_Bias=TRUE,COUNTIFS(EV143:EV341,"&lt;"&amp;EV142,EW143:EW341,"&gt;"&amp;EW142)+COUNTIFS(EV143:EV341,"&gt;"&amp;EV142,EW143:EW341,"&lt;"&amp;EW142),"")</f>
        <v/>
      </c>
      <c r="FA142" s="164"/>
      <c r="FG142" s="164"/>
      <c r="FH142" s="58" t="e">
        <f>IF(Include_in_Pub_Bias=TRUE,Inverse_standard_error,NA())</f>
        <v>#N/A</v>
      </c>
      <c r="FI142" s="58" t="e">
        <f>IF(Include_in_Pub_Bias=TRUE,Z_score,NA())</f>
        <v>#N/A</v>
      </c>
      <c r="FJ142" s="58" t="str">
        <f>IF(Include_in_Pub_Bias=TRUE,Inverse_standard_error-AVERAGE(Inverse_standard_error),"")</f>
        <v/>
      </c>
      <c r="FK142" s="47" t="str">
        <f>IF(Include_in_Pub_Bias=TRUE,Z_score-('Publication Bias Analysis'!AK$30+'Publication Bias Analysis'!AK$31*Inverse_standard_error),"")</f>
        <v/>
      </c>
      <c r="FQ142" s="164"/>
      <c r="FR142" s="98" t="str">
        <f>IF(Z_score&lt;&gt;"",RANK('Publication Bias Analysis'!AT:AT,'Publication Bias Analysis'!AT:AT,1)+COUNTIF('Publication Bias Analysis'!AT$2:AT141,'Publication Bias Analysis'!AR142),"")</f>
        <v/>
      </c>
      <c r="FS142" s="58" t="str">
        <f t="shared" si="259"/>
        <v/>
      </c>
      <c r="FT142" s="58" t="e">
        <f>IF(Include_in_Pub_Bias=TRUE,'Publication Bias Analysis'!AS142,NA())</f>
        <v>#N/A</v>
      </c>
      <c r="FU142" s="58" t="e">
        <f>IF('Publication Bias Analysis'!AS142&lt;&gt;"",'Publication Bias Analysis'!AT142,NA())</f>
        <v>#N/A</v>
      </c>
      <c r="FV142" s="58" t="str">
        <f>IF(Include_in_Pub_Bias=TRUE,'Publication Bias Analysis'!AS:AS-AVERAGE('Publication Bias Analysis'!AS:AS),"")</f>
        <v/>
      </c>
      <c r="FW142" s="47" t="str">
        <f>IF(Include_in_Pub_Bias=TRUE,FU:FU-('Publication Bias Analysis'!AW$30+'Publication Bias Analysis'!AW$31*FT:FT),"")</f>
        <v/>
      </c>
      <c r="GC142" s="164"/>
      <c r="GD142" s="58" t="str">
        <f t="shared" si="204"/>
        <v/>
      </c>
      <c r="GE142" s="58" t="str">
        <f t="shared" si="214"/>
        <v/>
      </c>
      <c r="GF142" s="47" t="str">
        <f t="shared" si="258"/>
        <v/>
      </c>
    </row>
    <row r="143" spans="1:188" x14ac:dyDescent="0.2">
      <c r="A143" s="166"/>
      <c r="B143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43" s="78" t="str">
        <f>IF(B143&lt;&gt;"",IF(B143=0,COUNTIF(B$2:B142,0)+1,COUNTIF(B$2:B142,B143)+B143+COUNTIF(B:B,0)),"")</f>
        <v/>
      </c>
      <c r="D143" s="78" t="str">
        <f>IF(AND(Variance&lt;&gt;"",Entry_Number&lt;&gt;""),Entry_Number,"")</f>
        <v/>
      </c>
      <c r="E143" s="120" t="str">
        <f>IF(Input!Study_name&lt;&gt;"",Input!Study_name,"")</f>
        <v/>
      </c>
      <c r="F143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43" s="58" t="str">
        <f t="shared" si="215"/>
        <v/>
      </c>
      <c r="H143" s="58" t="str">
        <f t="shared" si="216"/>
        <v/>
      </c>
      <c r="I143" s="58" t="str">
        <f t="shared" si="217"/>
        <v/>
      </c>
      <c r="J143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43" s="58" t="str">
        <f>IF(AND(Include_study="Yes",Sufficient_data="Yes",Variance&lt;&gt;""),IF(Input!Standard_error_of_Partial_correlation&lt;&gt;"",Input!Standard_error_of_Partial_correlation,SQRT(J143)),"")</f>
        <v/>
      </c>
      <c r="L143" s="58" t="str">
        <f>IF(AND(Sufficient_data="Yes",Include_study="Yes",Variance&lt;&gt;""),1/Variance,"")</f>
        <v/>
      </c>
      <c r="M143" s="58" t="str">
        <f>IF(AND(Sufficient_data="Yes",Include_study="Yes",Variance&lt;&gt;""),1/(Variance+T2_),"")</f>
        <v/>
      </c>
      <c r="N143" s="58" t="str">
        <f t="shared" si="218"/>
        <v/>
      </c>
      <c r="O143" s="58" t="str">
        <f t="shared" si="219"/>
        <v/>
      </c>
      <c r="P143" s="143" t="str">
        <f t="shared" si="220"/>
        <v/>
      </c>
      <c r="Q143" s="146" t="str">
        <f>IF(AND(Include_study="Yes",Sufficient_data="Yes",Variance&lt;&gt;""),IF(Fisher_transformation="Off",Partial_correlation,Partial_correlation_z)-Combined_Effect_Size,"")</f>
        <v/>
      </c>
      <c r="S143" s="75" t="e">
        <f>IF(AND(Sufficient_data="Yes",Include_study="Yes",Variance&lt;&gt;""),Partial_correlation,NA())</f>
        <v>#N/A</v>
      </c>
      <c r="T143" s="58" t="e">
        <f t="shared" si="221"/>
        <v>#N/A</v>
      </c>
      <c r="U143" s="47" t="e">
        <f t="shared" si="222"/>
        <v>#N/A</v>
      </c>
      <c r="Z143" s="166"/>
      <c r="AA143" s="82" t="str">
        <f t="shared" si="223"/>
        <v/>
      </c>
      <c r="AB143" s="88" t="b">
        <f t="shared" si="250"/>
        <v>0</v>
      </c>
      <c r="AC143" s="105" t="str">
        <f>IF(Include_in_subgroup=TRUE,Input!Study_name,"")</f>
        <v/>
      </c>
      <c r="AD143" s="58" t="str">
        <f t="shared" si="224"/>
        <v/>
      </c>
      <c r="AE143" s="58" t="str">
        <f t="shared" si="225"/>
        <v/>
      </c>
      <c r="AF143" s="58" t="str">
        <f t="shared" si="226"/>
        <v/>
      </c>
      <c r="AG143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43" s="58" t="str">
        <f t="shared" si="227"/>
        <v/>
      </c>
      <c r="AI143" s="58" t="str">
        <f t="shared" si="228"/>
        <v/>
      </c>
      <c r="AJ143" s="83" t="str">
        <f t="shared" si="229"/>
        <v/>
      </c>
      <c r="AK143" s="58" t="str">
        <f t="shared" si="230"/>
        <v/>
      </c>
      <c r="AL143" s="58" t="str">
        <f t="shared" si="231"/>
        <v/>
      </c>
      <c r="AM143" s="47" t="str">
        <f t="shared" si="232"/>
        <v/>
      </c>
      <c r="AN143" s="27"/>
      <c r="AO143" s="75" t="e">
        <f t="shared" si="233"/>
        <v>#N/A</v>
      </c>
      <c r="AP143" s="58" t="e">
        <f t="shared" si="234"/>
        <v>#N/A</v>
      </c>
      <c r="AQ143" s="47" t="e">
        <f t="shared" si="235"/>
        <v>#N/A</v>
      </c>
      <c r="AR143" s="27"/>
      <c r="AS143" s="82" t="str">
        <f t="shared" si="206"/>
        <v/>
      </c>
      <c r="AT143" s="58" t="str">
        <f>IF(AND(Sufficient_data="Yes",Include_study="Yes",Subgroup&lt;&gt;""),IF(COUNTIFS(Input!K$2:K142,"="&amp;"Yes",Input!C$2:C142,"="&amp;"Yes",Input!M$2:M142,"="&amp;Subgroup)&gt;0,"",Subgroup),"")</f>
        <v/>
      </c>
      <c r="AU143" s="88" t="str">
        <f t="shared" si="207"/>
        <v/>
      </c>
      <c r="AV143" s="78" t="str">
        <f t="shared" si="236"/>
        <v/>
      </c>
      <c r="AW143" s="58" t="str">
        <f t="shared" si="208"/>
        <v/>
      </c>
      <c r="AX143" s="89" t="str">
        <f t="shared" si="209"/>
        <v/>
      </c>
      <c r="AY143" s="83" t="str">
        <f t="shared" si="251"/>
        <v/>
      </c>
      <c r="AZ143" s="58" t="str">
        <f t="shared" si="210"/>
        <v/>
      </c>
      <c r="BA143" s="58" t="str">
        <f t="shared" si="237"/>
        <v/>
      </c>
      <c r="BB143" s="58" t="str">
        <f t="shared" si="211"/>
        <v/>
      </c>
      <c r="BC143" s="58" t="str">
        <f t="shared" si="212"/>
        <v/>
      </c>
      <c r="BD143" s="58" t="str">
        <f t="shared" si="238"/>
        <v/>
      </c>
      <c r="BE143" s="88" t="str">
        <f t="shared" si="239"/>
        <v/>
      </c>
      <c r="BF143" s="58" t="str">
        <f t="shared" si="240"/>
        <v/>
      </c>
      <c r="BG143" s="58" t="str">
        <f t="shared" si="241"/>
        <v/>
      </c>
      <c r="BH143" s="58" t="str">
        <f t="shared" si="252"/>
        <v/>
      </c>
      <c r="BI143" s="58" t="str">
        <f t="shared" si="253"/>
        <v/>
      </c>
      <c r="BJ143" s="58" t="str">
        <f t="shared" si="242"/>
        <v/>
      </c>
      <c r="BK143" s="58" t="str">
        <f t="shared" si="243"/>
        <v/>
      </c>
      <c r="BL143" s="58" t="str">
        <f t="shared" si="254"/>
        <v/>
      </c>
      <c r="BM143" s="58" t="str">
        <f t="shared" si="255"/>
        <v/>
      </c>
      <c r="BN143" s="58" t="str">
        <f t="shared" si="244"/>
        <v/>
      </c>
      <c r="BO143" s="58" t="e">
        <f t="shared" si="245"/>
        <v>#N/A</v>
      </c>
      <c r="BP143" s="83" t="str">
        <f t="shared" si="256"/>
        <v/>
      </c>
      <c r="BQ143" s="58" t="str">
        <f t="shared" si="246"/>
        <v/>
      </c>
      <c r="BR143" s="58" t="str">
        <f t="shared" si="247"/>
        <v/>
      </c>
      <c r="BS143" s="58" t="str">
        <f t="shared" si="248"/>
        <v/>
      </c>
      <c r="BT143" s="47" t="str">
        <f t="shared" si="249"/>
        <v/>
      </c>
      <c r="BY143" s="167"/>
      <c r="BZ143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43" s="58" t="e">
        <f>IF(Include_in_Moderator=TRUE,'Moderator Analysis'!E:E,NA())</f>
        <v>#N/A</v>
      </c>
      <c r="CB143" s="58" t="e">
        <f>IF(Include_in_Moderator=TRUE,'Moderator Analysis'!F:F,NA())</f>
        <v>#N/A</v>
      </c>
      <c r="CC143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43" s="58" t="str">
        <f>IF(Include_in_Moderator=TRUE,1/CC:CC^2,"")</f>
        <v/>
      </c>
      <c r="CE143" s="58" t="str">
        <f>IF(Include_in_Moderator=TRUE,'Moderator Analysis'!F:F-CO$2,"")</f>
        <v/>
      </c>
      <c r="CF143" s="58" t="str">
        <f>IF(Include_in_Moderator=TRUE,'Moderator Analysis'!E:E-CO$3,"")</f>
        <v/>
      </c>
      <c r="CG143" s="47" t="str">
        <f>IF(Include_in_Moderator=TRUE,CD:CD*('Moderator Analysis'!F:F-CO$5-CO$4*'Moderator Analysis'!E:E)^2,"")</f>
        <v/>
      </c>
      <c r="CH143" s="27"/>
      <c r="CI143" s="75" t="str">
        <f>IF(AND(Sufficient_data="Yes",Include_study="Yes",Include_in_Moderator=TRUE,Moderator&lt;&gt;""),1/(CC:CC^2+CO$7),"")</f>
        <v/>
      </c>
      <c r="CJ143" s="58" t="str">
        <f>IF(AND(Sufficient_data="Yes",Include_study="Yes",CI143&lt;&gt;""),'Moderator Analysis'!F:F-'Moderator Analysis'!K$37,"")</f>
        <v/>
      </c>
      <c r="CK143" s="58" t="str">
        <f>IF(AND(Sufficient_data="Yes",Include_study="Yes",CI143&lt;&gt;""),'Moderator Analysis'!E:E-SUMPRODUCT('Moderator Analysis'!E:E,CI:CI)/SUM(CI:CI),"")</f>
        <v/>
      </c>
      <c r="CL143" s="47" t="str">
        <f>IF(AND(Sufficient_data="Yes",Include_study="Yes",CI143&lt;&gt;""),CI:CI*(CB143-'Moderator Analysis'!K$29-'Moderator Analysis'!K$30*'Moderator Analysis'!E:E)^2,"")</f>
        <v/>
      </c>
      <c r="CQ143" s="167"/>
      <c r="CR143" s="150" t="b">
        <f>IF(Additional_Fisher_transformation="On",AND(Include_study="Yes",Number_of_observations&lt;&gt;"",Number_of_predictors&lt;&gt;""),AND(Include_study="Yes",Sufficient_data="Yes"))</f>
        <v>0</v>
      </c>
      <c r="CS143" s="169"/>
      <c r="CT143" s="58" t="str">
        <f>IF(Include_in_Pub_Bias=TRUE,Partial_correlation,"")</f>
        <v/>
      </c>
      <c r="CU143" s="58" t="str">
        <f>IF(AND(Include_in_Pub_Bias=TRUE,Additional_Fisher_transformation="On"),FISHER(Partial_correlation),"")</f>
        <v/>
      </c>
      <c r="CV143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43" s="58" t="str">
        <f>IF(Include_in_Pub_Bias=TRUE,1/CV:CV^2,"")</f>
        <v/>
      </c>
      <c r="CX143" s="58" t="str">
        <f>IF(Include_in_Pub_Bias=TRUE,1/(CV:CV^2+IF(Additional_model="Fixed effect",0,Calculations!DK$11)),"")</f>
        <v/>
      </c>
      <c r="CY143" s="58" t="str">
        <f>IF(Include_in_Pub_Bias=TRUE,1/(CV:CV^2+IF(Additional_model="Fixed effect",0,'Publication Bias Analysis'!L$32)),"")</f>
        <v/>
      </c>
      <c r="CZ143" s="58" t="str">
        <f>IF(Include_in_Pub_Bias=TRUE,'Publication Bias Analysis'!E:E-'Publication Bias Analysis'!I$37,"")</f>
        <v/>
      </c>
      <c r="DA143" s="58" t="str">
        <f>IF(Include_in_Pub_Bias=TRUE,IF(Additional_model="Fixed effect",1/CV:CV,1/SQRT(CV:CV^2+DK$11)),"")</f>
        <v/>
      </c>
      <c r="DB143" s="58" t="str">
        <f>IF(Include_in_Pub_Bias=TRUE,IF(Additional_model="Fixed effect",'Publication Bias Analysis'!E:E/CV:CV,'Publication Bias Analysis'!E:E/SQRT(CV:CV^2+DK$11)),"")</f>
        <v/>
      </c>
      <c r="DC143" s="78" t="str">
        <f>IF(Include_in_Pub_Bias=TRUE,RANK(DP:DP,DP:DP,1)*IF(DO:DO&gt;0,1,-1),"")</f>
        <v/>
      </c>
      <c r="DD143" s="78" t="str">
        <f>IF(Include_in_Pub_Bias=TRUE,DC:DC,"")</f>
        <v/>
      </c>
      <c r="DE143" s="78" t="str">
        <f>IF(Include_in_Pub_Bias=TRUE,RANK(DS:DS,DS:DS,1)*IF(DR:DR&lt;0,-1,1),"")</f>
        <v/>
      </c>
      <c r="DF143" s="78" t="str">
        <f>IF(Include_in_Pub_Bias=TRUE,RANK(DV:DV,DV:DV,1)*IF(DU:DU&lt;0,-1,1),"")</f>
        <v/>
      </c>
      <c r="DG143" s="58" t="e">
        <f>IF(Include_in_Pub_Bias=TRUE,'Publication Bias Analysis'!E:E,NA())</f>
        <v>#N/A</v>
      </c>
      <c r="DH143" s="47" t="e">
        <f>IF(Include_in_Pub_Bias=TRUE,CV:CV,NA())</f>
        <v>#N/A</v>
      </c>
      <c r="DN143" s="164"/>
      <c r="DO143" s="10" t="str">
        <f>IF(Include_in_Pub_Bias=TRUE,IF('Publication Bias Analysis'!L$37="Left",'Publication Bias Analysis'!E:E-'Publication Bias Analysis'!I$29,'Publication Bias Analysis'!I$29-'Publication Bias Analysis'!E:E),"")</f>
        <v/>
      </c>
      <c r="DP143" s="10" t="str">
        <f>IF(Include_in_Pub_Bias=TRUE,ABS(DO143),"")</f>
        <v/>
      </c>
      <c r="DQ143" s="47" t="str">
        <f>IF(Include_in_Pub_Bias=TRUE,1/(CV:CV^2+IF(Additional_model="Fixed effect",0,$DZ$6)),"")</f>
        <v/>
      </c>
      <c r="DR143" s="10" t="str">
        <f>IF(Include_in_Pub_Bias=TRUE,IF('Publication Bias Analysis'!L$37="Left",'Publication Bias Analysis'!E:E-DZ$3,DZ$3-'Publication Bias Analysis'!E:E),"")</f>
        <v/>
      </c>
      <c r="DS143" s="10" t="str">
        <f t="shared" si="257"/>
        <v/>
      </c>
      <c r="DT143" s="47" t="str">
        <f>IF(AND(DR143&lt;&gt;"",DD143&lt;=MAX(DD:DD)-DZ$7),1/(CV:CV^2+IF(Additional_model="Fixed effect",0,$DZ$13)),"")</f>
        <v/>
      </c>
      <c r="DU143" s="10" t="str">
        <f>IF(Include_in_Pub_Bias=TRUE,IF('Publication Bias Analysis'!L$37="Left",'Publication Bias Analysis'!E:E-DZ$10,DZ$10-'Publication Bias Analysis'!E:E),"")</f>
        <v/>
      </c>
      <c r="DV143" s="10" t="str">
        <f t="shared" si="213"/>
        <v/>
      </c>
      <c r="DW143" s="47" t="str">
        <f>IF(AND(DU143&lt;&gt;"",DE143&lt;=MAX(DE:DE)-DZ$14),1/(CV:CV^2+IF(Additional_model="Fixed effect",0,$DZ$20)),"")</f>
        <v/>
      </c>
      <c r="EO143" s="164"/>
      <c r="EP143" s="58" t="str">
        <f>IF(Include_in_Pub_Bias=TRUE,Inverse_standard_error-AVERAGE(Inverse_standard_error),"")</f>
        <v/>
      </c>
      <c r="EQ143" s="47" t="str">
        <f>IF(Include_in_Pub_Bias=TRUE,Z_score-('Publication Bias Analysis'!P$3+'Publication Bias Analysis'!P$4*Inverse_standard_error),"")</f>
        <v/>
      </c>
      <c r="ES143" s="164"/>
      <c r="ET143" s="58" t="str">
        <f>IF(Include_in_Pub_Bias=TRUE,('Publication Bias Analysis'!E:E-SUMPRODUCT('Publication Bias Analysis'!E:E,Calculations!CW:CW)/SUM(Calculations!CW:CW))/(SQRT(EU:EU)),"")</f>
        <v/>
      </c>
      <c r="EU143" s="58" t="str">
        <f>IF(Include_in_Pub_Bias=TRUE,'Publication Bias Analysis'!F:F^2-1/(SUM(Calculations!CW:CW)),"")</f>
        <v/>
      </c>
      <c r="EV143" s="78" t="str">
        <f>IF(Include_in_Pub_Bias=TRUE,RANK(ET:ET,ET:ET,1),"")</f>
        <v/>
      </c>
      <c r="EW143" s="78" t="str">
        <f>IF(Include_in_Pub_Bias=TRUE,RANK(EU:EU,EU:EU,1),"")</f>
        <v/>
      </c>
      <c r="EX143" s="78" t="str">
        <f>IF(Include_in_Pub_Bias=TRUE,COUNTIFS(EV144:EV342,"&lt;"&amp;EV143,EW144:EW342,"&lt;"&amp;EW143)+COUNTIFS(EV144:EV342,"&gt;"&amp;EV143,EW144:EW342,"&gt;"&amp;EW143),"")</f>
        <v/>
      </c>
      <c r="EY143" s="94" t="str">
        <f>IF(Include_in_Pub_Bias=TRUE,COUNTIFS(EV144:EV342,"&lt;"&amp;EV143,EW144:EW342,"&gt;"&amp;EW143)+COUNTIFS(EV144:EV342,"&gt;"&amp;EV143,EW144:EW342,"&lt;"&amp;EW143),"")</f>
        <v/>
      </c>
      <c r="FA143" s="164"/>
      <c r="FG143" s="164"/>
      <c r="FH143" s="58" t="e">
        <f>IF(Include_in_Pub_Bias=TRUE,Inverse_standard_error,NA())</f>
        <v>#N/A</v>
      </c>
      <c r="FI143" s="58" t="e">
        <f>IF(Include_in_Pub_Bias=TRUE,Z_score,NA())</f>
        <v>#N/A</v>
      </c>
      <c r="FJ143" s="58" t="str">
        <f>IF(Include_in_Pub_Bias=TRUE,Inverse_standard_error-AVERAGE(Inverse_standard_error),"")</f>
        <v/>
      </c>
      <c r="FK143" s="47" t="str">
        <f>IF(Include_in_Pub_Bias=TRUE,Z_score-('Publication Bias Analysis'!AK$30+'Publication Bias Analysis'!AK$31*Inverse_standard_error),"")</f>
        <v/>
      </c>
      <c r="FQ143" s="164"/>
      <c r="FR143" s="98" t="str">
        <f>IF(Z_score&lt;&gt;"",RANK('Publication Bias Analysis'!AT:AT,'Publication Bias Analysis'!AT:AT,1)+COUNTIF('Publication Bias Analysis'!AT$2:AT142,'Publication Bias Analysis'!AR143),"")</f>
        <v/>
      </c>
      <c r="FS143" s="58" t="str">
        <f t="shared" si="259"/>
        <v/>
      </c>
      <c r="FT143" s="58" t="e">
        <f>IF(Include_in_Pub_Bias=TRUE,'Publication Bias Analysis'!AS143,NA())</f>
        <v>#N/A</v>
      </c>
      <c r="FU143" s="58" t="e">
        <f>IF('Publication Bias Analysis'!AS143&lt;&gt;"",'Publication Bias Analysis'!AT143,NA())</f>
        <v>#N/A</v>
      </c>
      <c r="FV143" s="58" t="str">
        <f>IF(Include_in_Pub_Bias=TRUE,'Publication Bias Analysis'!AS:AS-AVERAGE('Publication Bias Analysis'!AS:AS),"")</f>
        <v/>
      </c>
      <c r="FW143" s="47" t="str">
        <f>IF(Include_in_Pub_Bias=TRUE,FU:FU-('Publication Bias Analysis'!AW$30+'Publication Bias Analysis'!AW$31*FT:FT),"")</f>
        <v/>
      </c>
      <c r="GC143" s="164"/>
      <c r="GD143" s="58" t="str">
        <f t="shared" si="204"/>
        <v/>
      </c>
      <c r="GE143" s="58" t="str">
        <f t="shared" si="214"/>
        <v/>
      </c>
      <c r="GF143" s="47" t="str">
        <f t="shared" si="258"/>
        <v/>
      </c>
    </row>
    <row r="144" spans="1:188" x14ac:dyDescent="0.2">
      <c r="A144" s="166"/>
      <c r="B144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44" s="78" t="str">
        <f>IF(B144&lt;&gt;"",IF(B144=0,COUNTIF(B$2:B143,0)+1,COUNTIF(B$2:B143,B144)+B144+COUNTIF(B:B,0)),"")</f>
        <v/>
      </c>
      <c r="D144" s="78" t="str">
        <f>IF(AND(Variance&lt;&gt;"",Entry_Number&lt;&gt;""),Entry_Number,"")</f>
        <v/>
      </c>
      <c r="E144" s="120" t="str">
        <f>IF(Input!Study_name&lt;&gt;"",Input!Study_name,"")</f>
        <v/>
      </c>
      <c r="F144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44" s="58" t="str">
        <f t="shared" si="215"/>
        <v/>
      </c>
      <c r="H144" s="58" t="str">
        <f t="shared" si="216"/>
        <v/>
      </c>
      <c r="I144" s="58" t="str">
        <f t="shared" si="217"/>
        <v/>
      </c>
      <c r="J144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44" s="58" t="str">
        <f>IF(AND(Include_study="Yes",Sufficient_data="Yes",Variance&lt;&gt;""),IF(Input!Standard_error_of_Partial_correlation&lt;&gt;"",Input!Standard_error_of_Partial_correlation,SQRT(J144)),"")</f>
        <v/>
      </c>
      <c r="L144" s="58" t="str">
        <f>IF(AND(Sufficient_data="Yes",Include_study="Yes",Variance&lt;&gt;""),1/Variance,"")</f>
        <v/>
      </c>
      <c r="M144" s="58" t="str">
        <f>IF(AND(Sufficient_data="Yes",Include_study="Yes",Variance&lt;&gt;""),1/(Variance+T2_),"")</f>
        <v/>
      </c>
      <c r="N144" s="58" t="str">
        <f t="shared" si="218"/>
        <v/>
      </c>
      <c r="O144" s="58" t="str">
        <f t="shared" si="219"/>
        <v/>
      </c>
      <c r="P144" s="143" t="str">
        <f t="shared" si="220"/>
        <v/>
      </c>
      <c r="Q144" s="146" t="str">
        <f>IF(AND(Include_study="Yes",Sufficient_data="Yes",Variance&lt;&gt;""),IF(Fisher_transformation="Off",Partial_correlation,Partial_correlation_z)-Combined_Effect_Size,"")</f>
        <v/>
      </c>
      <c r="S144" s="75" t="e">
        <f>IF(AND(Sufficient_data="Yes",Include_study="Yes",Variance&lt;&gt;""),Partial_correlation,NA())</f>
        <v>#N/A</v>
      </c>
      <c r="T144" s="58" t="e">
        <f t="shared" si="221"/>
        <v>#N/A</v>
      </c>
      <c r="U144" s="47" t="e">
        <f t="shared" si="222"/>
        <v>#N/A</v>
      </c>
      <c r="Z144" s="166"/>
      <c r="AA144" s="82" t="str">
        <f t="shared" si="223"/>
        <v/>
      </c>
      <c r="AB144" s="88" t="b">
        <f t="shared" si="250"/>
        <v>0</v>
      </c>
      <c r="AC144" s="105" t="str">
        <f>IF(Include_in_subgroup=TRUE,Input!Study_name,"")</f>
        <v/>
      </c>
      <c r="AD144" s="58" t="str">
        <f t="shared" si="224"/>
        <v/>
      </c>
      <c r="AE144" s="58" t="str">
        <f t="shared" si="225"/>
        <v/>
      </c>
      <c r="AF144" s="58" t="str">
        <f t="shared" si="226"/>
        <v/>
      </c>
      <c r="AG144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44" s="58" t="str">
        <f t="shared" si="227"/>
        <v/>
      </c>
      <c r="AI144" s="58" t="str">
        <f t="shared" si="228"/>
        <v/>
      </c>
      <c r="AJ144" s="83" t="str">
        <f t="shared" si="229"/>
        <v/>
      </c>
      <c r="AK144" s="58" t="str">
        <f t="shared" si="230"/>
        <v/>
      </c>
      <c r="AL144" s="58" t="str">
        <f t="shared" si="231"/>
        <v/>
      </c>
      <c r="AM144" s="47" t="str">
        <f t="shared" si="232"/>
        <v/>
      </c>
      <c r="AN144" s="27"/>
      <c r="AO144" s="75" t="e">
        <f t="shared" si="233"/>
        <v>#N/A</v>
      </c>
      <c r="AP144" s="58" t="e">
        <f t="shared" si="234"/>
        <v>#N/A</v>
      </c>
      <c r="AQ144" s="47" t="e">
        <f t="shared" si="235"/>
        <v>#N/A</v>
      </c>
      <c r="AR144" s="27"/>
      <c r="AS144" s="82" t="str">
        <f t="shared" si="206"/>
        <v/>
      </c>
      <c r="AT144" s="58" t="str">
        <f>IF(AND(Sufficient_data="Yes",Include_study="Yes",Subgroup&lt;&gt;""),IF(COUNTIFS(Input!K$2:K143,"="&amp;"Yes",Input!C$2:C143,"="&amp;"Yes",Input!M$2:M143,"="&amp;Subgroup)&gt;0,"",Subgroup),"")</f>
        <v/>
      </c>
      <c r="AU144" s="88" t="str">
        <f t="shared" si="207"/>
        <v/>
      </c>
      <c r="AV144" s="78" t="str">
        <f t="shared" si="236"/>
        <v/>
      </c>
      <c r="AW144" s="58" t="str">
        <f t="shared" si="208"/>
        <v/>
      </c>
      <c r="AX144" s="89" t="str">
        <f t="shared" si="209"/>
        <v/>
      </c>
      <c r="AY144" s="83" t="str">
        <f t="shared" si="251"/>
        <v/>
      </c>
      <c r="AZ144" s="58" t="str">
        <f t="shared" si="210"/>
        <v/>
      </c>
      <c r="BA144" s="58" t="str">
        <f t="shared" si="237"/>
        <v/>
      </c>
      <c r="BB144" s="58" t="str">
        <f t="shared" si="211"/>
        <v/>
      </c>
      <c r="BC144" s="58" t="str">
        <f t="shared" si="212"/>
        <v/>
      </c>
      <c r="BD144" s="58" t="str">
        <f t="shared" si="238"/>
        <v/>
      </c>
      <c r="BE144" s="88" t="str">
        <f t="shared" si="239"/>
        <v/>
      </c>
      <c r="BF144" s="58" t="str">
        <f t="shared" si="240"/>
        <v/>
      </c>
      <c r="BG144" s="58" t="str">
        <f t="shared" si="241"/>
        <v/>
      </c>
      <c r="BH144" s="58" t="str">
        <f t="shared" si="252"/>
        <v/>
      </c>
      <c r="BI144" s="58" t="str">
        <f t="shared" si="253"/>
        <v/>
      </c>
      <c r="BJ144" s="58" t="str">
        <f t="shared" si="242"/>
        <v/>
      </c>
      <c r="BK144" s="58" t="str">
        <f t="shared" si="243"/>
        <v/>
      </c>
      <c r="BL144" s="58" t="str">
        <f t="shared" si="254"/>
        <v/>
      </c>
      <c r="BM144" s="58" t="str">
        <f t="shared" si="255"/>
        <v/>
      </c>
      <c r="BN144" s="58" t="str">
        <f t="shared" si="244"/>
        <v/>
      </c>
      <c r="BO144" s="58" t="e">
        <f t="shared" si="245"/>
        <v>#N/A</v>
      </c>
      <c r="BP144" s="83" t="str">
        <f t="shared" si="256"/>
        <v/>
      </c>
      <c r="BQ144" s="58" t="str">
        <f t="shared" si="246"/>
        <v/>
      </c>
      <c r="BR144" s="58" t="str">
        <f t="shared" si="247"/>
        <v/>
      </c>
      <c r="BS144" s="58" t="str">
        <f t="shared" si="248"/>
        <v/>
      </c>
      <c r="BT144" s="47" t="str">
        <f t="shared" si="249"/>
        <v/>
      </c>
      <c r="BY144" s="167"/>
      <c r="BZ144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44" s="58" t="e">
        <f>IF(Include_in_Moderator=TRUE,'Moderator Analysis'!E:E,NA())</f>
        <v>#N/A</v>
      </c>
      <c r="CB144" s="58" t="e">
        <f>IF(Include_in_Moderator=TRUE,'Moderator Analysis'!F:F,NA())</f>
        <v>#N/A</v>
      </c>
      <c r="CC144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44" s="58" t="str">
        <f>IF(Include_in_Moderator=TRUE,1/CC:CC^2,"")</f>
        <v/>
      </c>
      <c r="CE144" s="58" t="str">
        <f>IF(Include_in_Moderator=TRUE,'Moderator Analysis'!F:F-CO$2,"")</f>
        <v/>
      </c>
      <c r="CF144" s="58" t="str">
        <f>IF(Include_in_Moderator=TRUE,'Moderator Analysis'!E:E-CO$3,"")</f>
        <v/>
      </c>
      <c r="CG144" s="47" t="str">
        <f>IF(Include_in_Moderator=TRUE,CD:CD*('Moderator Analysis'!F:F-CO$5-CO$4*'Moderator Analysis'!E:E)^2,"")</f>
        <v/>
      </c>
      <c r="CH144" s="27"/>
      <c r="CI144" s="75" t="str">
        <f>IF(AND(Sufficient_data="Yes",Include_study="Yes",Include_in_Moderator=TRUE,Moderator&lt;&gt;""),1/(CC:CC^2+CO$7),"")</f>
        <v/>
      </c>
      <c r="CJ144" s="58" t="str">
        <f>IF(AND(Sufficient_data="Yes",Include_study="Yes",CI144&lt;&gt;""),'Moderator Analysis'!F:F-'Moderator Analysis'!K$37,"")</f>
        <v/>
      </c>
      <c r="CK144" s="58" t="str">
        <f>IF(AND(Sufficient_data="Yes",Include_study="Yes",CI144&lt;&gt;""),'Moderator Analysis'!E:E-SUMPRODUCT('Moderator Analysis'!E:E,CI:CI)/SUM(CI:CI),"")</f>
        <v/>
      </c>
      <c r="CL144" s="47" t="str">
        <f>IF(AND(Sufficient_data="Yes",Include_study="Yes",CI144&lt;&gt;""),CI:CI*(CB144-'Moderator Analysis'!K$29-'Moderator Analysis'!K$30*'Moderator Analysis'!E:E)^2,"")</f>
        <v/>
      </c>
      <c r="CQ144" s="167"/>
      <c r="CR144" s="150" t="b">
        <f>IF(Additional_Fisher_transformation="On",AND(Include_study="Yes",Number_of_observations&lt;&gt;"",Number_of_predictors&lt;&gt;""),AND(Include_study="Yes",Sufficient_data="Yes"))</f>
        <v>0</v>
      </c>
      <c r="CS144" s="169"/>
      <c r="CT144" s="58" t="str">
        <f>IF(Include_in_Pub_Bias=TRUE,Partial_correlation,"")</f>
        <v/>
      </c>
      <c r="CU144" s="58" t="str">
        <f>IF(AND(Include_in_Pub_Bias=TRUE,Additional_Fisher_transformation="On"),FISHER(Partial_correlation),"")</f>
        <v/>
      </c>
      <c r="CV144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44" s="58" t="str">
        <f>IF(Include_in_Pub_Bias=TRUE,1/CV:CV^2,"")</f>
        <v/>
      </c>
      <c r="CX144" s="58" t="str">
        <f>IF(Include_in_Pub_Bias=TRUE,1/(CV:CV^2+IF(Additional_model="Fixed effect",0,Calculations!DK$11)),"")</f>
        <v/>
      </c>
      <c r="CY144" s="58" t="str">
        <f>IF(Include_in_Pub_Bias=TRUE,1/(CV:CV^2+IF(Additional_model="Fixed effect",0,'Publication Bias Analysis'!L$32)),"")</f>
        <v/>
      </c>
      <c r="CZ144" s="58" t="str">
        <f>IF(Include_in_Pub_Bias=TRUE,'Publication Bias Analysis'!E:E-'Publication Bias Analysis'!I$37,"")</f>
        <v/>
      </c>
      <c r="DA144" s="58" t="str">
        <f>IF(Include_in_Pub_Bias=TRUE,IF(Additional_model="Fixed effect",1/CV:CV,1/SQRT(CV:CV^2+DK$11)),"")</f>
        <v/>
      </c>
      <c r="DB144" s="58" t="str">
        <f>IF(Include_in_Pub_Bias=TRUE,IF(Additional_model="Fixed effect",'Publication Bias Analysis'!E:E/CV:CV,'Publication Bias Analysis'!E:E/SQRT(CV:CV^2+DK$11)),"")</f>
        <v/>
      </c>
      <c r="DC144" s="78" t="str">
        <f>IF(Include_in_Pub_Bias=TRUE,RANK(DP:DP,DP:DP,1)*IF(DO:DO&gt;0,1,-1),"")</f>
        <v/>
      </c>
      <c r="DD144" s="78" t="str">
        <f>IF(Include_in_Pub_Bias=TRUE,DC:DC,"")</f>
        <v/>
      </c>
      <c r="DE144" s="78" t="str">
        <f>IF(Include_in_Pub_Bias=TRUE,RANK(DS:DS,DS:DS,1)*IF(DR:DR&lt;0,-1,1),"")</f>
        <v/>
      </c>
      <c r="DF144" s="78" t="str">
        <f>IF(Include_in_Pub_Bias=TRUE,RANK(DV:DV,DV:DV,1)*IF(DU:DU&lt;0,-1,1),"")</f>
        <v/>
      </c>
      <c r="DG144" s="58" t="e">
        <f>IF(Include_in_Pub_Bias=TRUE,'Publication Bias Analysis'!E:E,NA())</f>
        <v>#N/A</v>
      </c>
      <c r="DH144" s="47" t="e">
        <f>IF(Include_in_Pub_Bias=TRUE,CV:CV,NA())</f>
        <v>#N/A</v>
      </c>
      <c r="DN144" s="164"/>
      <c r="DO144" s="10" t="str">
        <f>IF(Include_in_Pub_Bias=TRUE,IF('Publication Bias Analysis'!L$37="Left",'Publication Bias Analysis'!E:E-'Publication Bias Analysis'!I$29,'Publication Bias Analysis'!I$29-'Publication Bias Analysis'!E:E),"")</f>
        <v/>
      </c>
      <c r="DP144" s="10" t="str">
        <f>IF(Include_in_Pub_Bias=TRUE,ABS(DO144),"")</f>
        <v/>
      </c>
      <c r="DQ144" s="47" t="str">
        <f>IF(Include_in_Pub_Bias=TRUE,1/(CV:CV^2+IF(Additional_model="Fixed effect",0,$DZ$6)),"")</f>
        <v/>
      </c>
      <c r="DR144" s="10" t="str">
        <f>IF(Include_in_Pub_Bias=TRUE,IF('Publication Bias Analysis'!L$37="Left",'Publication Bias Analysis'!E:E-DZ$3,DZ$3-'Publication Bias Analysis'!E:E),"")</f>
        <v/>
      </c>
      <c r="DS144" s="10" t="str">
        <f t="shared" si="257"/>
        <v/>
      </c>
      <c r="DT144" s="47" t="str">
        <f>IF(AND(DR144&lt;&gt;"",DD144&lt;=MAX(DD:DD)-DZ$7),1/(CV:CV^2+IF(Additional_model="Fixed effect",0,$DZ$13)),"")</f>
        <v/>
      </c>
      <c r="DU144" s="10" t="str">
        <f>IF(Include_in_Pub_Bias=TRUE,IF('Publication Bias Analysis'!L$37="Left",'Publication Bias Analysis'!E:E-DZ$10,DZ$10-'Publication Bias Analysis'!E:E),"")</f>
        <v/>
      </c>
      <c r="DV144" s="10" t="str">
        <f t="shared" si="213"/>
        <v/>
      </c>
      <c r="DW144" s="47" t="str">
        <f>IF(AND(DU144&lt;&gt;"",DE144&lt;=MAX(DE:DE)-DZ$14),1/(CV:CV^2+IF(Additional_model="Fixed effect",0,$DZ$20)),"")</f>
        <v/>
      </c>
      <c r="EO144" s="164"/>
      <c r="EP144" s="58" t="str">
        <f>IF(Include_in_Pub_Bias=TRUE,Inverse_standard_error-AVERAGE(Inverse_standard_error),"")</f>
        <v/>
      </c>
      <c r="EQ144" s="47" t="str">
        <f>IF(Include_in_Pub_Bias=TRUE,Z_score-('Publication Bias Analysis'!P$3+'Publication Bias Analysis'!P$4*Inverse_standard_error),"")</f>
        <v/>
      </c>
      <c r="ES144" s="164"/>
      <c r="ET144" s="58" t="str">
        <f>IF(Include_in_Pub_Bias=TRUE,('Publication Bias Analysis'!E:E-SUMPRODUCT('Publication Bias Analysis'!E:E,Calculations!CW:CW)/SUM(Calculations!CW:CW))/(SQRT(EU:EU)),"")</f>
        <v/>
      </c>
      <c r="EU144" s="58" t="str">
        <f>IF(Include_in_Pub_Bias=TRUE,'Publication Bias Analysis'!F:F^2-1/(SUM(Calculations!CW:CW)),"")</f>
        <v/>
      </c>
      <c r="EV144" s="78" t="str">
        <f>IF(Include_in_Pub_Bias=TRUE,RANK(ET:ET,ET:ET,1),"")</f>
        <v/>
      </c>
      <c r="EW144" s="78" t="str">
        <f>IF(Include_in_Pub_Bias=TRUE,RANK(EU:EU,EU:EU,1),"")</f>
        <v/>
      </c>
      <c r="EX144" s="78" t="str">
        <f>IF(Include_in_Pub_Bias=TRUE,COUNTIFS(EV145:EV343,"&lt;"&amp;EV144,EW145:EW343,"&lt;"&amp;EW144)+COUNTIFS(EV145:EV343,"&gt;"&amp;EV144,EW145:EW343,"&gt;"&amp;EW144),"")</f>
        <v/>
      </c>
      <c r="EY144" s="94" t="str">
        <f>IF(Include_in_Pub_Bias=TRUE,COUNTIFS(EV145:EV343,"&lt;"&amp;EV144,EW145:EW343,"&gt;"&amp;EW144)+COUNTIFS(EV145:EV343,"&gt;"&amp;EV144,EW145:EW343,"&lt;"&amp;EW144),"")</f>
        <v/>
      </c>
      <c r="FA144" s="164"/>
      <c r="FG144" s="164"/>
      <c r="FH144" s="58" t="e">
        <f>IF(Include_in_Pub_Bias=TRUE,Inverse_standard_error,NA())</f>
        <v>#N/A</v>
      </c>
      <c r="FI144" s="58" t="e">
        <f>IF(Include_in_Pub_Bias=TRUE,Z_score,NA())</f>
        <v>#N/A</v>
      </c>
      <c r="FJ144" s="58" t="str">
        <f>IF(Include_in_Pub_Bias=TRUE,Inverse_standard_error-AVERAGE(Inverse_standard_error),"")</f>
        <v/>
      </c>
      <c r="FK144" s="47" t="str">
        <f>IF(Include_in_Pub_Bias=TRUE,Z_score-('Publication Bias Analysis'!AK$30+'Publication Bias Analysis'!AK$31*Inverse_standard_error),"")</f>
        <v/>
      </c>
      <c r="FQ144" s="164"/>
      <c r="FR144" s="98" t="str">
        <f>IF(Z_score&lt;&gt;"",RANK('Publication Bias Analysis'!AT:AT,'Publication Bias Analysis'!AT:AT,1)+COUNTIF('Publication Bias Analysis'!AT$2:AT143,'Publication Bias Analysis'!AR144),"")</f>
        <v/>
      </c>
      <c r="FS144" s="58" t="str">
        <f t="shared" si="259"/>
        <v/>
      </c>
      <c r="FT144" s="58" t="e">
        <f>IF(Include_in_Pub_Bias=TRUE,'Publication Bias Analysis'!AS144,NA())</f>
        <v>#N/A</v>
      </c>
      <c r="FU144" s="58" t="e">
        <f>IF('Publication Bias Analysis'!AS144&lt;&gt;"",'Publication Bias Analysis'!AT144,NA())</f>
        <v>#N/A</v>
      </c>
      <c r="FV144" s="58" t="str">
        <f>IF(Include_in_Pub_Bias=TRUE,'Publication Bias Analysis'!AS:AS-AVERAGE('Publication Bias Analysis'!AS:AS),"")</f>
        <v/>
      </c>
      <c r="FW144" s="47" t="str">
        <f>IF(Include_in_Pub_Bias=TRUE,FU:FU-('Publication Bias Analysis'!AW$30+'Publication Bias Analysis'!AW$31*FT:FT),"")</f>
        <v/>
      </c>
      <c r="GC144" s="164"/>
      <c r="GD144" s="58" t="str">
        <f t="shared" si="204"/>
        <v/>
      </c>
      <c r="GE144" s="58" t="str">
        <f t="shared" si="214"/>
        <v/>
      </c>
      <c r="GF144" s="47" t="str">
        <f t="shared" si="258"/>
        <v/>
      </c>
    </row>
    <row r="145" spans="1:188" x14ac:dyDescent="0.2">
      <c r="A145" s="166"/>
      <c r="B145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45" s="78" t="str">
        <f>IF(B145&lt;&gt;"",IF(B145=0,COUNTIF(B$2:B144,0)+1,COUNTIF(B$2:B144,B145)+B145+COUNTIF(B:B,0)),"")</f>
        <v/>
      </c>
      <c r="D145" s="78" t="str">
        <f>IF(AND(Variance&lt;&gt;"",Entry_Number&lt;&gt;""),Entry_Number,"")</f>
        <v/>
      </c>
      <c r="E145" s="120" t="str">
        <f>IF(Input!Study_name&lt;&gt;"",Input!Study_name,"")</f>
        <v/>
      </c>
      <c r="F145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45" s="58" t="str">
        <f t="shared" si="215"/>
        <v/>
      </c>
      <c r="H145" s="58" t="str">
        <f t="shared" si="216"/>
        <v/>
      </c>
      <c r="I145" s="58" t="str">
        <f t="shared" si="217"/>
        <v/>
      </c>
      <c r="J145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45" s="58" t="str">
        <f>IF(AND(Include_study="Yes",Sufficient_data="Yes",Variance&lt;&gt;""),IF(Input!Standard_error_of_Partial_correlation&lt;&gt;"",Input!Standard_error_of_Partial_correlation,SQRT(J145)),"")</f>
        <v/>
      </c>
      <c r="L145" s="58" t="str">
        <f>IF(AND(Sufficient_data="Yes",Include_study="Yes",Variance&lt;&gt;""),1/Variance,"")</f>
        <v/>
      </c>
      <c r="M145" s="58" t="str">
        <f>IF(AND(Sufficient_data="Yes",Include_study="Yes",Variance&lt;&gt;""),1/(Variance+T2_),"")</f>
        <v/>
      </c>
      <c r="N145" s="58" t="str">
        <f t="shared" si="218"/>
        <v/>
      </c>
      <c r="O145" s="58" t="str">
        <f t="shared" si="219"/>
        <v/>
      </c>
      <c r="P145" s="143" t="str">
        <f t="shared" si="220"/>
        <v/>
      </c>
      <c r="Q145" s="146" t="str">
        <f>IF(AND(Include_study="Yes",Sufficient_data="Yes",Variance&lt;&gt;""),IF(Fisher_transformation="Off",Partial_correlation,Partial_correlation_z)-Combined_Effect_Size,"")</f>
        <v/>
      </c>
      <c r="S145" s="75" t="e">
        <f>IF(AND(Sufficient_data="Yes",Include_study="Yes",Variance&lt;&gt;""),Partial_correlation,NA())</f>
        <v>#N/A</v>
      </c>
      <c r="T145" s="58" t="e">
        <f t="shared" si="221"/>
        <v>#N/A</v>
      </c>
      <c r="U145" s="47" t="e">
        <f t="shared" si="222"/>
        <v>#N/A</v>
      </c>
      <c r="Z145" s="166"/>
      <c r="AA145" s="82" t="str">
        <f t="shared" si="223"/>
        <v/>
      </c>
      <c r="AB145" s="88" t="b">
        <f t="shared" si="250"/>
        <v>0</v>
      </c>
      <c r="AC145" s="105" t="str">
        <f>IF(Include_in_subgroup=TRUE,Input!Study_name,"")</f>
        <v/>
      </c>
      <c r="AD145" s="58" t="str">
        <f t="shared" si="224"/>
        <v/>
      </c>
      <c r="AE145" s="58" t="str">
        <f t="shared" si="225"/>
        <v/>
      </c>
      <c r="AF145" s="58" t="str">
        <f t="shared" si="226"/>
        <v/>
      </c>
      <c r="AG145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45" s="58" t="str">
        <f t="shared" si="227"/>
        <v/>
      </c>
      <c r="AI145" s="58" t="str">
        <f t="shared" si="228"/>
        <v/>
      </c>
      <c r="AJ145" s="83" t="str">
        <f t="shared" si="229"/>
        <v/>
      </c>
      <c r="AK145" s="58" t="str">
        <f t="shared" si="230"/>
        <v/>
      </c>
      <c r="AL145" s="58" t="str">
        <f t="shared" si="231"/>
        <v/>
      </c>
      <c r="AM145" s="47" t="str">
        <f t="shared" si="232"/>
        <v/>
      </c>
      <c r="AN145" s="27"/>
      <c r="AO145" s="75" t="e">
        <f t="shared" si="233"/>
        <v>#N/A</v>
      </c>
      <c r="AP145" s="58" t="e">
        <f t="shared" si="234"/>
        <v>#N/A</v>
      </c>
      <c r="AQ145" s="47" t="e">
        <f t="shared" si="235"/>
        <v>#N/A</v>
      </c>
      <c r="AR145" s="27"/>
      <c r="AS145" s="82" t="str">
        <f t="shared" si="206"/>
        <v/>
      </c>
      <c r="AT145" s="58" t="str">
        <f>IF(AND(Sufficient_data="Yes",Include_study="Yes",Subgroup&lt;&gt;""),IF(COUNTIFS(Input!K$2:K144,"="&amp;"Yes",Input!C$2:C144,"="&amp;"Yes",Input!M$2:M144,"="&amp;Subgroup)&gt;0,"",Subgroup),"")</f>
        <v/>
      </c>
      <c r="AU145" s="88" t="str">
        <f t="shared" si="207"/>
        <v/>
      </c>
      <c r="AV145" s="78" t="str">
        <f t="shared" si="236"/>
        <v/>
      </c>
      <c r="AW145" s="58" t="str">
        <f t="shared" si="208"/>
        <v/>
      </c>
      <c r="AX145" s="89" t="str">
        <f t="shared" si="209"/>
        <v/>
      </c>
      <c r="AY145" s="83" t="str">
        <f t="shared" si="251"/>
        <v/>
      </c>
      <c r="AZ145" s="58" t="str">
        <f t="shared" si="210"/>
        <v/>
      </c>
      <c r="BA145" s="58" t="str">
        <f t="shared" si="237"/>
        <v/>
      </c>
      <c r="BB145" s="58" t="str">
        <f t="shared" si="211"/>
        <v/>
      </c>
      <c r="BC145" s="58" t="str">
        <f t="shared" si="212"/>
        <v/>
      </c>
      <c r="BD145" s="58" t="str">
        <f t="shared" si="238"/>
        <v/>
      </c>
      <c r="BE145" s="88" t="str">
        <f t="shared" si="239"/>
        <v/>
      </c>
      <c r="BF145" s="58" t="str">
        <f t="shared" si="240"/>
        <v/>
      </c>
      <c r="BG145" s="58" t="str">
        <f t="shared" si="241"/>
        <v/>
      </c>
      <c r="BH145" s="58" t="str">
        <f t="shared" si="252"/>
        <v/>
      </c>
      <c r="BI145" s="58" t="str">
        <f t="shared" si="253"/>
        <v/>
      </c>
      <c r="BJ145" s="58" t="str">
        <f t="shared" si="242"/>
        <v/>
      </c>
      <c r="BK145" s="58" t="str">
        <f t="shared" si="243"/>
        <v/>
      </c>
      <c r="BL145" s="58" t="str">
        <f t="shared" si="254"/>
        <v/>
      </c>
      <c r="BM145" s="58" t="str">
        <f t="shared" si="255"/>
        <v/>
      </c>
      <c r="BN145" s="58" t="str">
        <f t="shared" si="244"/>
        <v/>
      </c>
      <c r="BO145" s="58" t="e">
        <f t="shared" si="245"/>
        <v>#N/A</v>
      </c>
      <c r="BP145" s="83" t="str">
        <f t="shared" si="256"/>
        <v/>
      </c>
      <c r="BQ145" s="58" t="str">
        <f t="shared" si="246"/>
        <v/>
      </c>
      <c r="BR145" s="58" t="str">
        <f t="shared" si="247"/>
        <v/>
      </c>
      <c r="BS145" s="58" t="str">
        <f t="shared" si="248"/>
        <v/>
      </c>
      <c r="BT145" s="47" t="str">
        <f t="shared" si="249"/>
        <v/>
      </c>
      <c r="BY145" s="167"/>
      <c r="BZ145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45" s="58" t="e">
        <f>IF(Include_in_Moderator=TRUE,'Moderator Analysis'!E:E,NA())</f>
        <v>#N/A</v>
      </c>
      <c r="CB145" s="58" t="e">
        <f>IF(Include_in_Moderator=TRUE,'Moderator Analysis'!F:F,NA())</f>
        <v>#N/A</v>
      </c>
      <c r="CC145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45" s="58" t="str">
        <f>IF(Include_in_Moderator=TRUE,1/CC:CC^2,"")</f>
        <v/>
      </c>
      <c r="CE145" s="58" t="str">
        <f>IF(Include_in_Moderator=TRUE,'Moderator Analysis'!F:F-CO$2,"")</f>
        <v/>
      </c>
      <c r="CF145" s="58" t="str">
        <f>IF(Include_in_Moderator=TRUE,'Moderator Analysis'!E:E-CO$3,"")</f>
        <v/>
      </c>
      <c r="CG145" s="47" t="str">
        <f>IF(Include_in_Moderator=TRUE,CD:CD*('Moderator Analysis'!F:F-CO$5-CO$4*'Moderator Analysis'!E:E)^2,"")</f>
        <v/>
      </c>
      <c r="CH145" s="27"/>
      <c r="CI145" s="75" t="str">
        <f>IF(AND(Sufficient_data="Yes",Include_study="Yes",Include_in_Moderator=TRUE,Moderator&lt;&gt;""),1/(CC:CC^2+CO$7),"")</f>
        <v/>
      </c>
      <c r="CJ145" s="58" t="str">
        <f>IF(AND(Sufficient_data="Yes",Include_study="Yes",CI145&lt;&gt;""),'Moderator Analysis'!F:F-'Moderator Analysis'!K$37,"")</f>
        <v/>
      </c>
      <c r="CK145" s="58" t="str">
        <f>IF(AND(Sufficient_data="Yes",Include_study="Yes",CI145&lt;&gt;""),'Moderator Analysis'!E:E-SUMPRODUCT('Moderator Analysis'!E:E,CI:CI)/SUM(CI:CI),"")</f>
        <v/>
      </c>
      <c r="CL145" s="47" t="str">
        <f>IF(AND(Sufficient_data="Yes",Include_study="Yes",CI145&lt;&gt;""),CI:CI*(CB145-'Moderator Analysis'!K$29-'Moderator Analysis'!K$30*'Moderator Analysis'!E:E)^2,"")</f>
        <v/>
      </c>
      <c r="CQ145" s="167"/>
      <c r="CR145" s="150" t="b">
        <f>IF(Additional_Fisher_transformation="On",AND(Include_study="Yes",Number_of_observations&lt;&gt;"",Number_of_predictors&lt;&gt;""),AND(Include_study="Yes",Sufficient_data="Yes"))</f>
        <v>0</v>
      </c>
      <c r="CS145" s="169"/>
      <c r="CT145" s="58" t="str">
        <f>IF(Include_in_Pub_Bias=TRUE,Partial_correlation,"")</f>
        <v/>
      </c>
      <c r="CU145" s="58" t="str">
        <f>IF(AND(Include_in_Pub_Bias=TRUE,Additional_Fisher_transformation="On"),FISHER(Partial_correlation),"")</f>
        <v/>
      </c>
      <c r="CV145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45" s="58" t="str">
        <f>IF(Include_in_Pub_Bias=TRUE,1/CV:CV^2,"")</f>
        <v/>
      </c>
      <c r="CX145" s="58" t="str">
        <f>IF(Include_in_Pub_Bias=TRUE,1/(CV:CV^2+IF(Additional_model="Fixed effect",0,Calculations!DK$11)),"")</f>
        <v/>
      </c>
      <c r="CY145" s="58" t="str">
        <f>IF(Include_in_Pub_Bias=TRUE,1/(CV:CV^2+IF(Additional_model="Fixed effect",0,'Publication Bias Analysis'!L$32)),"")</f>
        <v/>
      </c>
      <c r="CZ145" s="58" t="str">
        <f>IF(Include_in_Pub_Bias=TRUE,'Publication Bias Analysis'!E:E-'Publication Bias Analysis'!I$37,"")</f>
        <v/>
      </c>
      <c r="DA145" s="58" t="str">
        <f>IF(Include_in_Pub_Bias=TRUE,IF(Additional_model="Fixed effect",1/CV:CV,1/SQRT(CV:CV^2+DK$11)),"")</f>
        <v/>
      </c>
      <c r="DB145" s="58" t="str">
        <f>IF(Include_in_Pub_Bias=TRUE,IF(Additional_model="Fixed effect",'Publication Bias Analysis'!E:E/CV:CV,'Publication Bias Analysis'!E:E/SQRT(CV:CV^2+DK$11)),"")</f>
        <v/>
      </c>
      <c r="DC145" s="78" t="str">
        <f>IF(Include_in_Pub_Bias=TRUE,RANK(DP:DP,DP:DP,1)*IF(DO:DO&gt;0,1,-1),"")</f>
        <v/>
      </c>
      <c r="DD145" s="78" t="str">
        <f>IF(Include_in_Pub_Bias=TRUE,DC:DC,"")</f>
        <v/>
      </c>
      <c r="DE145" s="78" t="str">
        <f>IF(Include_in_Pub_Bias=TRUE,RANK(DS:DS,DS:DS,1)*IF(DR:DR&lt;0,-1,1),"")</f>
        <v/>
      </c>
      <c r="DF145" s="78" t="str">
        <f>IF(Include_in_Pub_Bias=TRUE,RANK(DV:DV,DV:DV,1)*IF(DU:DU&lt;0,-1,1),"")</f>
        <v/>
      </c>
      <c r="DG145" s="58" t="e">
        <f>IF(Include_in_Pub_Bias=TRUE,'Publication Bias Analysis'!E:E,NA())</f>
        <v>#N/A</v>
      </c>
      <c r="DH145" s="47" t="e">
        <f>IF(Include_in_Pub_Bias=TRUE,CV:CV,NA())</f>
        <v>#N/A</v>
      </c>
      <c r="DN145" s="164"/>
      <c r="DO145" s="10" t="str">
        <f>IF(Include_in_Pub_Bias=TRUE,IF('Publication Bias Analysis'!L$37="Left",'Publication Bias Analysis'!E:E-'Publication Bias Analysis'!I$29,'Publication Bias Analysis'!I$29-'Publication Bias Analysis'!E:E),"")</f>
        <v/>
      </c>
      <c r="DP145" s="10" t="str">
        <f>IF(Include_in_Pub_Bias=TRUE,ABS(DO145),"")</f>
        <v/>
      </c>
      <c r="DQ145" s="47" t="str">
        <f>IF(Include_in_Pub_Bias=TRUE,1/(CV:CV^2+IF(Additional_model="Fixed effect",0,$DZ$6)),"")</f>
        <v/>
      </c>
      <c r="DR145" s="10" t="str">
        <f>IF(Include_in_Pub_Bias=TRUE,IF('Publication Bias Analysis'!L$37="Left",'Publication Bias Analysis'!E:E-DZ$3,DZ$3-'Publication Bias Analysis'!E:E),"")</f>
        <v/>
      </c>
      <c r="DS145" s="10" t="str">
        <f t="shared" si="257"/>
        <v/>
      </c>
      <c r="DT145" s="47" t="str">
        <f>IF(AND(DR145&lt;&gt;"",DD145&lt;=MAX(DD:DD)-DZ$7),1/(CV:CV^2+IF(Additional_model="Fixed effect",0,$DZ$13)),"")</f>
        <v/>
      </c>
      <c r="DU145" s="10" t="str">
        <f>IF(Include_in_Pub_Bias=TRUE,IF('Publication Bias Analysis'!L$37="Left",'Publication Bias Analysis'!E:E-DZ$10,DZ$10-'Publication Bias Analysis'!E:E),"")</f>
        <v/>
      </c>
      <c r="DV145" s="10" t="str">
        <f t="shared" si="213"/>
        <v/>
      </c>
      <c r="DW145" s="47" t="str">
        <f>IF(AND(DU145&lt;&gt;"",DE145&lt;=MAX(DE:DE)-DZ$14),1/(CV:CV^2+IF(Additional_model="Fixed effect",0,$DZ$20)),"")</f>
        <v/>
      </c>
      <c r="EO145" s="164"/>
      <c r="EP145" s="58" t="str">
        <f>IF(Include_in_Pub_Bias=TRUE,Inverse_standard_error-AVERAGE(Inverse_standard_error),"")</f>
        <v/>
      </c>
      <c r="EQ145" s="47" t="str">
        <f>IF(Include_in_Pub_Bias=TRUE,Z_score-('Publication Bias Analysis'!P$3+'Publication Bias Analysis'!P$4*Inverse_standard_error),"")</f>
        <v/>
      </c>
      <c r="ES145" s="164"/>
      <c r="ET145" s="58" t="str">
        <f>IF(Include_in_Pub_Bias=TRUE,('Publication Bias Analysis'!E:E-SUMPRODUCT('Publication Bias Analysis'!E:E,Calculations!CW:CW)/SUM(Calculations!CW:CW))/(SQRT(EU:EU)),"")</f>
        <v/>
      </c>
      <c r="EU145" s="58" t="str">
        <f>IF(Include_in_Pub_Bias=TRUE,'Publication Bias Analysis'!F:F^2-1/(SUM(Calculations!CW:CW)),"")</f>
        <v/>
      </c>
      <c r="EV145" s="78" t="str">
        <f>IF(Include_in_Pub_Bias=TRUE,RANK(ET:ET,ET:ET,1),"")</f>
        <v/>
      </c>
      <c r="EW145" s="78" t="str">
        <f>IF(Include_in_Pub_Bias=TRUE,RANK(EU:EU,EU:EU,1),"")</f>
        <v/>
      </c>
      <c r="EX145" s="78" t="str">
        <f>IF(Include_in_Pub_Bias=TRUE,COUNTIFS(EV146:EV344,"&lt;"&amp;EV145,EW146:EW344,"&lt;"&amp;EW145)+COUNTIFS(EV146:EV344,"&gt;"&amp;EV145,EW146:EW344,"&gt;"&amp;EW145),"")</f>
        <v/>
      </c>
      <c r="EY145" s="94" t="str">
        <f>IF(Include_in_Pub_Bias=TRUE,COUNTIFS(EV146:EV344,"&lt;"&amp;EV145,EW146:EW344,"&gt;"&amp;EW145)+COUNTIFS(EV146:EV344,"&gt;"&amp;EV145,EW146:EW344,"&lt;"&amp;EW145),"")</f>
        <v/>
      </c>
      <c r="FA145" s="164"/>
      <c r="FG145" s="164"/>
      <c r="FH145" s="58" t="e">
        <f>IF(Include_in_Pub_Bias=TRUE,Inverse_standard_error,NA())</f>
        <v>#N/A</v>
      </c>
      <c r="FI145" s="58" t="e">
        <f>IF(Include_in_Pub_Bias=TRUE,Z_score,NA())</f>
        <v>#N/A</v>
      </c>
      <c r="FJ145" s="58" t="str">
        <f>IF(Include_in_Pub_Bias=TRUE,Inverse_standard_error-AVERAGE(Inverse_standard_error),"")</f>
        <v/>
      </c>
      <c r="FK145" s="47" t="str">
        <f>IF(Include_in_Pub_Bias=TRUE,Z_score-('Publication Bias Analysis'!AK$30+'Publication Bias Analysis'!AK$31*Inverse_standard_error),"")</f>
        <v/>
      </c>
      <c r="FQ145" s="164"/>
      <c r="FR145" s="98" t="str">
        <f>IF(Z_score&lt;&gt;"",RANK('Publication Bias Analysis'!AT:AT,'Publication Bias Analysis'!AT:AT,1)+COUNTIF('Publication Bias Analysis'!AT$2:AT144,'Publication Bias Analysis'!AR145),"")</f>
        <v/>
      </c>
      <c r="FS145" s="58" t="str">
        <f t="shared" si="259"/>
        <v/>
      </c>
      <c r="FT145" s="58" t="e">
        <f>IF(Include_in_Pub_Bias=TRUE,'Publication Bias Analysis'!AS145,NA())</f>
        <v>#N/A</v>
      </c>
      <c r="FU145" s="58" t="e">
        <f>IF('Publication Bias Analysis'!AS145&lt;&gt;"",'Publication Bias Analysis'!AT145,NA())</f>
        <v>#N/A</v>
      </c>
      <c r="FV145" s="58" t="str">
        <f>IF(Include_in_Pub_Bias=TRUE,'Publication Bias Analysis'!AS:AS-AVERAGE('Publication Bias Analysis'!AS:AS),"")</f>
        <v/>
      </c>
      <c r="FW145" s="47" t="str">
        <f>IF(Include_in_Pub_Bias=TRUE,FU:FU-('Publication Bias Analysis'!AW$30+'Publication Bias Analysis'!AW$31*FT:FT),"")</f>
        <v/>
      </c>
      <c r="GC145" s="164"/>
      <c r="GD145" s="58" t="str">
        <f t="shared" si="204"/>
        <v/>
      </c>
      <c r="GE145" s="58" t="str">
        <f t="shared" si="214"/>
        <v/>
      </c>
      <c r="GF145" s="47" t="str">
        <f t="shared" si="258"/>
        <v/>
      </c>
    </row>
    <row r="146" spans="1:188" x14ac:dyDescent="0.2">
      <c r="A146" s="166"/>
      <c r="B146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46" s="78" t="str">
        <f>IF(B146&lt;&gt;"",IF(B146=0,COUNTIF(B$2:B145,0)+1,COUNTIF(B$2:B145,B146)+B146+COUNTIF(B:B,0)),"")</f>
        <v/>
      </c>
      <c r="D146" s="78" t="str">
        <f>IF(AND(Variance&lt;&gt;"",Entry_Number&lt;&gt;""),Entry_Number,"")</f>
        <v/>
      </c>
      <c r="E146" s="120" t="str">
        <f>IF(Input!Study_name&lt;&gt;"",Input!Study_name,"")</f>
        <v/>
      </c>
      <c r="F146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46" s="58" t="str">
        <f t="shared" si="215"/>
        <v/>
      </c>
      <c r="H146" s="58" t="str">
        <f t="shared" si="216"/>
        <v/>
      </c>
      <c r="I146" s="58" t="str">
        <f t="shared" si="217"/>
        <v/>
      </c>
      <c r="J146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46" s="58" t="str">
        <f>IF(AND(Include_study="Yes",Sufficient_data="Yes",Variance&lt;&gt;""),IF(Input!Standard_error_of_Partial_correlation&lt;&gt;"",Input!Standard_error_of_Partial_correlation,SQRT(J146)),"")</f>
        <v/>
      </c>
      <c r="L146" s="58" t="str">
        <f>IF(AND(Sufficient_data="Yes",Include_study="Yes",Variance&lt;&gt;""),1/Variance,"")</f>
        <v/>
      </c>
      <c r="M146" s="58" t="str">
        <f>IF(AND(Sufficient_data="Yes",Include_study="Yes",Variance&lt;&gt;""),1/(Variance+T2_),"")</f>
        <v/>
      </c>
      <c r="N146" s="58" t="str">
        <f t="shared" si="218"/>
        <v/>
      </c>
      <c r="O146" s="58" t="str">
        <f t="shared" si="219"/>
        <v/>
      </c>
      <c r="P146" s="143" t="str">
        <f t="shared" si="220"/>
        <v/>
      </c>
      <c r="Q146" s="146" t="str">
        <f>IF(AND(Include_study="Yes",Sufficient_data="Yes",Variance&lt;&gt;""),IF(Fisher_transformation="Off",Partial_correlation,Partial_correlation_z)-Combined_Effect_Size,"")</f>
        <v/>
      </c>
      <c r="S146" s="75" t="e">
        <f>IF(AND(Sufficient_data="Yes",Include_study="Yes",Variance&lt;&gt;""),Partial_correlation,NA())</f>
        <v>#N/A</v>
      </c>
      <c r="T146" s="58" t="e">
        <f t="shared" si="221"/>
        <v>#N/A</v>
      </c>
      <c r="U146" s="47" t="e">
        <f t="shared" si="222"/>
        <v>#N/A</v>
      </c>
      <c r="Z146" s="166"/>
      <c r="AA146" s="82" t="str">
        <f t="shared" si="223"/>
        <v/>
      </c>
      <c r="AB146" s="88" t="b">
        <f t="shared" si="250"/>
        <v>0</v>
      </c>
      <c r="AC146" s="105" t="str">
        <f>IF(Include_in_subgroup=TRUE,Input!Study_name,"")</f>
        <v/>
      </c>
      <c r="AD146" s="58" t="str">
        <f t="shared" si="224"/>
        <v/>
      </c>
      <c r="AE146" s="58" t="str">
        <f t="shared" si="225"/>
        <v/>
      </c>
      <c r="AF146" s="58" t="str">
        <f t="shared" si="226"/>
        <v/>
      </c>
      <c r="AG146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46" s="58" t="str">
        <f t="shared" si="227"/>
        <v/>
      </c>
      <c r="AI146" s="58" t="str">
        <f t="shared" si="228"/>
        <v/>
      </c>
      <c r="AJ146" s="83" t="str">
        <f t="shared" si="229"/>
        <v/>
      </c>
      <c r="AK146" s="58" t="str">
        <f t="shared" si="230"/>
        <v/>
      </c>
      <c r="AL146" s="58" t="str">
        <f t="shared" si="231"/>
        <v/>
      </c>
      <c r="AM146" s="47" t="str">
        <f t="shared" si="232"/>
        <v/>
      </c>
      <c r="AN146" s="27"/>
      <c r="AO146" s="75" t="e">
        <f t="shared" si="233"/>
        <v>#N/A</v>
      </c>
      <c r="AP146" s="58" t="e">
        <f t="shared" si="234"/>
        <v>#N/A</v>
      </c>
      <c r="AQ146" s="47" t="e">
        <f t="shared" si="235"/>
        <v>#N/A</v>
      </c>
      <c r="AR146" s="27"/>
      <c r="AS146" s="82" t="str">
        <f t="shared" si="206"/>
        <v/>
      </c>
      <c r="AT146" s="58" t="str">
        <f>IF(AND(Sufficient_data="Yes",Include_study="Yes",Subgroup&lt;&gt;""),IF(COUNTIFS(Input!K$2:K145,"="&amp;"Yes",Input!C$2:C145,"="&amp;"Yes",Input!M$2:M145,"="&amp;Subgroup)&gt;0,"",Subgroup),"")</f>
        <v/>
      </c>
      <c r="AU146" s="88" t="str">
        <f t="shared" si="207"/>
        <v/>
      </c>
      <c r="AV146" s="78" t="str">
        <f t="shared" si="236"/>
        <v/>
      </c>
      <c r="AW146" s="58" t="str">
        <f t="shared" si="208"/>
        <v/>
      </c>
      <c r="AX146" s="89" t="str">
        <f t="shared" si="209"/>
        <v/>
      </c>
      <c r="AY146" s="83" t="str">
        <f t="shared" si="251"/>
        <v/>
      </c>
      <c r="AZ146" s="58" t="str">
        <f t="shared" si="210"/>
        <v/>
      </c>
      <c r="BA146" s="58" t="str">
        <f t="shared" si="237"/>
        <v/>
      </c>
      <c r="BB146" s="58" t="str">
        <f t="shared" si="211"/>
        <v/>
      </c>
      <c r="BC146" s="58" t="str">
        <f t="shared" si="212"/>
        <v/>
      </c>
      <c r="BD146" s="58" t="str">
        <f t="shared" si="238"/>
        <v/>
      </c>
      <c r="BE146" s="88" t="str">
        <f t="shared" si="239"/>
        <v/>
      </c>
      <c r="BF146" s="58" t="str">
        <f t="shared" si="240"/>
        <v/>
      </c>
      <c r="BG146" s="58" t="str">
        <f t="shared" si="241"/>
        <v/>
      </c>
      <c r="BH146" s="58" t="str">
        <f t="shared" si="252"/>
        <v/>
      </c>
      <c r="BI146" s="58" t="str">
        <f t="shared" si="253"/>
        <v/>
      </c>
      <c r="BJ146" s="58" t="str">
        <f t="shared" si="242"/>
        <v/>
      </c>
      <c r="BK146" s="58" t="str">
        <f t="shared" si="243"/>
        <v/>
      </c>
      <c r="BL146" s="58" t="str">
        <f t="shared" si="254"/>
        <v/>
      </c>
      <c r="BM146" s="58" t="str">
        <f t="shared" si="255"/>
        <v/>
      </c>
      <c r="BN146" s="58" t="str">
        <f t="shared" si="244"/>
        <v/>
      </c>
      <c r="BO146" s="58" t="e">
        <f t="shared" si="245"/>
        <v>#N/A</v>
      </c>
      <c r="BP146" s="83" t="str">
        <f t="shared" si="256"/>
        <v/>
      </c>
      <c r="BQ146" s="58" t="str">
        <f t="shared" si="246"/>
        <v/>
      </c>
      <c r="BR146" s="58" t="str">
        <f t="shared" si="247"/>
        <v/>
      </c>
      <c r="BS146" s="58" t="str">
        <f t="shared" si="248"/>
        <v/>
      </c>
      <c r="BT146" s="47" t="str">
        <f t="shared" si="249"/>
        <v/>
      </c>
      <c r="BY146" s="167"/>
      <c r="BZ146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46" s="58" t="e">
        <f>IF(Include_in_Moderator=TRUE,'Moderator Analysis'!E:E,NA())</f>
        <v>#N/A</v>
      </c>
      <c r="CB146" s="58" t="e">
        <f>IF(Include_in_Moderator=TRUE,'Moderator Analysis'!F:F,NA())</f>
        <v>#N/A</v>
      </c>
      <c r="CC146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46" s="58" t="str">
        <f>IF(Include_in_Moderator=TRUE,1/CC:CC^2,"")</f>
        <v/>
      </c>
      <c r="CE146" s="58" t="str">
        <f>IF(Include_in_Moderator=TRUE,'Moderator Analysis'!F:F-CO$2,"")</f>
        <v/>
      </c>
      <c r="CF146" s="58" t="str">
        <f>IF(Include_in_Moderator=TRUE,'Moderator Analysis'!E:E-CO$3,"")</f>
        <v/>
      </c>
      <c r="CG146" s="47" t="str">
        <f>IF(Include_in_Moderator=TRUE,CD:CD*('Moderator Analysis'!F:F-CO$5-CO$4*'Moderator Analysis'!E:E)^2,"")</f>
        <v/>
      </c>
      <c r="CH146" s="27"/>
      <c r="CI146" s="75" t="str">
        <f>IF(AND(Sufficient_data="Yes",Include_study="Yes",Include_in_Moderator=TRUE,Moderator&lt;&gt;""),1/(CC:CC^2+CO$7),"")</f>
        <v/>
      </c>
      <c r="CJ146" s="58" t="str">
        <f>IF(AND(Sufficient_data="Yes",Include_study="Yes",CI146&lt;&gt;""),'Moderator Analysis'!F:F-'Moderator Analysis'!K$37,"")</f>
        <v/>
      </c>
      <c r="CK146" s="58" t="str">
        <f>IF(AND(Sufficient_data="Yes",Include_study="Yes",CI146&lt;&gt;""),'Moderator Analysis'!E:E-SUMPRODUCT('Moderator Analysis'!E:E,CI:CI)/SUM(CI:CI),"")</f>
        <v/>
      </c>
      <c r="CL146" s="47" t="str">
        <f>IF(AND(Sufficient_data="Yes",Include_study="Yes",CI146&lt;&gt;""),CI:CI*(CB146-'Moderator Analysis'!K$29-'Moderator Analysis'!K$30*'Moderator Analysis'!E:E)^2,"")</f>
        <v/>
      </c>
      <c r="CQ146" s="167"/>
      <c r="CR146" s="150" t="b">
        <f>IF(Additional_Fisher_transformation="On",AND(Include_study="Yes",Number_of_observations&lt;&gt;"",Number_of_predictors&lt;&gt;""),AND(Include_study="Yes",Sufficient_data="Yes"))</f>
        <v>0</v>
      </c>
      <c r="CS146" s="169"/>
      <c r="CT146" s="58" t="str">
        <f>IF(Include_in_Pub_Bias=TRUE,Partial_correlation,"")</f>
        <v/>
      </c>
      <c r="CU146" s="58" t="str">
        <f>IF(AND(Include_in_Pub_Bias=TRUE,Additional_Fisher_transformation="On"),FISHER(Partial_correlation),"")</f>
        <v/>
      </c>
      <c r="CV146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46" s="58" t="str">
        <f>IF(Include_in_Pub_Bias=TRUE,1/CV:CV^2,"")</f>
        <v/>
      </c>
      <c r="CX146" s="58" t="str">
        <f>IF(Include_in_Pub_Bias=TRUE,1/(CV:CV^2+IF(Additional_model="Fixed effect",0,Calculations!DK$11)),"")</f>
        <v/>
      </c>
      <c r="CY146" s="58" t="str">
        <f>IF(Include_in_Pub_Bias=TRUE,1/(CV:CV^2+IF(Additional_model="Fixed effect",0,'Publication Bias Analysis'!L$32)),"")</f>
        <v/>
      </c>
      <c r="CZ146" s="58" t="str">
        <f>IF(Include_in_Pub_Bias=TRUE,'Publication Bias Analysis'!E:E-'Publication Bias Analysis'!I$37,"")</f>
        <v/>
      </c>
      <c r="DA146" s="58" t="str">
        <f>IF(Include_in_Pub_Bias=TRUE,IF(Additional_model="Fixed effect",1/CV:CV,1/SQRT(CV:CV^2+DK$11)),"")</f>
        <v/>
      </c>
      <c r="DB146" s="58" t="str">
        <f>IF(Include_in_Pub_Bias=TRUE,IF(Additional_model="Fixed effect",'Publication Bias Analysis'!E:E/CV:CV,'Publication Bias Analysis'!E:E/SQRT(CV:CV^2+DK$11)),"")</f>
        <v/>
      </c>
      <c r="DC146" s="78" t="str">
        <f>IF(Include_in_Pub_Bias=TRUE,RANK(DP:DP,DP:DP,1)*IF(DO:DO&gt;0,1,-1),"")</f>
        <v/>
      </c>
      <c r="DD146" s="78" t="str">
        <f>IF(Include_in_Pub_Bias=TRUE,DC:DC,"")</f>
        <v/>
      </c>
      <c r="DE146" s="78" t="str">
        <f>IF(Include_in_Pub_Bias=TRUE,RANK(DS:DS,DS:DS,1)*IF(DR:DR&lt;0,-1,1),"")</f>
        <v/>
      </c>
      <c r="DF146" s="78" t="str">
        <f>IF(Include_in_Pub_Bias=TRUE,RANK(DV:DV,DV:DV,1)*IF(DU:DU&lt;0,-1,1),"")</f>
        <v/>
      </c>
      <c r="DG146" s="58" t="e">
        <f>IF(Include_in_Pub_Bias=TRUE,'Publication Bias Analysis'!E:E,NA())</f>
        <v>#N/A</v>
      </c>
      <c r="DH146" s="47" t="e">
        <f>IF(Include_in_Pub_Bias=TRUE,CV:CV,NA())</f>
        <v>#N/A</v>
      </c>
      <c r="DN146" s="164"/>
      <c r="DO146" s="10" t="str">
        <f>IF(Include_in_Pub_Bias=TRUE,IF('Publication Bias Analysis'!L$37="Left",'Publication Bias Analysis'!E:E-'Publication Bias Analysis'!I$29,'Publication Bias Analysis'!I$29-'Publication Bias Analysis'!E:E),"")</f>
        <v/>
      </c>
      <c r="DP146" s="10" t="str">
        <f>IF(Include_in_Pub_Bias=TRUE,ABS(DO146),"")</f>
        <v/>
      </c>
      <c r="DQ146" s="47" t="str">
        <f>IF(Include_in_Pub_Bias=TRUE,1/(CV:CV^2+IF(Additional_model="Fixed effect",0,$DZ$6)),"")</f>
        <v/>
      </c>
      <c r="DR146" s="10" t="str">
        <f>IF(Include_in_Pub_Bias=TRUE,IF('Publication Bias Analysis'!L$37="Left",'Publication Bias Analysis'!E:E-DZ$3,DZ$3-'Publication Bias Analysis'!E:E),"")</f>
        <v/>
      </c>
      <c r="DS146" s="10" t="str">
        <f t="shared" si="257"/>
        <v/>
      </c>
      <c r="DT146" s="47" t="str">
        <f>IF(AND(DR146&lt;&gt;"",DD146&lt;=MAX(DD:DD)-DZ$7),1/(CV:CV^2+IF(Additional_model="Fixed effect",0,$DZ$13)),"")</f>
        <v/>
      </c>
      <c r="DU146" s="10" t="str">
        <f>IF(Include_in_Pub_Bias=TRUE,IF('Publication Bias Analysis'!L$37="Left",'Publication Bias Analysis'!E:E-DZ$10,DZ$10-'Publication Bias Analysis'!E:E),"")</f>
        <v/>
      </c>
      <c r="DV146" s="10" t="str">
        <f t="shared" si="213"/>
        <v/>
      </c>
      <c r="DW146" s="47" t="str">
        <f>IF(AND(DU146&lt;&gt;"",DE146&lt;=MAX(DE:DE)-DZ$14),1/(CV:CV^2+IF(Additional_model="Fixed effect",0,$DZ$20)),"")</f>
        <v/>
      </c>
      <c r="EO146" s="164"/>
      <c r="EP146" s="58" t="str">
        <f>IF(Include_in_Pub_Bias=TRUE,Inverse_standard_error-AVERAGE(Inverse_standard_error),"")</f>
        <v/>
      </c>
      <c r="EQ146" s="47" t="str">
        <f>IF(Include_in_Pub_Bias=TRUE,Z_score-('Publication Bias Analysis'!P$3+'Publication Bias Analysis'!P$4*Inverse_standard_error),"")</f>
        <v/>
      </c>
      <c r="ES146" s="164"/>
      <c r="ET146" s="58" t="str">
        <f>IF(Include_in_Pub_Bias=TRUE,('Publication Bias Analysis'!E:E-SUMPRODUCT('Publication Bias Analysis'!E:E,Calculations!CW:CW)/SUM(Calculations!CW:CW))/(SQRT(EU:EU)),"")</f>
        <v/>
      </c>
      <c r="EU146" s="58" t="str">
        <f>IF(Include_in_Pub_Bias=TRUE,'Publication Bias Analysis'!F:F^2-1/(SUM(Calculations!CW:CW)),"")</f>
        <v/>
      </c>
      <c r="EV146" s="78" t="str">
        <f>IF(Include_in_Pub_Bias=TRUE,RANK(ET:ET,ET:ET,1),"")</f>
        <v/>
      </c>
      <c r="EW146" s="78" t="str">
        <f>IF(Include_in_Pub_Bias=TRUE,RANK(EU:EU,EU:EU,1),"")</f>
        <v/>
      </c>
      <c r="EX146" s="78" t="str">
        <f>IF(Include_in_Pub_Bias=TRUE,COUNTIFS(EV147:EV345,"&lt;"&amp;EV146,EW147:EW345,"&lt;"&amp;EW146)+COUNTIFS(EV147:EV345,"&gt;"&amp;EV146,EW147:EW345,"&gt;"&amp;EW146),"")</f>
        <v/>
      </c>
      <c r="EY146" s="94" t="str">
        <f>IF(Include_in_Pub_Bias=TRUE,COUNTIFS(EV147:EV345,"&lt;"&amp;EV146,EW147:EW345,"&gt;"&amp;EW146)+COUNTIFS(EV147:EV345,"&gt;"&amp;EV146,EW147:EW345,"&lt;"&amp;EW146),"")</f>
        <v/>
      </c>
      <c r="FA146" s="164"/>
      <c r="FG146" s="164"/>
      <c r="FH146" s="58" t="e">
        <f>IF(Include_in_Pub_Bias=TRUE,Inverse_standard_error,NA())</f>
        <v>#N/A</v>
      </c>
      <c r="FI146" s="58" t="e">
        <f>IF(Include_in_Pub_Bias=TRUE,Z_score,NA())</f>
        <v>#N/A</v>
      </c>
      <c r="FJ146" s="58" t="str">
        <f>IF(Include_in_Pub_Bias=TRUE,Inverse_standard_error-AVERAGE(Inverse_standard_error),"")</f>
        <v/>
      </c>
      <c r="FK146" s="47" t="str">
        <f>IF(Include_in_Pub_Bias=TRUE,Z_score-('Publication Bias Analysis'!AK$30+'Publication Bias Analysis'!AK$31*Inverse_standard_error),"")</f>
        <v/>
      </c>
      <c r="FQ146" s="164"/>
      <c r="FR146" s="98" t="str">
        <f>IF(Z_score&lt;&gt;"",RANK('Publication Bias Analysis'!AT:AT,'Publication Bias Analysis'!AT:AT,1)+COUNTIF('Publication Bias Analysis'!AT$2:AT145,'Publication Bias Analysis'!AR146),"")</f>
        <v/>
      </c>
      <c r="FS146" s="58" t="str">
        <f t="shared" si="259"/>
        <v/>
      </c>
      <c r="FT146" s="58" t="e">
        <f>IF(Include_in_Pub_Bias=TRUE,'Publication Bias Analysis'!AS146,NA())</f>
        <v>#N/A</v>
      </c>
      <c r="FU146" s="58" t="e">
        <f>IF('Publication Bias Analysis'!AS146&lt;&gt;"",'Publication Bias Analysis'!AT146,NA())</f>
        <v>#N/A</v>
      </c>
      <c r="FV146" s="58" t="str">
        <f>IF(Include_in_Pub_Bias=TRUE,'Publication Bias Analysis'!AS:AS-AVERAGE('Publication Bias Analysis'!AS:AS),"")</f>
        <v/>
      </c>
      <c r="FW146" s="47" t="str">
        <f>IF(Include_in_Pub_Bias=TRUE,FU:FU-('Publication Bias Analysis'!AW$30+'Publication Bias Analysis'!AW$31*FT:FT),"")</f>
        <v/>
      </c>
      <c r="GC146" s="164"/>
      <c r="GD146" s="58" t="str">
        <f t="shared" si="204"/>
        <v/>
      </c>
      <c r="GE146" s="58" t="str">
        <f t="shared" si="214"/>
        <v/>
      </c>
      <c r="GF146" s="47" t="str">
        <f t="shared" si="258"/>
        <v/>
      </c>
    </row>
    <row r="147" spans="1:188" x14ac:dyDescent="0.2">
      <c r="A147" s="166"/>
      <c r="B147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47" s="78" t="str">
        <f>IF(B147&lt;&gt;"",IF(B147=0,COUNTIF(B$2:B146,0)+1,COUNTIF(B$2:B146,B147)+B147+COUNTIF(B:B,0)),"")</f>
        <v/>
      </c>
      <c r="D147" s="78" t="str">
        <f>IF(AND(Variance&lt;&gt;"",Entry_Number&lt;&gt;""),Entry_Number,"")</f>
        <v/>
      </c>
      <c r="E147" s="120" t="str">
        <f>IF(Input!Study_name&lt;&gt;"",Input!Study_name,"")</f>
        <v/>
      </c>
      <c r="F147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47" s="58" t="str">
        <f t="shared" si="215"/>
        <v/>
      </c>
      <c r="H147" s="58" t="str">
        <f t="shared" si="216"/>
        <v/>
      </c>
      <c r="I147" s="58" t="str">
        <f t="shared" si="217"/>
        <v/>
      </c>
      <c r="J147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47" s="58" t="str">
        <f>IF(AND(Include_study="Yes",Sufficient_data="Yes",Variance&lt;&gt;""),IF(Input!Standard_error_of_Partial_correlation&lt;&gt;"",Input!Standard_error_of_Partial_correlation,SQRT(J147)),"")</f>
        <v/>
      </c>
      <c r="L147" s="58" t="str">
        <f>IF(AND(Sufficient_data="Yes",Include_study="Yes",Variance&lt;&gt;""),1/Variance,"")</f>
        <v/>
      </c>
      <c r="M147" s="58" t="str">
        <f>IF(AND(Sufficient_data="Yes",Include_study="Yes",Variance&lt;&gt;""),1/(Variance+T2_),"")</f>
        <v/>
      </c>
      <c r="N147" s="58" t="str">
        <f t="shared" si="218"/>
        <v/>
      </c>
      <c r="O147" s="58" t="str">
        <f t="shared" si="219"/>
        <v/>
      </c>
      <c r="P147" s="143" t="str">
        <f t="shared" si="220"/>
        <v/>
      </c>
      <c r="Q147" s="146" t="str">
        <f>IF(AND(Include_study="Yes",Sufficient_data="Yes",Variance&lt;&gt;""),IF(Fisher_transformation="Off",Partial_correlation,Partial_correlation_z)-Combined_Effect_Size,"")</f>
        <v/>
      </c>
      <c r="S147" s="75" t="e">
        <f>IF(AND(Sufficient_data="Yes",Include_study="Yes",Variance&lt;&gt;""),Partial_correlation,NA())</f>
        <v>#N/A</v>
      </c>
      <c r="T147" s="58" t="e">
        <f t="shared" si="221"/>
        <v>#N/A</v>
      </c>
      <c r="U147" s="47" t="e">
        <f t="shared" si="222"/>
        <v>#N/A</v>
      </c>
      <c r="Z147" s="166"/>
      <c r="AA147" s="82" t="str">
        <f t="shared" si="223"/>
        <v/>
      </c>
      <c r="AB147" s="88" t="b">
        <f t="shared" si="250"/>
        <v>0</v>
      </c>
      <c r="AC147" s="105" t="str">
        <f>IF(Include_in_subgroup=TRUE,Input!Study_name,"")</f>
        <v/>
      </c>
      <c r="AD147" s="58" t="str">
        <f t="shared" si="224"/>
        <v/>
      </c>
      <c r="AE147" s="58" t="str">
        <f t="shared" si="225"/>
        <v/>
      </c>
      <c r="AF147" s="58" t="str">
        <f t="shared" si="226"/>
        <v/>
      </c>
      <c r="AG147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47" s="58" t="str">
        <f t="shared" si="227"/>
        <v/>
      </c>
      <c r="AI147" s="58" t="str">
        <f t="shared" si="228"/>
        <v/>
      </c>
      <c r="AJ147" s="83" t="str">
        <f t="shared" si="229"/>
        <v/>
      </c>
      <c r="AK147" s="58" t="str">
        <f t="shared" si="230"/>
        <v/>
      </c>
      <c r="AL147" s="58" t="str">
        <f t="shared" si="231"/>
        <v/>
      </c>
      <c r="AM147" s="47" t="str">
        <f t="shared" si="232"/>
        <v/>
      </c>
      <c r="AN147" s="27"/>
      <c r="AO147" s="75" t="e">
        <f t="shared" si="233"/>
        <v>#N/A</v>
      </c>
      <c r="AP147" s="58" t="e">
        <f t="shared" si="234"/>
        <v>#N/A</v>
      </c>
      <c r="AQ147" s="47" t="e">
        <f t="shared" si="235"/>
        <v>#N/A</v>
      </c>
      <c r="AR147" s="27"/>
      <c r="AS147" s="82" t="str">
        <f t="shared" si="206"/>
        <v/>
      </c>
      <c r="AT147" s="58" t="str">
        <f>IF(AND(Sufficient_data="Yes",Include_study="Yes",Subgroup&lt;&gt;""),IF(COUNTIFS(Input!K$2:K146,"="&amp;"Yes",Input!C$2:C146,"="&amp;"Yes",Input!M$2:M146,"="&amp;Subgroup)&gt;0,"",Subgroup),"")</f>
        <v/>
      </c>
      <c r="AU147" s="88" t="str">
        <f t="shared" si="207"/>
        <v/>
      </c>
      <c r="AV147" s="78" t="str">
        <f t="shared" si="236"/>
        <v/>
      </c>
      <c r="AW147" s="58" t="str">
        <f t="shared" si="208"/>
        <v/>
      </c>
      <c r="AX147" s="89" t="str">
        <f t="shared" si="209"/>
        <v/>
      </c>
      <c r="AY147" s="83" t="str">
        <f t="shared" si="251"/>
        <v/>
      </c>
      <c r="AZ147" s="58" t="str">
        <f t="shared" si="210"/>
        <v/>
      </c>
      <c r="BA147" s="58" t="str">
        <f t="shared" si="237"/>
        <v/>
      </c>
      <c r="BB147" s="58" t="str">
        <f t="shared" si="211"/>
        <v/>
      </c>
      <c r="BC147" s="58" t="str">
        <f t="shared" si="212"/>
        <v/>
      </c>
      <c r="BD147" s="58" t="str">
        <f t="shared" si="238"/>
        <v/>
      </c>
      <c r="BE147" s="88" t="str">
        <f t="shared" si="239"/>
        <v/>
      </c>
      <c r="BF147" s="58" t="str">
        <f t="shared" si="240"/>
        <v/>
      </c>
      <c r="BG147" s="58" t="str">
        <f t="shared" si="241"/>
        <v/>
      </c>
      <c r="BH147" s="58" t="str">
        <f t="shared" si="252"/>
        <v/>
      </c>
      <c r="BI147" s="58" t="str">
        <f t="shared" si="253"/>
        <v/>
      </c>
      <c r="BJ147" s="58" t="str">
        <f t="shared" si="242"/>
        <v/>
      </c>
      <c r="BK147" s="58" t="str">
        <f t="shared" si="243"/>
        <v/>
      </c>
      <c r="BL147" s="58" t="str">
        <f t="shared" si="254"/>
        <v/>
      </c>
      <c r="BM147" s="58" t="str">
        <f t="shared" si="255"/>
        <v/>
      </c>
      <c r="BN147" s="58" t="str">
        <f t="shared" si="244"/>
        <v/>
      </c>
      <c r="BO147" s="58" t="e">
        <f t="shared" si="245"/>
        <v>#N/A</v>
      </c>
      <c r="BP147" s="83" t="str">
        <f t="shared" si="256"/>
        <v/>
      </c>
      <c r="BQ147" s="58" t="str">
        <f t="shared" si="246"/>
        <v/>
      </c>
      <c r="BR147" s="58" t="str">
        <f t="shared" si="247"/>
        <v/>
      </c>
      <c r="BS147" s="58" t="str">
        <f t="shared" si="248"/>
        <v/>
      </c>
      <c r="BT147" s="47" t="str">
        <f t="shared" si="249"/>
        <v/>
      </c>
      <c r="BY147" s="167"/>
      <c r="BZ147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47" s="58" t="e">
        <f>IF(Include_in_Moderator=TRUE,'Moderator Analysis'!E:E,NA())</f>
        <v>#N/A</v>
      </c>
      <c r="CB147" s="58" t="e">
        <f>IF(Include_in_Moderator=TRUE,'Moderator Analysis'!F:F,NA())</f>
        <v>#N/A</v>
      </c>
      <c r="CC147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47" s="58" t="str">
        <f>IF(Include_in_Moderator=TRUE,1/CC:CC^2,"")</f>
        <v/>
      </c>
      <c r="CE147" s="58" t="str">
        <f>IF(Include_in_Moderator=TRUE,'Moderator Analysis'!F:F-CO$2,"")</f>
        <v/>
      </c>
      <c r="CF147" s="58" t="str">
        <f>IF(Include_in_Moderator=TRUE,'Moderator Analysis'!E:E-CO$3,"")</f>
        <v/>
      </c>
      <c r="CG147" s="47" t="str">
        <f>IF(Include_in_Moderator=TRUE,CD:CD*('Moderator Analysis'!F:F-CO$5-CO$4*'Moderator Analysis'!E:E)^2,"")</f>
        <v/>
      </c>
      <c r="CH147" s="27"/>
      <c r="CI147" s="75" t="str">
        <f>IF(AND(Sufficient_data="Yes",Include_study="Yes",Include_in_Moderator=TRUE,Moderator&lt;&gt;""),1/(CC:CC^2+CO$7),"")</f>
        <v/>
      </c>
      <c r="CJ147" s="58" t="str">
        <f>IF(AND(Sufficient_data="Yes",Include_study="Yes",CI147&lt;&gt;""),'Moderator Analysis'!F:F-'Moderator Analysis'!K$37,"")</f>
        <v/>
      </c>
      <c r="CK147" s="58" t="str">
        <f>IF(AND(Sufficient_data="Yes",Include_study="Yes",CI147&lt;&gt;""),'Moderator Analysis'!E:E-SUMPRODUCT('Moderator Analysis'!E:E,CI:CI)/SUM(CI:CI),"")</f>
        <v/>
      </c>
      <c r="CL147" s="47" t="str">
        <f>IF(AND(Sufficient_data="Yes",Include_study="Yes",CI147&lt;&gt;""),CI:CI*(CB147-'Moderator Analysis'!K$29-'Moderator Analysis'!K$30*'Moderator Analysis'!E:E)^2,"")</f>
        <v/>
      </c>
      <c r="CQ147" s="167"/>
      <c r="CR147" s="150" t="b">
        <f>IF(Additional_Fisher_transformation="On",AND(Include_study="Yes",Number_of_observations&lt;&gt;"",Number_of_predictors&lt;&gt;""),AND(Include_study="Yes",Sufficient_data="Yes"))</f>
        <v>0</v>
      </c>
      <c r="CS147" s="169"/>
      <c r="CT147" s="58" t="str">
        <f>IF(Include_in_Pub_Bias=TRUE,Partial_correlation,"")</f>
        <v/>
      </c>
      <c r="CU147" s="58" t="str">
        <f>IF(AND(Include_in_Pub_Bias=TRUE,Additional_Fisher_transformation="On"),FISHER(Partial_correlation),"")</f>
        <v/>
      </c>
      <c r="CV147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47" s="58" t="str">
        <f>IF(Include_in_Pub_Bias=TRUE,1/CV:CV^2,"")</f>
        <v/>
      </c>
      <c r="CX147" s="58" t="str">
        <f>IF(Include_in_Pub_Bias=TRUE,1/(CV:CV^2+IF(Additional_model="Fixed effect",0,Calculations!DK$11)),"")</f>
        <v/>
      </c>
      <c r="CY147" s="58" t="str">
        <f>IF(Include_in_Pub_Bias=TRUE,1/(CV:CV^2+IF(Additional_model="Fixed effect",0,'Publication Bias Analysis'!L$32)),"")</f>
        <v/>
      </c>
      <c r="CZ147" s="58" t="str">
        <f>IF(Include_in_Pub_Bias=TRUE,'Publication Bias Analysis'!E:E-'Publication Bias Analysis'!I$37,"")</f>
        <v/>
      </c>
      <c r="DA147" s="58" t="str">
        <f>IF(Include_in_Pub_Bias=TRUE,IF(Additional_model="Fixed effect",1/CV:CV,1/SQRT(CV:CV^2+DK$11)),"")</f>
        <v/>
      </c>
      <c r="DB147" s="58" t="str">
        <f>IF(Include_in_Pub_Bias=TRUE,IF(Additional_model="Fixed effect",'Publication Bias Analysis'!E:E/CV:CV,'Publication Bias Analysis'!E:E/SQRT(CV:CV^2+DK$11)),"")</f>
        <v/>
      </c>
      <c r="DC147" s="78" t="str">
        <f>IF(Include_in_Pub_Bias=TRUE,RANK(DP:DP,DP:DP,1)*IF(DO:DO&gt;0,1,-1),"")</f>
        <v/>
      </c>
      <c r="DD147" s="78" t="str">
        <f>IF(Include_in_Pub_Bias=TRUE,DC:DC,"")</f>
        <v/>
      </c>
      <c r="DE147" s="78" t="str">
        <f>IF(Include_in_Pub_Bias=TRUE,RANK(DS:DS,DS:DS,1)*IF(DR:DR&lt;0,-1,1),"")</f>
        <v/>
      </c>
      <c r="DF147" s="78" t="str">
        <f>IF(Include_in_Pub_Bias=TRUE,RANK(DV:DV,DV:DV,1)*IF(DU:DU&lt;0,-1,1),"")</f>
        <v/>
      </c>
      <c r="DG147" s="58" t="e">
        <f>IF(Include_in_Pub_Bias=TRUE,'Publication Bias Analysis'!E:E,NA())</f>
        <v>#N/A</v>
      </c>
      <c r="DH147" s="47" t="e">
        <f>IF(Include_in_Pub_Bias=TRUE,CV:CV,NA())</f>
        <v>#N/A</v>
      </c>
      <c r="DN147" s="164"/>
      <c r="DO147" s="10" t="str">
        <f>IF(Include_in_Pub_Bias=TRUE,IF('Publication Bias Analysis'!L$37="Left",'Publication Bias Analysis'!E:E-'Publication Bias Analysis'!I$29,'Publication Bias Analysis'!I$29-'Publication Bias Analysis'!E:E),"")</f>
        <v/>
      </c>
      <c r="DP147" s="10" t="str">
        <f>IF(Include_in_Pub_Bias=TRUE,ABS(DO147),"")</f>
        <v/>
      </c>
      <c r="DQ147" s="47" t="str">
        <f>IF(Include_in_Pub_Bias=TRUE,1/(CV:CV^2+IF(Additional_model="Fixed effect",0,$DZ$6)),"")</f>
        <v/>
      </c>
      <c r="DR147" s="10" t="str">
        <f>IF(Include_in_Pub_Bias=TRUE,IF('Publication Bias Analysis'!L$37="Left",'Publication Bias Analysis'!E:E-DZ$3,DZ$3-'Publication Bias Analysis'!E:E),"")</f>
        <v/>
      </c>
      <c r="DS147" s="10" t="str">
        <f t="shared" si="257"/>
        <v/>
      </c>
      <c r="DT147" s="47" t="str">
        <f>IF(AND(DR147&lt;&gt;"",DD147&lt;=MAX(DD:DD)-DZ$7),1/(CV:CV^2+IF(Additional_model="Fixed effect",0,$DZ$13)),"")</f>
        <v/>
      </c>
      <c r="DU147" s="10" t="str">
        <f>IF(Include_in_Pub_Bias=TRUE,IF('Publication Bias Analysis'!L$37="Left",'Publication Bias Analysis'!E:E-DZ$10,DZ$10-'Publication Bias Analysis'!E:E),"")</f>
        <v/>
      </c>
      <c r="DV147" s="10" t="str">
        <f t="shared" si="213"/>
        <v/>
      </c>
      <c r="DW147" s="47" t="str">
        <f>IF(AND(DU147&lt;&gt;"",DE147&lt;=MAX(DE:DE)-DZ$14),1/(CV:CV^2+IF(Additional_model="Fixed effect",0,$DZ$20)),"")</f>
        <v/>
      </c>
      <c r="EO147" s="164"/>
      <c r="EP147" s="58" t="str">
        <f>IF(Include_in_Pub_Bias=TRUE,Inverse_standard_error-AVERAGE(Inverse_standard_error),"")</f>
        <v/>
      </c>
      <c r="EQ147" s="47" t="str">
        <f>IF(Include_in_Pub_Bias=TRUE,Z_score-('Publication Bias Analysis'!P$3+'Publication Bias Analysis'!P$4*Inverse_standard_error),"")</f>
        <v/>
      </c>
      <c r="ES147" s="164"/>
      <c r="ET147" s="58" t="str">
        <f>IF(Include_in_Pub_Bias=TRUE,('Publication Bias Analysis'!E:E-SUMPRODUCT('Publication Bias Analysis'!E:E,Calculations!CW:CW)/SUM(Calculations!CW:CW))/(SQRT(EU:EU)),"")</f>
        <v/>
      </c>
      <c r="EU147" s="58" t="str">
        <f>IF(Include_in_Pub_Bias=TRUE,'Publication Bias Analysis'!F:F^2-1/(SUM(Calculations!CW:CW)),"")</f>
        <v/>
      </c>
      <c r="EV147" s="78" t="str">
        <f>IF(Include_in_Pub_Bias=TRUE,RANK(ET:ET,ET:ET,1),"")</f>
        <v/>
      </c>
      <c r="EW147" s="78" t="str">
        <f>IF(Include_in_Pub_Bias=TRUE,RANK(EU:EU,EU:EU,1),"")</f>
        <v/>
      </c>
      <c r="EX147" s="78" t="str">
        <f>IF(Include_in_Pub_Bias=TRUE,COUNTIFS(EV148:EV346,"&lt;"&amp;EV147,EW148:EW346,"&lt;"&amp;EW147)+COUNTIFS(EV148:EV346,"&gt;"&amp;EV147,EW148:EW346,"&gt;"&amp;EW147),"")</f>
        <v/>
      </c>
      <c r="EY147" s="94" t="str">
        <f>IF(Include_in_Pub_Bias=TRUE,COUNTIFS(EV148:EV346,"&lt;"&amp;EV147,EW148:EW346,"&gt;"&amp;EW147)+COUNTIFS(EV148:EV346,"&gt;"&amp;EV147,EW148:EW346,"&lt;"&amp;EW147),"")</f>
        <v/>
      </c>
      <c r="FA147" s="164"/>
      <c r="FG147" s="164"/>
      <c r="FH147" s="58" t="e">
        <f>IF(Include_in_Pub_Bias=TRUE,Inverse_standard_error,NA())</f>
        <v>#N/A</v>
      </c>
      <c r="FI147" s="58" t="e">
        <f>IF(Include_in_Pub_Bias=TRUE,Z_score,NA())</f>
        <v>#N/A</v>
      </c>
      <c r="FJ147" s="58" t="str">
        <f>IF(Include_in_Pub_Bias=TRUE,Inverse_standard_error-AVERAGE(Inverse_standard_error),"")</f>
        <v/>
      </c>
      <c r="FK147" s="47" t="str">
        <f>IF(Include_in_Pub_Bias=TRUE,Z_score-('Publication Bias Analysis'!AK$30+'Publication Bias Analysis'!AK$31*Inverse_standard_error),"")</f>
        <v/>
      </c>
      <c r="FQ147" s="164"/>
      <c r="FR147" s="98" t="str">
        <f>IF(Z_score&lt;&gt;"",RANK('Publication Bias Analysis'!AT:AT,'Publication Bias Analysis'!AT:AT,1)+COUNTIF('Publication Bias Analysis'!AT$2:AT146,'Publication Bias Analysis'!AR147),"")</f>
        <v/>
      </c>
      <c r="FS147" s="58" t="str">
        <f t="shared" si="259"/>
        <v/>
      </c>
      <c r="FT147" s="58" t="e">
        <f>IF(Include_in_Pub_Bias=TRUE,'Publication Bias Analysis'!AS147,NA())</f>
        <v>#N/A</v>
      </c>
      <c r="FU147" s="58" t="e">
        <f>IF('Publication Bias Analysis'!AS147&lt;&gt;"",'Publication Bias Analysis'!AT147,NA())</f>
        <v>#N/A</v>
      </c>
      <c r="FV147" s="58" t="str">
        <f>IF(Include_in_Pub_Bias=TRUE,'Publication Bias Analysis'!AS:AS-AVERAGE('Publication Bias Analysis'!AS:AS),"")</f>
        <v/>
      </c>
      <c r="FW147" s="47" t="str">
        <f>IF(Include_in_Pub_Bias=TRUE,FU:FU-('Publication Bias Analysis'!AW$30+'Publication Bias Analysis'!AW$31*FT:FT),"")</f>
        <v/>
      </c>
      <c r="GC147" s="164"/>
      <c r="GD147" s="58" t="str">
        <f t="shared" si="204"/>
        <v/>
      </c>
      <c r="GE147" s="58" t="str">
        <f t="shared" si="214"/>
        <v/>
      </c>
      <c r="GF147" s="47" t="str">
        <f t="shared" si="258"/>
        <v/>
      </c>
    </row>
    <row r="148" spans="1:188" x14ac:dyDescent="0.2">
      <c r="A148" s="166"/>
      <c r="B148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48" s="78" t="str">
        <f>IF(B148&lt;&gt;"",IF(B148=0,COUNTIF(B$2:B147,0)+1,COUNTIF(B$2:B147,B148)+B148+COUNTIF(B:B,0)),"")</f>
        <v/>
      </c>
      <c r="D148" s="78" t="str">
        <f>IF(AND(Variance&lt;&gt;"",Entry_Number&lt;&gt;""),Entry_Number,"")</f>
        <v/>
      </c>
      <c r="E148" s="120" t="str">
        <f>IF(Input!Study_name&lt;&gt;"",Input!Study_name,"")</f>
        <v/>
      </c>
      <c r="F148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48" s="58" t="str">
        <f t="shared" si="215"/>
        <v/>
      </c>
      <c r="H148" s="58" t="str">
        <f t="shared" si="216"/>
        <v/>
      </c>
      <c r="I148" s="58" t="str">
        <f t="shared" si="217"/>
        <v/>
      </c>
      <c r="J148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48" s="58" t="str">
        <f>IF(AND(Include_study="Yes",Sufficient_data="Yes",Variance&lt;&gt;""),IF(Input!Standard_error_of_Partial_correlation&lt;&gt;"",Input!Standard_error_of_Partial_correlation,SQRT(J148)),"")</f>
        <v/>
      </c>
      <c r="L148" s="58" t="str">
        <f>IF(AND(Sufficient_data="Yes",Include_study="Yes",Variance&lt;&gt;""),1/Variance,"")</f>
        <v/>
      </c>
      <c r="M148" s="58" t="str">
        <f>IF(AND(Sufficient_data="Yes",Include_study="Yes",Variance&lt;&gt;""),1/(Variance+T2_),"")</f>
        <v/>
      </c>
      <c r="N148" s="58" t="str">
        <f t="shared" si="218"/>
        <v/>
      </c>
      <c r="O148" s="58" t="str">
        <f t="shared" si="219"/>
        <v/>
      </c>
      <c r="P148" s="143" t="str">
        <f t="shared" si="220"/>
        <v/>
      </c>
      <c r="Q148" s="146" t="str">
        <f>IF(AND(Include_study="Yes",Sufficient_data="Yes",Variance&lt;&gt;""),IF(Fisher_transformation="Off",Partial_correlation,Partial_correlation_z)-Combined_Effect_Size,"")</f>
        <v/>
      </c>
      <c r="S148" s="75" t="e">
        <f>IF(AND(Sufficient_data="Yes",Include_study="Yes",Variance&lt;&gt;""),Partial_correlation,NA())</f>
        <v>#N/A</v>
      </c>
      <c r="T148" s="58" t="e">
        <f t="shared" si="221"/>
        <v>#N/A</v>
      </c>
      <c r="U148" s="47" t="e">
        <f t="shared" si="222"/>
        <v>#N/A</v>
      </c>
      <c r="Z148" s="166"/>
      <c r="AA148" s="82" t="str">
        <f t="shared" si="223"/>
        <v/>
      </c>
      <c r="AB148" s="88" t="b">
        <f t="shared" si="250"/>
        <v>0</v>
      </c>
      <c r="AC148" s="105" t="str">
        <f>IF(Include_in_subgroup=TRUE,Input!Study_name,"")</f>
        <v/>
      </c>
      <c r="AD148" s="58" t="str">
        <f t="shared" si="224"/>
        <v/>
      </c>
      <c r="AE148" s="58" t="str">
        <f t="shared" si="225"/>
        <v/>
      </c>
      <c r="AF148" s="58" t="str">
        <f t="shared" si="226"/>
        <v/>
      </c>
      <c r="AG148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48" s="58" t="str">
        <f t="shared" si="227"/>
        <v/>
      </c>
      <c r="AI148" s="58" t="str">
        <f t="shared" si="228"/>
        <v/>
      </c>
      <c r="AJ148" s="83" t="str">
        <f t="shared" si="229"/>
        <v/>
      </c>
      <c r="AK148" s="58" t="str">
        <f t="shared" si="230"/>
        <v/>
      </c>
      <c r="AL148" s="58" t="str">
        <f t="shared" si="231"/>
        <v/>
      </c>
      <c r="AM148" s="47" t="str">
        <f t="shared" si="232"/>
        <v/>
      </c>
      <c r="AN148" s="27"/>
      <c r="AO148" s="75" t="e">
        <f t="shared" si="233"/>
        <v>#N/A</v>
      </c>
      <c r="AP148" s="58" t="e">
        <f t="shared" si="234"/>
        <v>#N/A</v>
      </c>
      <c r="AQ148" s="47" t="e">
        <f t="shared" si="235"/>
        <v>#N/A</v>
      </c>
      <c r="AR148" s="27"/>
      <c r="AS148" s="82" t="str">
        <f t="shared" si="206"/>
        <v/>
      </c>
      <c r="AT148" s="58" t="str">
        <f>IF(AND(Sufficient_data="Yes",Include_study="Yes",Subgroup&lt;&gt;""),IF(COUNTIFS(Input!K$2:K147,"="&amp;"Yes",Input!C$2:C147,"="&amp;"Yes",Input!M$2:M147,"="&amp;Subgroup)&gt;0,"",Subgroup),"")</f>
        <v/>
      </c>
      <c r="AU148" s="88" t="str">
        <f t="shared" si="207"/>
        <v/>
      </c>
      <c r="AV148" s="78" t="str">
        <f t="shared" si="236"/>
        <v/>
      </c>
      <c r="AW148" s="58" t="str">
        <f t="shared" si="208"/>
        <v/>
      </c>
      <c r="AX148" s="89" t="str">
        <f t="shared" si="209"/>
        <v/>
      </c>
      <c r="AY148" s="83" t="str">
        <f t="shared" si="251"/>
        <v/>
      </c>
      <c r="AZ148" s="58" t="str">
        <f t="shared" si="210"/>
        <v/>
      </c>
      <c r="BA148" s="58" t="str">
        <f t="shared" si="237"/>
        <v/>
      </c>
      <c r="BB148" s="58" t="str">
        <f t="shared" si="211"/>
        <v/>
      </c>
      <c r="BC148" s="58" t="str">
        <f t="shared" si="212"/>
        <v/>
      </c>
      <c r="BD148" s="58" t="str">
        <f t="shared" si="238"/>
        <v/>
      </c>
      <c r="BE148" s="88" t="str">
        <f t="shared" si="239"/>
        <v/>
      </c>
      <c r="BF148" s="58" t="str">
        <f t="shared" si="240"/>
        <v/>
      </c>
      <c r="BG148" s="58" t="str">
        <f t="shared" si="241"/>
        <v/>
      </c>
      <c r="BH148" s="58" t="str">
        <f t="shared" si="252"/>
        <v/>
      </c>
      <c r="BI148" s="58" t="str">
        <f t="shared" si="253"/>
        <v/>
      </c>
      <c r="BJ148" s="58" t="str">
        <f t="shared" si="242"/>
        <v/>
      </c>
      <c r="BK148" s="58" t="str">
        <f t="shared" si="243"/>
        <v/>
      </c>
      <c r="BL148" s="58" t="str">
        <f t="shared" si="254"/>
        <v/>
      </c>
      <c r="BM148" s="58" t="str">
        <f t="shared" si="255"/>
        <v/>
      </c>
      <c r="BN148" s="58" t="str">
        <f t="shared" si="244"/>
        <v/>
      </c>
      <c r="BO148" s="58" t="e">
        <f t="shared" si="245"/>
        <v>#N/A</v>
      </c>
      <c r="BP148" s="83" t="str">
        <f t="shared" si="256"/>
        <v/>
      </c>
      <c r="BQ148" s="58" t="str">
        <f t="shared" si="246"/>
        <v/>
      </c>
      <c r="BR148" s="58" t="str">
        <f t="shared" si="247"/>
        <v/>
      </c>
      <c r="BS148" s="58" t="str">
        <f t="shared" si="248"/>
        <v/>
      </c>
      <c r="BT148" s="47" t="str">
        <f t="shared" si="249"/>
        <v/>
      </c>
      <c r="BY148" s="167"/>
      <c r="BZ148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48" s="58" t="e">
        <f>IF(Include_in_Moderator=TRUE,'Moderator Analysis'!E:E,NA())</f>
        <v>#N/A</v>
      </c>
      <c r="CB148" s="58" t="e">
        <f>IF(Include_in_Moderator=TRUE,'Moderator Analysis'!F:F,NA())</f>
        <v>#N/A</v>
      </c>
      <c r="CC148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48" s="58" t="str">
        <f>IF(Include_in_Moderator=TRUE,1/CC:CC^2,"")</f>
        <v/>
      </c>
      <c r="CE148" s="58" t="str">
        <f>IF(Include_in_Moderator=TRUE,'Moderator Analysis'!F:F-CO$2,"")</f>
        <v/>
      </c>
      <c r="CF148" s="58" t="str">
        <f>IF(Include_in_Moderator=TRUE,'Moderator Analysis'!E:E-CO$3,"")</f>
        <v/>
      </c>
      <c r="CG148" s="47" t="str">
        <f>IF(Include_in_Moderator=TRUE,CD:CD*('Moderator Analysis'!F:F-CO$5-CO$4*'Moderator Analysis'!E:E)^2,"")</f>
        <v/>
      </c>
      <c r="CH148" s="27"/>
      <c r="CI148" s="75" t="str">
        <f>IF(AND(Sufficient_data="Yes",Include_study="Yes",Include_in_Moderator=TRUE,Moderator&lt;&gt;""),1/(CC:CC^2+CO$7),"")</f>
        <v/>
      </c>
      <c r="CJ148" s="58" t="str">
        <f>IF(AND(Sufficient_data="Yes",Include_study="Yes",CI148&lt;&gt;""),'Moderator Analysis'!F:F-'Moderator Analysis'!K$37,"")</f>
        <v/>
      </c>
      <c r="CK148" s="58" t="str">
        <f>IF(AND(Sufficient_data="Yes",Include_study="Yes",CI148&lt;&gt;""),'Moderator Analysis'!E:E-SUMPRODUCT('Moderator Analysis'!E:E,CI:CI)/SUM(CI:CI),"")</f>
        <v/>
      </c>
      <c r="CL148" s="47" t="str">
        <f>IF(AND(Sufficient_data="Yes",Include_study="Yes",CI148&lt;&gt;""),CI:CI*(CB148-'Moderator Analysis'!K$29-'Moderator Analysis'!K$30*'Moderator Analysis'!E:E)^2,"")</f>
        <v/>
      </c>
      <c r="CQ148" s="167"/>
      <c r="CR148" s="150" t="b">
        <f>IF(Additional_Fisher_transformation="On",AND(Include_study="Yes",Number_of_observations&lt;&gt;"",Number_of_predictors&lt;&gt;""),AND(Include_study="Yes",Sufficient_data="Yes"))</f>
        <v>0</v>
      </c>
      <c r="CS148" s="169"/>
      <c r="CT148" s="58" t="str">
        <f>IF(Include_in_Pub_Bias=TRUE,Partial_correlation,"")</f>
        <v/>
      </c>
      <c r="CU148" s="58" t="str">
        <f>IF(AND(Include_in_Pub_Bias=TRUE,Additional_Fisher_transformation="On"),FISHER(Partial_correlation),"")</f>
        <v/>
      </c>
      <c r="CV148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48" s="58" t="str">
        <f>IF(Include_in_Pub_Bias=TRUE,1/CV:CV^2,"")</f>
        <v/>
      </c>
      <c r="CX148" s="58" t="str">
        <f>IF(Include_in_Pub_Bias=TRUE,1/(CV:CV^2+IF(Additional_model="Fixed effect",0,Calculations!DK$11)),"")</f>
        <v/>
      </c>
      <c r="CY148" s="58" t="str">
        <f>IF(Include_in_Pub_Bias=TRUE,1/(CV:CV^2+IF(Additional_model="Fixed effect",0,'Publication Bias Analysis'!L$32)),"")</f>
        <v/>
      </c>
      <c r="CZ148" s="58" t="str">
        <f>IF(Include_in_Pub_Bias=TRUE,'Publication Bias Analysis'!E:E-'Publication Bias Analysis'!I$37,"")</f>
        <v/>
      </c>
      <c r="DA148" s="58" t="str">
        <f>IF(Include_in_Pub_Bias=TRUE,IF(Additional_model="Fixed effect",1/CV:CV,1/SQRT(CV:CV^2+DK$11)),"")</f>
        <v/>
      </c>
      <c r="DB148" s="58" t="str">
        <f>IF(Include_in_Pub_Bias=TRUE,IF(Additional_model="Fixed effect",'Publication Bias Analysis'!E:E/CV:CV,'Publication Bias Analysis'!E:E/SQRT(CV:CV^2+DK$11)),"")</f>
        <v/>
      </c>
      <c r="DC148" s="78" t="str">
        <f>IF(Include_in_Pub_Bias=TRUE,RANK(DP:DP,DP:DP,1)*IF(DO:DO&gt;0,1,-1),"")</f>
        <v/>
      </c>
      <c r="DD148" s="78" t="str">
        <f>IF(Include_in_Pub_Bias=TRUE,DC:DC,"")</f>
        <v/>
      </c>
      <c r="DE148" s="78" t="str">
        <f>IF(Include_in_Pub_Bias=TRUE,RANK(DS:DS,DS:DS,1)*IF(DR:DR&lt;0,-1,1),"")</f>
        <v/>
      </c>
      <c r="DF148" s="78" t="str">
        <f>IF(Include_in_Pub_Bias=TRUE,RANK(DV:DV,DV:DV,1)*IF(DU:DU&lt;0,-1,1),"")</f>
        <v/>
      </c>
      <c r="DG148" s="58" t="e">
        <f>IF(Include_in_Pub_Bias=TRUE,'Publication Bias Analysis'!E:E,NA())</f>
        <v>#N/A</v>
      </c>
      <c r="DH148" s="47" t="e">
        <f>IF(Include_in_Pub_Bias=TRUE,CV:CV,NA())</f>
        <v>#N/A</v>
      </c>
      <c r="DN148" s="164"/>
      <c r="DO148" s="10" t="str">
        <f>IF(Include_in_Pub_Bias=TRUE,IF('Publication Bias Analysis'!L$37="Left",'Publication Bias Analysis'!E:E-'Publication Bias Analysis'!I$29,'Publication Bias Analysis'!I$29-'Publication Bias Analysis'!E:E),"")</f>
        <v/>
      </c>
      <c r="DP148" s="10" t="str">
        <f>IF(Include_in_Pub_Bias=TRUE,ABS(DO148),"")</f>
        <v/>
      </c>
      <c r="DQ148" s="47" t="str">
        <f>IF(Include_in_Pub_Bias=TRUE,1/(CV:CV^2+IF(Additional_model="Fixed effect",0,$DZ$6)),"")</f>
        <v/>
      </c>
      <c r="DR148" s="10" t="str">
        <f>IF(Include_in_Pub_Bias=TRUE,IF('Publication Bias Analysis'!L$37="Left",'Publication Bias Analysis'!E:E-DZ$3,DZ$3-'Publication Bias Analysis'!E:E),"")</f>
        <v/>
      </c>
      <c r="DS148" s="10" t="str">
        <f t="shared" si="257"/>
        <v/>
      </c>
      <c r="DT148" s="47" t="str">
        <f>IF(AND(DR148&lt;&gt;"",DD148&lt;=MAX(DD:DD)-DZ$7),1/(CV:CV^2+IF(Additional_model="Fixed effect",0,$DZ$13)),"")</f>
        <v/>
      </c>
      <c r="DU148" s="10" t="str">
        <f>IF(Include_in_Pub_Bias=TRUE,IF('Publication Bias Analysis'!L$37="Left",'Publication Bias Analysis'!E:E-DZ$10,DZ$10-'Publication Bias Analysis'!E:E),"")</f>
        <v/>
      </c>
      <c r="DV148" s="10" t="str">
        <f t="shared" si="213"/>
        <v/>
      </c>
      <c r="DW148" s="47" t="str">
        <f>IF(AND(DU148&lt;&gt;"",DE148&lt;=MAX(DE:DE)-DZ$14),1/(CV:CV^2+IF(Additional_model="Fixed effect",0,$DZ$20)),"")</f>
        <v/>
      </c>
      <c r="EO148" s="164"/>
      <c r="EP148" s="58" t="str">
        <f>IF(Include_in_Pub_Bias=TRUE,Inverse_standard_error-AVERAGE(Inverse_standard_error),"")</f>
        <v/>
      </c>
      <c r="EQ148" s="47" t="str">
        <f>IF(Include_in_Pub_Bias=TRUE,Z_score-('Publication Bias Analysis'!P$3+'Publication Bias Analysis'!P$4*Inverse_standard_error),"")</f>
        <v/>
      </c>
      <c r="ES148" s="164"/>
      <c r="ET148" s="58" t="str">
        <f>IF(Include_in_Pub_Bias=TRUE,('Publication Bias Analysis'!E:E-SUMPRODUCT('Publication Bias Analysis'!E:E,Calculations!CW:CW)/SUM(Calculations!CW:CW))/(SQRT(EU:EU)),"")</f>
        <v/>
      </c>
      <c r="EU148" s="58" t="str">
        <f>IF(Include_in_Pub_Bias=TRUE,'Publication Bias Analysis'!F:F^2-1/(SUM(Calculations!CW:CW)),"")</f>
        <v/>
      </c>
      <c r="EV148" s="78" t="str">
        <f>IF(Include_in_Pub_Bias=TRUE,RANK(ET:ET,ET:ET,1),"")</f>
        <v/>
      </c>
      <c r="EW148" s="78" t="str">
        <f>IF(Include_in_Pub_Bias=TRUE,RANK(EU:EU,EU:EU,1),"")</f>
        <v/>
      </c>
      <c r="EX148" s="78" t="str">
        <f>IF(Include_in_Pub_Bias=TRUE,COUNTIFS(EV149:EV347,"&lt;"&amp;EV148,EW149:EW347,"&lt;"&amp;EW148)+COUNTIFS(EV149:EV347,"&gt;"&amp;EV148,EW149:EW347,"&gt;"&amp;EW148),"")</f>
        <v/>
      </c>
      <c r="EY148" s="94" t="str">
        <f>IF(Include_in_Pub_Bias=TRUE,COUNTIFS(EV149:EV347,"&lt;"&amp;EV148,EW149:EW347,"&gt;"&amp;EW148)+COUNTIFS(EV149:EV347,"&gt;"&amp;EV148,EW149:EW347,"&lt;"&amp;EW148),"")</f>
        <v/>
      </c>
      <c r="FA148" s="164"/>
      <c r="FG148" s="164"/>
      <c r="FH148" s="58" t="e">
        <f>IF(Include_in_Pub_Bias=TRUE,Inverse_standard_error,NA())</f>
        <v>#N/A</v>
      </c>
      <c r="FI148" s="58" t="e">
        <f>IF(Include_in_Pub_Bias=TRUE,Z_score,NA())</f>
        <v>#N/A</v>
      </c>
      <c r="FJ148" s="58" t="str">
        <f>IF(Include_in_Pub_Bias=TRUE,Inverse_standard_error-AVERAGE(Inverse_standard_error),"")</f>
        <v/>
      </c>
      <c r="FK148" s="47" t="str">
        <f>IF(Include_in_Pub_Bias=TRUE,Z_score-('Publication Bias Analysis'!AK$30+'Publication Bias Analysis'!AK$31*Inverse_standard_error),"")</f>
        <v/>
      </c>
      <c r="FQ148" s="164"/>
      <c r="FR148" s="98" t="str">
        <f>IF(Z_score&lt;&gt;"",RANK('Publication Bias Analysis'!AT:AT,'Publication Bias Analysis'!AT:AT,1)+COUNTIF('Publication Bias Analysis'!AT$2:AT147,'Publication Bias Analysis'!AR148),"")</f>
        <v/>
      </c>
      <c r="FS148" s="58" t="str">
        <f t="shared" si="259"/>
        <v/>
      </c>
      <c r="FT148" s="58" t="e">
        <f>IF(Include_in_Pub_Bias=TRUE,'Publication Bias Analysis'!AS148,NA())</f>
        <v>#N/A</v>
      </c>
      <c r="FU148" s="58" t="e">
        <f>IF('Publication Bias Analysis'!AS148&lt;&gt;"",'Publication Bias Analysis'!AT148,NA())</f>
        <v>#N/A</v>
      </c>
      <c r="FV148" s="58" t="str">
        <f>IF(Include_in_Pub_Bias=TRUE,'Publication Bias Analysis'!AS:AS-AVERAGE('Publication Bias Analysis'!AS:AS),"")</f>
        <v/>
      </c>
      <c r="FW148" s="47" t="str">
        <f>IF(Include_in_Pub_Bias=TRUE,FU:FU-('Publication Bias Analysis'!AW$30+'Publication Bias Analysis'!AW$31*FT:FT),"")</f>
        <v/>
      </c>
      <c r="GC148" s="164"/>
      <c r="GD148" s="58" t="str">
        <f t="shared" si="204"/>
        <v/>
      </c>
      <c r="GE148" s="58" t="str">
        <f t="shared" si="214"/>
        <v/>
      </c>
      <c r="GF148" s="47" t="str">
        <f t="shared" si="258"/>
        <v/>
      </c>
    </row>
    <row r="149" spans="1:188" x14ac:dyDescent="0.2">
      <c r="A149" s="166"/>
      <c r="B149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49" s="78" t="str">
        <f>IF(B149&lt;&gt;"",IF(B149=0,COUNTIF(B$2:B148,0)+1,COUNTIF(B$2:B148,B149)+B149+COUNTIF(B:B,0)),"")</f>
        <v/>
      </c>
      <c r="D149" s="78" t="str">
        <f>IF(AND(Variance&lt;&gt;"",Entry_Number&lt;&gt;""),Entry_Number,"")</f>
        <v/>
      </c>
      <c r="E149" s="120" t="str">
        <f>IF(Input!Study_name&lt;&gt;"",Input!Study_name,"")</f>
        <v/>
      </c>
      <c r="F149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49" s="58" t="str">
        <f t="shared" si="215"/>
        <v/>
      </c>
      <c r="H149" s="58" t="str">
        <f t="shared" si="216"/>
        <v/>
      </c>
      <c r="I149" s="58" t="str">
        <f t="shared" si="217"/>
        <v/>
      </c>
      <c r="J149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49" s="58" t="str">
        <f>IF(AND(Include_study="Yes",Sufficient_data="Yes",Variance&lt;&gt;""),IF(Input!Standard_error_of_Partial_correlation&lt;&gt;"",Input!Standard_error_of_Partial_correlation,SQRT(J149)),"")</f>
        <v/>
      </c>
      <c r="L149" s="58" t="str">
        <f>IF(AND(Sufficient_data="Yes",Include_study="Yes",Variance&lt;&gt;""),1/Variance,"")</f>
        <v/>
      </c>
      <c r="M149" s="58" t="str">
        <f>IF(AND(Sufficient_data="Yes",Include_study="Yes",Variance&lt;&gt;""),1/(Variance+T2_),"")</f>
        <v/>
      </c>
      <c r="N149" s="58" t="str">
        <f t="shared" si="218"/>
        <v/>
      </c>
      <c r="O149" s="58" t="str">
        <f t="shared" si="219"/>
        <v/>
      </c>
      <c r="P149" s="143" t="str">
        <f t="shared" si="220"/>
        <v/>
      </c>
      <c r="Q149" s="146" t="str">
        <f>IF(AND(Include_study="Yes",Sufficient_data="Yes",Variance&lt;&gt;""),IF(Fisher_transformation="Off",Partial_correlation,Partial_correlation_z)-Combined_Effect_Size,"")</f>
        <v/>
      </c>
      <c r="S149" s="75" t="e">
        <f>IF(AND(Sufficient_data="Yes",Include_study="Yes",Variance&lt;&gt;""),Partial_correlation,NA())</f>
        <v>#N/A</v>
      </c>
      <c r="T149" s="58" t="e">
        <f t="shared" si="221"/>
        <v>#N/A</v>
      </c>
      <c r="U149" s="47" t="e">
        <f t="shared" si="222"/>
        <v>#N/A</v>
      </c>
      <c r="Z149" s="166"/>
      <c r="AA149" s="82" t="str">
        <f t="shared" si="223"/>
        <v/>
      </c>
      <c r="AB149" s="88" t="b">
        <f t="shared" si="250"/>
        <v>0</v>
      </c>
      <c r="AC149" s="105" t="str">
        <f>IF(Include_in_subgroup=TRUE,Input!Study_name,"")</f>
        <v/>
      </c>
      <c r="AD149" s="58" t="str">
        <f t="shared" si="224"/>
        <v/>
      </c>
      <c r="AE149" s="58" t="str">
        <f t="shared" si="225"/>
        <v/>
      </c>
      <c r="AF149" s="58" t="str">
        <f t="shared" si="226"/>
        <v/>
      </c>
      <c r="AG149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49" s="58" t="str">
        <f t="shared" si="227"/>
        <v/>
      </c>
      <c r="AI149" s="58" t="str">
        <f t="shared" si="228"/>
        <v/>
      </c>
      <c r="AJ149" s="83" t="str">
        <f t="shared" si="229"/>
        <v/>
      </c>
      <c r="AK149" s="58" t="str">
        <f t="shared" si="230"/>
        <v/>
      </c>
      <c r="AL149" s="58" t="str">
        <f t="shared" si="231"/>
        <v/>
      </c>
      <c r="AM149" s="47" t="str">
        <f t="shared" si="232"/>
        <v/>
      </c>
      <c r="AN149" s="27"/>
      <c r="AO149" s="75" t="e">
        <f t="shared" si="233"/>
        <v>#N/A</v>
      </c>
      <c r="AP149" s="58" t="e">
        <f t="shared" si="234"/>
        <v>#N/A</v>
      </c>
      <c r="AQ149" s="47" t="e">
        <f t="shared" si="235"/>
        <v>#N/A</v>
      </c>
      <c r="AR149" s="27"/>
      <c r="AS149" s="82" t="str">
        <f t="shared" si="206"/>
        <v/>
      </c>
      <c r="AT149" s="58" t="str">
        <f>IF(AND(Sufficient_data="Yes",Include_study="Yes",Subgroup&lt;&gt;""),IF(COUNTIFS(Input!K$2:K148,"="&amp;"Yes",Input!C$2:C148,"="&amp;"Yes",Input!M$2:M148,"="&amp;Subgroup)&gt;0,"",Subgroup),"")</f>
        <v/>
      </c>
      <c r="AU149" s="88" t="str">
        <f t="shared" si="207"/>
        <v/>
      </c>
      <c r="AV149" s="78" t="str">
        <f t="shared" si="236"/>
        <v/>
      </c>
      <c r="AW149" s="58" t="str">
        <f t="shared" si="208"/>
        <v/>
      </c>
      <c r="AX149" s="89" t="str">
        <f t="shared" si="209"/>
        <v/>
      </c>
      <c r="AY149" s="83" t="str">
        <f t="shared" si="251"/>
        <v/>
      </c>
      <c r="AZ149" s="58" t="str">
        <f t="shared" si="210"/>
        <v/>
      </c>
      <c r="BA149" s="58" t="str">
        <f t="shared" si="237"/>
        <v/>
      </c>
      <c r="BB149" s="58" t="str">
        <f t="shared" si="211"/>
        <v/>
      </c>
      <c r="BC149" s="58" t="str">
        <f t="shared" si="212"/>
        <v/>
      </c>
      <c r="BD149" s="58" t="str">
        <f t="shared" si="238"/>
        <v/>
      </c>
      <c r="BE149" s="88" t="str">
        <f t="shared" si="239"/>
        <v/>
      </c>
      <c r="BF149" s="58" t="str">
        <f t="shared" si="240"/>
        <v/>
      </c>
      <c r="BG149" s="58" t="str">
        <f t="shared" si="241"/>
        <v/>
      </c>
      <c r="BH149" s="58" t="str">
        <f t="shared" si="252"/>
        <v/>
      </c>
      <c r="BI149" s="58" t="str">
        <f t="shared" si="253"/>
        <v/>
      </c>
      <c r="BJ149" s="58" t="str">
        <f t="shared" si="242"/>
        <v/>
      </c>
      <c r="BK149" s="58" t="str">
        <f t="shared" si="243"/>
        <v/>
      </c>
      <c r="BL149" s="58" t="str">
        <f t="shared" si="254"/>
        <v/>
      </c>
      <c r="BM149" s="58" t="str">
        <f t="shared" si="255"/>
        <v/>
      </c>
      <c r="BN149" s="58" t="str">
        <f t="shared" si="244"/>
        <v/>
      </c>
      <c r="BO149" s="58" t="e">
        <f t="shared" si="245"/>
        <v>#N/A</v>
      </c>
      <c r="BP149" s="83" t="str">
        <f t="shared" si="256"/>
        <v/>
      </c>
      <c r="BQ149" s="58" t="str">
        <f t="shared" si="246"/>
        <v/>
      </c>
      <c r="BR149" s="58" t="str">
        <f t="shared" si="247"/>
        <v/>
      </c>
      <c r="BS149" s="58" t="str">
        <f t="shared" si="248"/>
        <v/>
      </c>
      <c r="BT149" s="47" t="str">
        <f t="shared" si="249"/>
        <v/>
      </c>
      <c r="BY149" s="167"/>
      <c r="BZ149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49" s="58" t="e">
        <f>IF(Include_in_Moderator=TRUE,'Moderator Analysis'!E:E,NA())</f>
        <v>#N/A</v>
      </c>
      <c r="CB149" s="58" t="e">
        <f>IF(Include_in_Moderator=TRUE,'Moderator Analysis'!F:F,NA())</f>
        <v>#N/A</v>
      </c>
      <c r="CC149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49" s="58" t="str">
        <f>IF(Include_in_Moderator=TRUE,1/CC:CC^2,"")</f>
        <v/>
      </c>
      <c r="CE149" s="58" t="str">
        <f>IF(Include_in_Moderator=TRUE,'Moderator Analysis'!F:F-CO$2,"")</f>
        <v/>
      </c>
      <c r="CF149" s="58" t="str">
        <f>IF(Include_in_Moderator=TRUE,'Moderator Analysis'!E:E-CO$3,"")</f>
        <v/>
      </c>
      <c r="CG149" s="47" t="str">
        <f>IF(Include_in_Moderator=TRUE,CD:CD*('Moderator Analysis'!F:F-CO$5-CO$4*'Moderator Analysis'!E:E)^2,"")</f>
        <v/>
      </c>
      <c r="CH149" s="27"/>
      <c r="CI149" s="75" t="str">
        <f>IF(AND(Sufficient_data="Yes",Include_study="Yes",Include_in_Moderator=TRUE,Moderator&lt;&gt;""),1/(CC:CC^2+CO$7),"")</f>
        <v/>
      </c>
      <c r="CJ149" s="58" t="str">
        <f>IF(AND(Sufficient_data="Yes",Include_study="Yes",CI149&lt;&gt;""),'Moderator Analysis'!F:F-'Moderator Analysis'!K$37,"")</f>
        <v/>
      </c>
      <c r="CK149" s="58" t="str">
        <f>IF(AND(Sufficient_data="Yes",Include_study="Yes",CI149&lt;&gt;""),'Moderator Analysis'!E:E-SUMPRODUCT('Moderator Analysis'!E:E,CI:CI)/SUM(CI:CI),"")</f>
        <v/>
      </c>
      <c r="CL149" s="47" t="str">
        <f>IF(AND(Sufficient_data="Yes",Include_study="Yes",CI149&lt;&gt;""),CI:CI*(CB149-'Moderator Analysis'!K$29-'Moderator Analysis'!K$30*'Moderator Analysis'!E:E)^2,"")</f>
        <v/>
      </c>
      <c r="CQ149" s="167"/>
      <c r="CR149" s="150" t="b">
        <f>IF(Additional_Fisher_transformation="On",AND(Include_study="Yes",Number_of_observations&lt;&gt;"",Number_of_predictors&lt;&gt;""),AND(Include_study="Yes",Sufficient_data="Yes"))</f>
        <v>0</v>
      </c>
      <c r="CS149" s="169"/>
      <c r="CT149" s="58" t="str">
        <f>IF(Include_in_Pub_Bias=TRUE,Partial_correlation,"")</f>
        <v/>
      </c>
      <c r="CU149" s="58" t="str">
        <f>IF(AND(Include_in_Pub_Bias=TRUE,Additional_Fisher_transformation="On"),FISHER(Partial_correlation),"")</f>
        <v/>
      </c>
      <c r="CV149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49" s="58" t="str">
        <f>IF(Include_in_Pub_Bias=TRUE,1/CV:CV^2,"")</f>
        <v/>
      </c>
      <c r="CX149" s="58" t="str">
        <f>IF(Include_in_Pub_Bias=TRUE,1/(CV:CV^2+IF(Additional_model="Fixed effect",0,Calculations!DK$11)),"")</f>
        <v/>
      </c>
      <c r="CY149" s="58" t="str">
        <f>IF(Include_in_Pub_Bias=TRUE,1/(CV:CV^2+IF(Additional_model="Fixed effect",0,'Publication Bias Analysis'!L$32)),"")</f>
        <v/>
      </c>
      <c r="CZ149" s="58" t="str">
        <f>IF(Include_in_Pub_Bias=TRUE,'Publication Bias Analysis'!E:E-'Publication Bias Analysis'!I$37,"")</f>
        <v/>
      </c>
      <c r="DA149" s="58" t="str">
        <f>IF(Include_in_Pub_Bias=TRUE,IF(Additional_model="Fixed effect",1/CV:CV,1/SQRT(CV:CV^2+DK$11)),"")</f>
        <v/>
      </c>
      <c r="DB149" s="58" t="str">
        <f>IF(Include_in_Pub_Bias=TRUE,IF(Additional_model="Fixed effect",'Publication Bias Analysis'!E:E/CV:CV,'Publication Bias Analysis'!E:E/SQRT(CV:CV^2+DK$11)),"")</f>
        <v/>
      </c>
      <c r="DC149" s="78" t="str">
        <f>IF(Include_in_Pub_Bias=TRUE,RANK(DP:DP,DP:DP,1)*IF(DO:DO&gt;0,1,-1),"")</f>
        <v/>
      </c>
      <c r="DD149" s="78" t="str">
        <f>IF(Include_in_Pub_Bias=TRUE,DC:DC,"")</f>
        <v/>
      </c>
      <c r="DE149" s="78" t="str">
        <f>IF(Include_in_Pub_Bias=TRUE,RANK(DS:DS,DS:DS,1)*IF(DR:DR&lt;0,-1,1),"")</f>
        <v/>
      </c>
      <c r="DF149" s="78" t="str">
        <f>IF(Include_in_Pub_Bias=TRUE,RANK(DV:DV,DV:DV,1)*IF(DU:DU&lt;0,-1,1),"")</f>
        <v/>
      </c>
      <c r="DG149" s="58" t="e">
        <f>IF(Include_in_Pub_Bias=TRUE,'Publication Bias Analysis'!E:E,NA())</f>
        <v>#N/A</v>
      </c>
      <c r="DH149" s="47" t="e">
        <f>IF(Include_in_Pub_Bias=TRUE,CV:CV,NA())</f>
        <v>#N/A</v>
      </c>
      <c r="DN149" s="164"/>
      <c r="DO149" s="10" t="str">
        <f>IF(Include_in_Pub_Bias=TRUE,IF('Publication Bias Analysis'!L$37="Left",'Publication Bias Analysis'!E:E-'Publication Bias Analysis'!I$29,'Publication Bias Analysis'!I$29-'Publication Bias Analysis'!E:E),"")</f>
        <v/>
      </c>
      <c r="DP149" s="10" t="str">
        <f>IF(Include_in_Pub_Bias=TRUE,ABS(DO149),"")</f>
        <v/>
      </c>
      <c r="DQ149" s="47" t="str">
        <f>IF(Include_in_Pub_Bias=TRUE,1/(CV:CV^2+IF(Additional_model="Fixed effect",0,$DZ$6)),"")</f>
        <v/>
      </c>
      <c r="DR149" s="10" t="str">
        <f>IF(Include_in_Pub_Bias=TRUE,IF('Publication Bias Analysis'!L$37="Left",'Publication Bias Analysis'!E:E-DZ$3,DZ$3-'Publication Bias Analysis'!E:E),"")</f>
        <v/>
      </c>
      <c r="DS149" s="10" t="str">
        <f t="shared" si="257"/>
        <v/>
      </c>
      <c r="DT149" s="47" t="str">
        <f>IF(AND(DR149&lt;&gt;"",DD149&lt;=MAX(DD:DD)-DZ$7),1/(CV:CV^2+IF(Additional_model="Fixed effect",0,$DZ$13)),"")</f>
        <v/>
      </c>
      <c r="DU149" s="10" t="str">
        <f>IF(Include_in_Pub_Bias=TRUE,IF('Publication Bias Analysis'!L$37="Left",'Publication Bias Analysis'!E:E-DZ$10,DZ$10-'Publication Bias Analysis'!E:E),"")</f>
        <v/>
      </c>
      <c r="DV149" s="10" t="str">
        <f t="shared" si="213"/>
        <v/>
      </c>
      <c r="DW149" s="47" t="str">
        <f>IF(AND(DU149&lt;&gt;"",DE149&lt;=MAX(DE:DE)-DZ$14),1/(CV:CV^2+IF(Additional_model="Fixed effect",0,$DZ$20)),"")</f>
        <v/>
      </c>
      <c r="EO149" s="164"/>
      <c r="EP149" s="58" t="str">
        <f>IF(Include_in_Pub_Bias=TRUE,Inverse_standard_error-AVERAGE(Inverse_standard_error),"")</f>
        <v/>
      </c>
      <c r="EQ149" s="47" t="str">
        <f>IF(Include_in_Pub_Bias=TRUE,Z_score-('Publication Bias Analysis'!P$3+'Publication Bias Analysis'!P$4*Inverse_standard_error),"")</f>
        <v/>
      </c>
      <c r="ES149" s="164"/>
      <c r="ET149" s="58" t="str">
        <f>IF(Include_in_Pub_Bias=TRUE,('Publication Bias Analysis'!E:E-SUMPRODUCT('Publication Bias Analysis'!E:E,Calculations!CW:CW)/SUM(Calculations!CW:CW))/(SQRT(EU:EU)),"")</f>
        <v/>
      </c>
      <c r="EU149" s="58" t="str">
        <f>IF(Include_in_Pub_Bias=TRUE,'Publication Bias Analysis'!F:F^2-1/(SUM(Calculations!CW:CW)),"")</f>
        <v/>
      </c>
      <c r="EV149" s="78" t="str">
        <f>IF(Include_in_Pub_Bias=TRUE,RANK(ET:ET,ET:ET,1),"")</f>
        <v/>
      </c>
      <c r="EW149" s="78" t="str">
        <f>IF(Include_in_Pub_Bias=TRUE,RANK(EU:EU,EU:EU,1),"")</f>
        <v/>
      </c>
      <c r="EX149" s="78" t="str">
        <f>IF(Include_in_Pub_Bias=TRUE,COUNTIFS(EV150:EV348,"&lt;"&amp;EV149,EW150:EW348,"&lt;"&amp;EW149)+COUNTIFS(EV150:EV348,"&gt;"&amp;EV149,EW150:EW348,"&gt;"&amp;EW149),"")</f>
        <v/>
      </c>
      <c r="EY149" s="94" t="str">
        <f>IF(Include_in_Pub_Bias=TRUE,COUNTIFS(EV150:EV348,"&lt;"&amp;EV149,EW150:EW348,"&gt;"&amp;EW149)+COUNTIFS(EV150:EV348,"&gt;"&amp;EV149,EW150:EW348,"&lt;"&amp;EW149),"")</f>
        <v/>
      </c>
      <c r="FA149" s="164"/>
      <c r="FG149" s="164"/>
      <c r="FH149" s="58" t="e">
        <f>IF(Include_in_Pub_Bias=TRUE,Inverse_standard_error,NA())</f>
        <v>#N/A</v>
      </c>
      <c r="FI149" s="58" t="e">
        <f>IF(Include_in_Pub_Bias=TRUE,Z_score,NA())</f>
        <v>#N/A</v>
      </c>
      <c r="FJ149" s="58" t="str">
        <f>IF(Include_in_Pub_Bias=TRUE,Inverse_standard_error-AVERAGE(Inverse_standard_error),"")</f>
        <v/>
      </c>
      <c r="FK149" s="47" t="str">
        <f>IF(Include_in_Pub_Bias=TRUE,Z_score-('Publication Bias Analysis'!AK$30+'Publication Bias Analysis'!AK$31*Inverse_standard_error),"")</f>
        <v/>
      </c>
      <c r="FQ149" s="164"/>
      <c r="FR149" s="98" t="str">
        <f>IF(Z_score&lt;&gt;"",RANK('Publication Bias Analysis'!AT:AT,'Publication Bias Analysis'!AT:AT,1)+COUNTIF('Publication Bias Analysis'!AT$2:AT148,'Publication Bias Analysis'!AR149),"")</f>
        <v/>
      </c>
      <c r="FS149" s="58" t="str">
        <f t="shared" si="259"/>
        <v/>
      </c>
      <c r="FT149" s="58" t="e">
        <f>IF(Include_in_Pub_Bias=TRUE,'Publication Bias Analysis'!AS149,NA())</f>
        <v>#N/A</v>
      </c>
      <c r="FU149" s="58" t="e">
        <f>IF('Publication Bias Analysis'!AS149&lt;&gt;"",'Publication Bias Analysis'!AT149,NA())</f>
        <v>#N/A</v>
      </c>
      <c r="FV149" s="58" t="str">
        <f>IF(Include_in_Pub_Bias=TRUE,'Publication Bias Analysis'!AS:AS-AVERAGE('Publication Bias Analysis'!AS:AS),"")</f>
        <v/>
      </c>
      <c r="FW149" s="47" t="str">
        <f>IF(Include_in_Pub_Bias=TRUE,FU:FU-('Publication Bias Analysis'!AW$30+'Publication Bias Analysis'!AW$31*FT:FT),"")</f>
        <v/>
      </c>
      <c r="GC149" s="164"/>
      <c r="GD149" s="58" t="str">
        <f t="shared" si="204"/>
        <v/>
      </c>
      <c r="GE149" s="58" t="str">
        <f t="shared" si="214"/>
        <v/>
      </c>
      <c r="GF149" s="47" t="str">
        <f t="shared" si="258"/>
        <v/>
      </c>
    </row>
    <row r="150" spans="1:188" x14ac:dyDescent="0.2">
      <c r="A150" s="166"/>
      <c r="B150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50" s="78" t="str">
        <f>IF(B150&lt;&gt;"",IF(B150=0,COUNTIF(B$2:B149,0)+1,COUNTIF(B$2:B149,B150)+B150+COUNTIF(B:B,0)),"")</f>
        <v/>
      </c>
      <c r="D150" s="78" t="str">
        <f>IF(AND(Variance&lt;&gt;"",Entry_Number&lt;&gt;""),Entry_Number,"")</f>
        <v/>
      </c>
      <c r="E150" s="120" t="str">
        <f>IF(Input!Study_name&lt;&gt;"",Input!Study_name,"")</f>
        <v/>
      </c>
      <c r="F150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50" s="58" t="str">
        <f t="shared" si="215"/>
        <v/>
      </c>
      <c r="H150" s="58" t="str">
        <f t="shared" si="216"/>
        <v/>
      </c>
      <c r="I150" s="58" t="str">
        <f t="shared" si="217"/>
        <v/>
      </c>
      <c r="J150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50" s="58" t="str">
        <f>IF(AND(Include_study="Yes",Sufficient_data="Yes",Variance&lt;&gt;""),IF(Input!Standard_error_of_Partial_correlation&lt;&gt;"",Input!Standard_error_of_Partial_correlation,SQRT(J150)),"")</f>
        <v/>
      </c>
      <c r="L150" s="58" t="str">
        <f>IF(AND(Sufficient_data="Yes",Include_study="Yes",Variance&lt;&gt;""),1/Variance,"")</f>
        <v/>
      </c>
      <c r="M150" s="58" t="str">
        <f>IF(AND(Sufficient_data="Yes",Include_study="Yes",Variance&lt;&gt;""),1/(Variance+T2_),"")</f>
        <v/>
      </c>
      <c r="N150" s="58" t="str">
        <f t="shared" si="218"/>
        <v/>
      </c>
      <c r="O150" s="58" t="str">
        <f t="shared" si="219"/>
        <v/>
      </c>
      <c r="P150" s="143" t="str">
        <f t="shared" si="220"/>
        <v/>
      </c>
      <c r="Q150" s="146" t="str">
        <f>IF(AND(Include_study="Yes",Sufficient_data="Yes",Variance&lt;&gt;""),IF(Fisher_transformation="Off",Partial_correlation,Partial_correlation_z)-Combined_Effect_Size,"")</f>
        <v/>
      </c>
      <c r="S150" s="75" t="e">
        <f>IF(AND(Sufficient_data="Yes",Include_study="Yes",Variance&lt;&gt;""),Partial_correlation,NA())</f>
        <v>#N/A</v>
      </c>
      <c r="T150" s="58" t="e">
        <f t="shared" si="221"/>
        <v>#N/A</v>
      </c>
      <c r="U150" s="47" t="e">
        <f t="shared" si="222"/>
        <v>#N/A</v>
      </c>
      <c r="Z150" s="166"/>
      <c r="AA150" s="82" t="str">
        <f t="shared" si="223"/>
        <v/>
      </c>
      <c r="AB150" s="88" t="b">
        <f t="shared" si="250"/>
        <v>0</v>
      </c>
      <c r="AC150" s="105" t="str">
        <f>IF(Include_in_subgroup=TRUE,Input!Study_name,"")</f>
        <v/>
      </c>
      <c r="AD150" s="58" t="str">
        <f t="shared" si="224"/>
        <v/>
      </c>
      <c r="AE150" s="58" t="str">
        <f t="shared" si="225"/>
        <v/>
      </c>
      <c r="AF150" s="58" t="str">
        <f t="shared" si="226"/>
        <v/>
      </c>
      <c r="AG150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50" s="58" t="str">
        <f t="shared" si="227"/>
        <v/>
      </c>
      <c r="AI150" s="58" t="str">
        <f t="shared" si="228"/>
        <v/>
      </c>
      <c r="AJ150" s="83" t="str">
        <f t="shared" si="229"/>
        <v/>
      </c>
      <c r="AK150" s="58" t="str">
        <f t="shared" si="230"/>
        <v/>
      </c>
      <c r="AL150" s="58" t="str">
        <f t="shared" si="231"/>
        <v/>
      </c>
      <c r="AM150" s="47" t="str">
        <f t="shared" si="232"/>
        <v/>
      </c>
      <c r="AN150" s="27"/>
      <c r="AO150" s="75" t="e">
        <f t="shared" si="233"/>
        <v>#N/A</v>
      </c>
      <c r="AP150" s="58" t="e">
        <f t="shared" si="234"/>
        <v>#N/A</v>
      </c>
      <c r="AQ150" s="47" t="e">
        <f t="shared" si="235"/>
        <v>#N/A</v>
      </c>
      <c r="AR150" s="27"/>
      <c r="AS150" s="82" t="str">
        <f t="shared" si="206"/>
        <v/>
      </c>
      <c r="AT150" s="58" t="str">
        <f>IF(AND(Sufficient_data="Yes",Include_study="Yes",Subgroup&lt;&gt;""),IF(COUNTIFS(Input!K$2:K149,"="&amp;"Yes",Input!C$2:C149,"="&amp;"Yes",Input!M$2:M149,"="&amp;Subgroup)&gt;0,"",Subgroup),"")</f>
        <v/>
      </c>
      <c r="AU150" s="88" t="str">
        <f t="shared" si="207"/>
        <v/>
      </c>
      <c r="AV150" s="78" t="str">
        <f t="shared" si="236"/>
        <v/>
      </c>
      <c r="AW150" s="58" t="str">
        <f t="shared" si="208"/>
        <v/>
      </c>
      <c r="AX150" s="89" t="str">
        <f t="shared" si="209"/>
        <v/>
      </c>
      <c r="AY150" s="83" t="str">
        <f t="shared" si="251"/>
        <v/>
      </c>
      <c r="AZ150" s="58" t="str">
        <f t="shared" si="210"/>
        <v/>
      </c>
      <c r="BA150" s="58" t="str">
        <f t="shared" si="237"/>
        <v/>
      </c>
      <c r="BB150" s="58" t="str">
        <f t="shared" si="211"/>
        <v/>
      </c>
      <c r="BC150" s="58" t="str">
        <f t="shared" si="212"/>
        <v/>
      </c>
      <c r="BD150" s="58" t="str">
        <f t="shared" si="238"/>
        <v/>
      </c>
      <c r="BE150" s="88" t="str">
        <f t="shared" si="239"/>
        <v/>
      </c>
      <c r="BF150" s="58" t="str">
        <f t="shared" si="240"/>
        <v/>
      </c>
      <c r="BG150" s="58" t="str">
        <f t="shared" si="241"/>
        <v/>
      </c>
      <c r="BH150" s="58" t="str">
        <f t="shared" si="252"/>
        <v/>
      </c>
      <c r="BI150" s="58" t="str">
        <f t="shared" si="253"/>
        <v/>
      </c>
      <c r="BJ150" s="58" t="str">
        <f t="shared" si="242"/>
        <v/>
      </c>
      <c r="BK150" s="58" t="str">
        <f t="shared" si="243"/>
        <v/>
      </c>
      <c r="BL150" s="58" t="str">
        <f t="shared" si="254"/>
        <v/>
      </c>
      <c r="BM150" s="58" t="str">
        <f t="shared" si="255"/>
        <v/>
      </c>
      <c r="BN150" s="58" t="str">
        <f t="shared" si="244"/>
        <v/>
      </c>
      <c r="BO150" s="58" t="e">
        <f t="shared" si="245"/>
        <v>#N/A</v>
      </c>
      <c r="BP150" s="83" t="str">
        <f t="shared" si="256"/>
        <v/>
      </c>
      <c r="BQ150" s="58" t="str">
        <f t="shared" si="246"/>
        <v/>
      </c>
      <c r="BR150" s="58" t="str">
        <f t="shared" si="247"/>
        <v/>
      </c>
      <c r="BS150" s="58" t="str">
        <f t="shared" si="248"/>
        <v/>
      </c>
      <c r="BT150" s="47" t="str">
        <f t="shared" si="249"/>
        <v/>
      </c>
      <c r="BY150" s="167"/>
      <c r="BZ150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50" s="58" t="e">
        <f>IF(Include_in_Moderator=TRUE,'Moderator Analysis'!E:E,NA())</f>
        <v>#N/A</v>
      </c>
      <c r="CB150" s="58" t="e">
        <f>IF(Include_in_Moderator=TRUE,'Moderator Analysis'!F:F,NA())</f>
        <v>#N/A</v>
      </c>
      <c r="CC150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50" s="58" t="str">
        <f>IF(Include_in_Moderator=TRUE,1/CC:CC^2,"")</f>
        <v/>
      </c>
      <c r="CE150" s="58" t="str">
        <f>IF(Include_in_Moderator=TRUE,'Moderator Analysis'!F:F-CO$2,"")</f>
        <v/>
      </c>
      <c r="CF150" s="58" t="str">
        <f>IF(Include_in_Moderator=TRUE,'Moderator Analysis'!E:E-CO$3,"")</f>
        <v/>
      </c>
      <c r="CG150" s="47" t="str">
        <f>IF(Include_in_Moderator=TRUE,CD:CD*('Moderator Analysis'!F:F-CO$5-CO$4*'Moderator Analysis'!E:E)^2,"")</f>
        <v/>
      </c>
      <c r="CH150" s="27"/>
      <c r="CI150" s="75" t="str">
        <f>IF(AND(Sufficient_data="Yes",Include_study="Yes",Include_in_Moderator=TRUE,Moderator&lt;&gt;""),1/(CC:CC^2+CO$7),"")</f>
        <v/>
      </c>
      <c r="CJ150" s="58" t="str">
        <f>IF(AND(Sufficient_data="Yes",Include_study="Yes",CI150&lt;&gt;""),'Moderator Analysis'!F:F-'Moderator Analysis'!K$37,"")</f>
        <v/>
      </c>
      <c r="CK150" s="58" t="str">
        <f>IF(AND(Sufficient_data="Yes",Include_study="Yes",CI150&lt;&gt;""),'Moderator Analysis'!E:E-SUMPRODUCT('Moderator Analysis'!E:E,CI:CI)/SUM(CI:CI),"")</f>
        <v/>
      </c>
      <c r="CL150" s="47" t="str">
        <f>IF(AND(Sufficient_data="Yes",Include_study="Yes",CI150&lt;&gt;""),CI:CI*(CB150-'Moderator Analysis'!K$29-'Moderator Analysis'!K$30*'Moderator Analysis'!E:E)^2,"")</f>
        <v/>
      </c>
      <c r="CQ150" s="167"/>
      <c r="CR150" s="150" t="b">
        <f>IF(Additional_Fisher_transformation="On",AND(Include_study="Yes",Number_of_observations&lt;&gt;"",Number_of_predictors&lt;&gt;""),AND(Include_study="Yes",Sufficient_data="Yes"))</f>
        <v>0</v>
      </c>
      <c r="CS150" s="169"/>
      <c r="CT150" s="58" t="str">
        <f>IF(Include_in_Pub_Bias=TRUE,Partial_correlation,"")</f>
        <v/>
      </c>
      <c r="CU150" s="58" t="str">
        <f>IF(AND(Include_in_Pub_Bias=TRUE,Additional_Fisher_transformation="On"),FISHER(Partial_correlation),"")</f>
        <v/>
      </c>
      <c r="CV150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50" s="58" t="str">
        <f>IF(Include_in_Pub_Bias=TRUE,1/CV:CV^2,"")</f>
        <v/>
      </c>
      <c r="CX150" s="58" t="str">
        <f>IF(Include_in_Pub_Bias=TRUE,1/(CV:CV^2+IF(Additional_model="Fixed effect",0,Calculations!DK$11)),"")</f>
        <v/>
      </c>
      <c r="CY150" s="58" t="str">
        <f>IF(Include_in_Pub_Bias=TRUE,1/(CV:CV^2+IF(Additional_model="Fixed effect",0,'Publication Bias Analysis'!L$32)),"")</f>
        <v/>
      </c>
      <c r="CZ150" s="58" t="str">
        <f>IF(Include_in_Pub_Bias=TRUE,'Publication Bias Analysis'!E:E-'Publication Bias Analysis'!I$37,"")</f>
        <v/>
      </c>
      <c r="DA150" s="58" t="str">
        <f>IF(Include_in_Pub_Bias=TRUE,IF(Additional_model="Fixed effect",1/CV:CV,1/SQRT(CV:CV^2+DK$11)),"")</f>
        <v/>
      </c>
      <c r="DB150" s="58" t="str">
        <f>IF(Include_in_Pub_Bias=TRUE,IF(Additional_model="Fixed effect",'Publication Bias Analysis'!E:E/CV:CV,'Publication Bias Analysis'!E:E/SQRT(CV:CV^2+DK$11)),"")</f>
        <v/>
      </c>
      <c r="DC150" s="78" t="str">
        <f>IF(Include_in_Pub_Bias=TRUE,RANK(DP:DP,DP:DP,1)*IF(DO:DO&gt;0,1,-1),"")</f>
        <v/>
      </c>
      <c r="DD150" s="78" t="str">
        <f>IF(Include_in_Pub_Bias=TRUE,DC:DC,"")</f>
        <v/>
      </c>
      <c r="DE150" s="78" t="str">
        <f>IF(Include_in_Pub_Bias=TRUE,RANK(DS:DS,DS:DS,1)*IF(DR:DR&lt;0,-1,1),"")</f>
        <v/>
      </c>
      <c r="DF150" s="78" t="str">
        <f>IF(Include_in_Pub_Bias=TRUE,RANK(DV:DV,DV:DV,1)*IF(DU:DU&lt;0,-1,1),"")</f>
        <v/>
      </c>
      <c r="DG150" s="58" t="e">
        <f>IF(Include_in_Pub_Bias=TRUE,'Publication Bias Analysis'!E:E,NA())</f>
        <v>#N/A</v>
      </c>
      <c r="DH150" s="47" t="e">
        <f>IF(Include_in_Pub_Bias=TRUE,CV:CV,NA())</f>
        <v>#N/A</v>
      </c>
      <c r="DN150" s="164"/>
      <c r="DO150" s="10" t="str">
        <f>IF(Include_in_Pub_Bias=TRUE,IF('Publication Bias Analysis'!L$37="Left",'Publication Bias Analysis'!E:E-'Publication Bias Analysis'!I$29,'Publication Bias Analysis'!I$29-'Publication Bias Analysis'!E:E),"")</f>
        <v/>
      </c>
      <c r="DP150" s="10" t="str">
        <f>IF(Include_in_Pub_Bias=TRUE,ABS(DO150),"")</f>
        <v/>
      </c>
      <c r="DQ150" s="47" t="str">
        <f>IF(Include_in_Pub_Bias=TRUE,1/(CV:CV^2+IF(Additional_model="Fixed effect",0,$DZ$6)),"")</f>
        <v/>
      </c>
      <c r="DR150" s="10" t="str">
        <f>IF(Include_in_Pub_Bias=TRUE,IF('Publication Bias Analysis'!L$37="Left",'Publication Bias Analysis'!E:E-DZ$3,DZ$3-'Publication Bias Analysis'!E:E),"")</f>
        <v/>
      </c>
      <c r="DS150" s="10" t="str">
        <f t="shared" si="257"/>
        <v/>
      </c>
      <c r="DT150" s="47" t="str">
        <f>IF(AND(DR150&lt;&gt;"",DD150&lt;=MAX(DD:DD)-DZ$7),1/(CV:CV^2+IF(Additional_model="Fixed effect",0,$DZ$13)),"")</f>
        <v/>
      </c>
      <c r="DU150" s="10" t="str">
        <f>IF(Include_in_Pub_Bias=TRUE,IF('Publication Bias Analysis'!L$37="Left",'Publication Bias Analysis'!E:E-DZ$10,DZ$10-'Publication Bias Analysis'!E:E),"")</f>
        <v/>
      </c>
      <c r="DV150" s="10" t="str">
        <f t="shared" si="213"/>
        <v/>
      </c>
      <c r="DW150" s="47" t="str">
        <f>IF(AND(DU150&lt;&gt;"",DE150&lt;=MAX(DE:DE)-DZ$14),1/(CV:CV^2+IF(Additional_model="Fixed effect",0,$DZ$20)),"")</f>
        <v/>
      </c>
      <c r="EO150" s="164"/>
      <c r="EP150" s="58" t="str">
        <f>IF(Include_in_Pub_Bias=TRUE,Inverse_standard_error-AVERAGE(Inverse_standard_error),"")</f>
        <v/>
      </c>
      <c r="EQ150" s="47" t="str">
        <f>IF(Include_in_Pub_Bias=TRUE,Z_score-('Publication Bias Analysis'!P$3+'Publication Bias Analysis'!P$4*Inverse_standard_error),"")</f>
        <v/>
      </c>
      <c r="ES150" s="164"/>
      <c r="ET150" s="58" t="str">
        <f>IF(Include_in_Pub_Bias=TRUE,('Publication Bias Analysis'!E:E-SUMPRODUCT('Publication Bias Analysis'!E:E,Calculations!CW:CW)/SUM(Calculations!CW:CW))/(SQRT(EU:EU)),"")</f>
        <v/>
      </c>
      <c r="EU150" s="58" t="str">
        <f>IF(Include_in_Pub_Bias=TRUE,'Publication Bias Analysis'!F:F^2-1/(SUM(Calculations!CW:CW)),"")</f>
        <v/>
      </c>
      <c r="EV150" s="78" t="str">
        <f>IF(Include_in_Pub_Bias=TRUE,RANK(ET:ET,ET:ET,1),"")</f>
        <v/>
      </c>
      <c r="EW150" s="78" t="str">
        <f>IF(Include_in_Pub_Bias=TRUE,RANK(EU:EU,EU:EU,1),"")</f>
        <v/>
      </c>
      <c r="EX150" s="78" t="str">
        <f>IF(Include_in_Pub_Bias=TRUE,COUNTIFS(EV151:EV349,"&lt;"&amp;EV150,EW151:EW349,"&lt;"&amp;EW150)+COUNTIFS(EV151:EV349,"&gt;"&amp;EV150,EW151:EW349,"&gt;"&amp;EW150),"")</f>
        <v/>
      </c>
      <c r="EY150" s="94" t="str">
        <f>IF(Include_in_Pub_Bias=TRUE,COUNTIFS(EV151:EV349,"&lt;"&amp;EV150,EW151:EW349,"&gt;"&amp;EW150)+COUNTIFS(EV151:EV349,"&gt;"&amp;EV150,EW151:EW349,"&lt;"&amp;EW150),"")</f>
        <v/>
      </c>
      <c r="FA150" s="164"/>
      <c r="FG150" s="164"/>
      <c r="FH150" s="58" t="e">
        <f>IF(Include_in_Pub_Bias=TRUE,Inverse_standard_error,NA())</f>
        <v>#N/A</v>
      </c>
      <c r="FI150" s="58" t="e">
        <f>IF(Include_in_Pub_Bias=TRUE,Z_score,NA())</f>
        <v>#N/A</v>
      </c>
      <c r="FJ150" s="58" t="str">
        <f>IF(Include_in_Pub_Bias=TRUE,Inverse_standard_error-AVERAGE(Inverse_standard_error),"")</f>
        <v/>
      </c>
      <c r="FK150" s="47" t="str">
        <f>IF(Include_in_Pub_Bias=TRUE,Z_score-('Publication Bias Analysis'!AK$30+'Publication Bias Analysis'!AK$31*Inverse_standard_error),"")</f>
        <v/>
      </c>
      <c r="FQ150" s="164"/>
      <c r="FR150" s="98" t="str">
        <f>IF(Z_score&lt;&gt;"",RANK('Publication Bias Analysis'!AT:AT,'Publication Bias Analysis'!AT:AT,1)+COUNTIF('Publication Bias Analysis'!AT$2:AT149,'Publication Bias Analysis'!AR150),"")</f>
        <v/>
      </c>
      <c r="FS150" s="58" t="str">
        <f t="shared" si="259"/>
        <v/>
      </c>
      <c r="FT150" s="58" t="e">
        <f>IF(Include_in_Pub_Bias=TRUE,'Publication Bias Analysis'!AS150,NA())</f>
        <v>#N/A</v>
      </c>
      <c r="FU150" s="58" t="e">
        <f>IF('Publication Bias Analysis'!AS150&lt;&gt;"",'Publication Bias Analysis'!AT150,NA())</f>
        <v>#N/A</v>
      </c>
      <c r="FV150" s="58" t="str">
        <f>IF(Include_in_Pub_Bias=TRUE,'Publication Bias Analysis'!AS:AS-AVERAGE('Publication Bias Analysis'!AS:AS),"")</f>
        <v/>
      </c>
      <c r="FW150" s="47" t="str">
        <f>IF(Include_in_Pub_Bias=TRUE,FU:FU-('Publication Bias Analysis'!AW$30+'Publication Bias Analysis'!AW$31*FT:FT),"")</f>
        <v/>
      </c>
      <c r="GC150" s="164"/>
      <c r="GD150" s="58" t="str">
        <f t="shared" si="204"/>
        <v/>
      </c>
      <c r="GE150" s="58" t="str">
        <f t="shared" si="214"/>
        <v/>
      </c>
      <c r="GF150" s="47" t="str">
        <f t="shared" si="258"/>
        <v/>
      </c>
    </row>
    <row r="151" spans="1:188" x14ac:dyDescent="0.2">
      <c r="A151" s="166"/>
      <c r="B151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51" s="78" t="str">
        <f>IF(B151&lt;&gt;"",IF(B151=0,COUNTIF(B$2:B150,0)+1,COUNTIF(B$2:B150,B151)+B151+COUNTIF(B:B,0)),"")</f>
        <v/>
      </c>
      <c r="D151" s="78" t="str">
        <f>IF(AND(Variance&lt;&gt;"",Entry_Number&lt;&gt;""),Entry_Number,"")</f>
        <v/>
      </c>
      <c r="E151" s="120" t="str">
        <f>IF(Input!Study_name&lt;&gt;"",Input!Study_name,"")</f>
        <v/>
      </c>
      <c r="F151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51" s="58" t="str">
        <f t="shared" si="215"/>
        <v/>
      </c>
      <c r="H151" s="58" t="str">
        <f t="shared" si="216"/>
        <v/>
      </c>
      <c r="I151" s="58" t="str">
        <f t="shared" si="217"/>
        <v/>
      </c>
      <c r="J151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51" s="58" t="str">
        <f>IF(AND(Include_study="Yes",Sufficient_data="Yes",Variance&lt;&gt;""),IF(Input!Standard_error_of_Partial_correlation&lt;&gt;"",Input!Standard_error_of_Partial_correlation,SQRT(J151)),"")</f>
        <v/>
      </c>
      <c r="L151" s="58" t="str">
        <f>IF(AND(Sufficient_data="Yes",Include_study="Yes",Variance&lt;&gt;""),1/Variance,"")</f>
        <v/>
      </c>
      <c r="M151" s="58" t="str">
        <f>IF(AND(Sufficient_data="Yes",Include_study="Yes",Variance&lt;&gt;""),1/(Variance+T2_),"")</f>
        <v/>
      </c>
      <c r="N151" s="58" t="str">
        <f t="shared" si="218"/>
        <v/>
      </c>
      <c r="O151" s="58" t="str">
        <f t="shared" si="219"/>
        <v/>
      </c>
      <c r="P151" s="143" t="str">
        <f t="shared" si="220"/>
        <v/>
      </c>
      <c r="Q151" s="146" t="str">
        <f>IF(AND(Include_study="Yes",Sufficient_data="Yes",Variance&lt;&gt;""),IF(Fisher_transformation="Off",Partial_correlation,Partial_correlation_z)-Combined_Effect_Size,"")</f>
        <v/>
      </c>
      <c r="S151" s="75" t="e">
        <f>IF(AND(Sufficient_data="Yes",Include_study="Yes",Variance&lt;&gt;""),Partial_correlation,NA())</f>
        <v>#N/A</v>
      </c>
      <c r="T151" s="58" t="e">
        <f t="shared" si="221"/>
        <v>#N/A</v>
      </c>
      <c r="U151" s="47" t="e">
        <f t="shared" si="222"/>
        <v>#N/A</v>
      </c>
      <c r="Z151" s="166"/>
      <c r="AA151" s="82" t="str">
        <f t="shared" si="223"/>
        <v/>
      </c>
      <c r="AB151" s="88" t="b">
        <f t="shared" si="250"/>
        <v>0</v>
      </c>
      <c r="AC151" s="105" t="str">
        <f>IF(Include_in_subgroup=TRUE,Input!Study_name,"")</f>
        <v/>
      </c>
      <c r="AD151" s="58" t="str">
        <f t="shared" si="224"/>
        <v/>
      </c>
      <c r="AE151" s="58" t="str">
        <f t="shared" si="225"/>
        <v/>
      </c>
      <c r="AF151" s="58" t="str">
        <f t="shared" si="226"/>
        <v/>
      </c>
      <c r="AG151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51" s="58" t="str">
        <f t="shared" si="227"/>
        <v/>
      </c>
      <c r="AI151" s="58" t="str">
        <f t="shared" si="228"/>
        <v/>
      </c>
      <c r="AJ151" s="83" t="str">
        <f t="shared" si="229"/>
        <v/>
      </c>
      <c r="AK151" s="58" t="str">
        <f t="shared" si="230"/>
        <v/>
      </c>
      <c r="AL151" s="58" t="str">
        <f t="shared" si="231"/>
        <v/>
      </c>
      <c r="AM151" s="47" t="str">
        <f t="shared" si="232"/>
        <v/>
      </c>
      <c r="AN151" s="27"/>
      <c r="AO151" s="75" t="e">
        <f t="shared" si="233"/>
        <v>#N/A</v>
      </c>
      <c r="AP151" s="58" t="e">
        <f t="shared" si="234"/>
        <v>#N/A</v>
      </c>
      <c r="AQ151" s="47" t="e">
        <f t="shared" si="235"/>
        <v>#N/A</v>
      </c>
      <c r="AR151" s="27"/>
      <c r="AS151" s="82" t="str">
        <f t="shared" si="206"/>
        <v/>
      </c>
      <c r="AT151" s="58" t="str">
        <f>IF(AND(Sufficient_data="Yes",Include_study="Yes",Subgroup&lt;&gt;""),IF(COUNTIFS(Input!K$2:K150,"="&amp;"Yes",Input!C$2:C150,"="&amp;"Yes",Input!M$2:M150,"="&amp;Subgroup)&gt;0,"",Subgroup),"")</f>
        <v/>
      </c>
      <c r="AU151" s="88" t="str">
        <f t="shared" si="207"/>
        <v/>
      </c>
      <c r="AV151" s="78" t="str">
        <f t="shared" si="236"/>
        <v/>
      </c>
      <c r="AW151" s="58" t="str">
        <f t="shared" si="208"/>
        <v/>
      </c>
      <c r="AX151" s="89" t="str">
        <f t="shared" si="209"/>
        <v/>
      </c>
      <c r="AY151" s="83" t="str">
        <f t="shared" si="251"/>
        <v/>
      </c>
      <c r="AZ151" s="58" t="str">
        <f t="shared" si="210"/>
        <v/>
      </c>
      <c r="BA151" s="58" t="str">
        <f t="shared" si="237"/>
        <v/>
      </c>
      <c r="BB151" s="58" t="str">
        <f t="shared" si="211"/>
        <v/>
      </c>
      <c r="BC151" s="58" t="str">
        <f t="shared" si="212"/>
        <v/>
      </c>
      <c r="BD151" s="58" t="str">
        <f t="shared" si="238"/>
        <v/>
      </c>
      <c r="BE151" s="88" t="str">
        <f t="shared" si="239"/>
        <v/>
      </c>
      <c r="BF151" s="58" t="str">
        <f t="shared" si="240"/>
        <v/>
      </c>
      <c r="BG151" s="58" t="str">
        <f t="shared" si="241"/>
        <v/>
      </c>
      <c r="BH151" s="58" t="str">
        <f t="shared" si="252"/>
        <v/>
      </c>
      <c r="BI151" s="58" t="str">
        <f t="shared" si="253"/>
        <v/>
      </c>
      <c r="BJ151" s="58" t="str">
        <f t="shared" si="242"/>
        <v/>
      </c>
      <c r="BK151" s="58" t="str">
        <f t="shared" si="243"/>
        <v/>
      </c>
      <c r="BL151" s="58" t="str">
        <f t="shared" si="254"/>
        <v/>
      </c>
      <c r="BM151" s="58" t="str">
        <f t="shared" si="255"/>
        <v/>
      </c>
      <c r="BN151" s="58" t="str">
        <f t="shared" si="244"/>
        <v/>
      </c>
      <c r="BO151" s="58" t="e">
        <f t="shared" si="245"/>
        <v>#N/A</v>
      </c>
      <c r="BP151" s="83" t="str">
        <f t="shared" si="256"/>
        <v/>
      </c>
      <c r="BQ151" s="58" t="str">
        <f t="shared" si="246"/>
        <v/>
      </c>
      <c r="BR151" s="58" t="str">
        <f t="shared" si="247"/>
        <v/>
      </c>
      <c r="BS151" s="58" t="str">
        <f t="shared" si="248"/>
        <v/>
      </c>
      <c r="BT151" s="47" t="str">
        <f t="shared" si="249"/>
        <v/>
      </c>
      <c r="BY151" s="167"/>
      <c r="BZ151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51" s="58" t="e">
        <f>IF(Include_in_Moderator=TRUE,'Moderator Analysis'!E:E,NA())</f>
        <v>#N/A</v>
      </c>
      <c r="CB151" s="58" t="e">
        <f>IF(Include_in_Moderator=TRUE,'Moderator Analysis'!F:F,NA())</f>
        <v>#N/A</v>
      </c>
      <c r="CC151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51" s="58" t="str">
        <f>IF(Include_in_Moderator=TRUE,1/CC:CC^2,"")</f>
        <v/>
      </c>
      <c r="CE151" s="58" t="str">
        <f>IF(Include_in_Moderator=TRUE,'Moderator Analysis'!F:F-CO$2,"")</f>
        <v/>
      </c>
      <c r="CF151" s="58" t="str">
        <f>IF(Include_in_Moderator=TRUE,'Moderator Analysis'!E:E-CO$3,"")</f>
        <v/>
      </c>
      <c r="CG151" s="47" t="str">
        <f>IF(Include_in_Moderator=TRUE,CD:CD*('Moderator Analysis'!F:F-CO$5-CO$4*'Moderator Analysis'!E:E)^2,"")</f>
        <v/>
      </c>
      <c r="CH151" s="27"/>
      <c r="CI151" s="75" t="str">
        <f>IF(AND(Sufficient_data="Yes",Include_study="Yes",Include_in_Moderator=TRUE,Moderator&lt;&gt;""),1/(CC:CC^2+CO$7),"")</f>
        <v/>
      </c>
      <c r="CJ151" s="58" t="str">
        <f>IF(AND(Sufficient_data="Yes",Include_study="Yes",CI151&lt;&gt;""),'Moderator Analysis'!F:F-'Moderator Analysis'!K$37,"")</f>
        <v/>
      </c>
      <c r="CK151" s="58" t="str">
        <f>IF(AND(Sufficient_data="Yes",Include_study="Yes",CI151&lt;&gt;""),'Moderator Analysis'!E:E-SUMPRODUCT('Moderator Analysis'!E:E,CI:CI)/SUM(CI:CI),"")</f>
        <v/>
      </c>
      <c r="CL151" s="47" t="str">
        <f>IF(AND(Sufficient_data="Yes",Include_study="Yes",CI151&lt;&gt;""),CI:CI*(CB151-'Moderator Analysis'!K$29-'Moderator Analysis'!K$30*'Moderator Analysis'!E:E)^2,"")</f>
        <v/>
      </c>
      <c r="CQ151" s="167"/>
      <c r="CR151" s="150" t="b">
        <f>IF(Additional_Fisher_transformation="On",AND(Include_study="Yes",Number_of_observations&lt;&gt;"",Number_of_predictors&lt;&gt;""),AND(Include_study="Yes",Sufficient_data="Yes"))</f>
        <v>0</v>
      </c>
      <c r="CS151" s="169"/>
      <c r="CT151" s="58" t="str">
        <f>IF(Include_in_Pub_Bias=TRUE,Partial_correlation,"")</f>
        <v/>
      </c>
      <c r="CU151" s="58" t="str">
        <f>IF(AND(Include_in_Pub_Bias=TRUE,Additional_Fisher_transformation="On"),FISHER(Partial_correlation),"")</f>
        <v/>
      </c>
      <c r="CV151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51" s="58" t="str">
        <f>IF(Include_in_Pub_Bias=TRUE,1/CV:CV^2,"")</f>
        <v/>
      </c>
      <c r="CX151" s="58" t="str">
        <f>IF(Include_in_Pub_Bias=TRUE,1/(CV:CV^2+IF(Additional_model="Fixed effect",0,Calculations!DK$11)),"")</f>
        <v/>
      </c>
      <c r="CY151" s="58" t="str">
        <f>IF(Include_in_Pub_Bias=TRUE,1/(CV:CV^2+IF(Additional_model="Fixed effect",0,'Publication Bias Analysis'!L$32)),"")</f>
        <v/>
      </c>
      <c r="CZ151" s="58" t="str">
        <f>IF(Include_in_Pub_Bias=TRUE,'Publication Bias Analysis'!E:E-'Publication Bias Analysis'!I$37,"")</f>
        <v/>
      </c>
      <c r="DA151" s="58" t="str">
        <f>IF(Include_in_Pub_Bias=TRUE,IF(Additional_model="Fixed effect",1/CV:CV,1/SQRT(CV:CV^2+DK$11)),"")</f>
        <v/>
      </c>
      <c r="DB151" s="58" t="str">
        <f>IF(Include_in_Pub_Bias=TRUE,IF(Additional_model="Fixed effect",'Publication Bias Analysis'!E:E/CV:CV,'Publication Bias Analysis'!E:E/SQRT(CV:CV^2+DK$11)),"")</f>
        <v/>
      </c>
      <c r="DC151" s="78" t="str">
        <f>IF(Include_in_Pub_Bias=TRUE,RANK(DP:DP,DP:DP,1)*IF(DO:DO&gt;0,1,-1),"")</f>
        <v/>
      </c>
      <c r="DD151" s="78" t="str">
        <f>IF(Include_in_Pub_Bias=TRUE,DC:DC,"")</f>
        <v/>
      </c>
      <c r="DE151" s="78" t="str">
        <f>IF(Include_in_Pub_Bias=TRUE,RANK(DS:DS,DS:DS,1)*IF(DR:DR&lt;0,-1,1),"")</f>
        <v/>
      </c>
      <c r="DF151" s="78" t="str">
        <f>IF(Include_in_Pub_Bias=TRUE,RANK(DV:DV,DV:DV,1)*IF(DU:DU&lt;0,-1,1),"")</f>
        <v/>
      </c>
      <c r="DG151" s="58" t="e">
        <f>IF(Include_in_Pub_Bias=TRUE,'Publication Bias Analysis'!E:E,NA())</f>
        <v>#N/A</v>
      </c>
      <c r="DH151" s="47" t="e">
        <f>IF(Include_in_Pub_Bias=TRUE,CV:CV,NA())</f>
        <v>#N/A</v>
      </c>
      <c r="DN151" s="164"/>
      <c r="DO151" s="10" t="str">
        <f>IF(Include_in_Pub_Bias=TRUE,IF('Publication Bias Analysis'!L$37="Left",'Publication Bias Analysis'!E:E-'Publication Bias Analysis'!I$29,'Publication Bias Analysis'!I$29-'Publication Bias Analysis'!E:E),"")</f>
        <v/>
      </c>
      <c r="DP151" s="10" t="str">
        <f>IF(Include_in_Pub_Bias=TRUE,ABS(DO151),"")</f>
        <v/>
      </c>
      <c r="DQ151" s="47" t="str">
        <f>IF(Include_in_Pub_Bias=TRUE,1/(CV:CV^2+IF(Additional_model="Fixed effect",0,$DZ$6)),"")</f>
        <v/>
      </c>
      <c r="DR151" s="10" t="str">
        <f>IF(Include_in_Pub_Bias=TRUE,IF('Publication Bias Analysis'!L$37="Left",'Publication Bias Analysis'!E:E-DZ$3,DZ$3-'Publication Bias Analysis'!E:E),"")</f>
        <v/>
      </c>
      <c r="DS151" s="10" t="str">
        <f t="shared" si="257"/>
        <v/>
      </c>
      <c r="DT151" s="47" t="str">
        <f>IF(AND(DR151&lt;&gt;"",DD151&lt;=MAX(DD:DD)-DZ$7),1/(CV:CV^2+IF(Additional_model="Fixed effect",0,$DZ$13)),"")</f>
        <v/>
      </c>
      <c r="DU151" s="10" t="str">
        <f>IF(Include_in_Pub_Bias=TRUE,IF('Publication Bias Analysis'!L$37="Left",'Publication Bias Analysis'!E:E-DZ$10,DZ$10-'Publication Bias Analysis'!E:E),"")</f>
        <v/>
      </c>
      <c r="DV151" s="10" t="str">
        <f t="shared" si="213"/>
        <v/>
      </c>
      <c r="DW151" s="47" t="str">
        <f>IF(AND(DU151&lt;&gt;"",DE151&lt;=MAX(DE:DE)-DZ$14),1/(CV:CV^2+IF(Additional_model="Fixed effect",0,$DZ$20)),"")</f>
        <v/>
      </c>
      <c r="EO151" s="164"/>
      <c r="EP151" s="58" t="str">
        <f>IF(Include_in_Pub_Bias=TRUE,Inverse_standard_error-AVERAGE(Inverse_standard_error),"")</f>
        <v/>
      </c>
      <c r="EQ151" s="47" t="str">
        <f>IF(Include_in_Pub_Bias=TRUE,Z_score-('Publication Bias Analysis'!P$3+'Publication Bias Analysis'!P$4*Inverse_standard_error),"")</f>
        <v/>
      </c>
      <c r="ES151" s="164"/>
      <c r="ET151" s="58" t="str">
        <f>IF(Include_in_Pub_Bias=TRUE,('Publication Bias Analysis'!E:E-SUMPRODUCT('Publication Bias Analysis'!E:E,Calculations!CW:CW)/SUM(Calculations!CW:CW))/(SQRT(EU:EU)),"")</f>
        <v/>
      </c>
      <c r="EU151" s="58" t="str">
        <f>IF(Include_in_Pub_Bias=TRUE,'Publication Bias Analysis'!F:F^2-1/(SUM(Calculations!CW:CW)),"")</f>
        <v/>
      </c>
      <c r="EV151" s="78" t="str">
        <f>IF(Include_in_Pub_Bias=TRUE,RANK(ET:ET,ET:ET,1),"")</f>
        <v/>
      </c>
      <c r="EW151" s="78" t="str">
        <f>IF(Include_in_Pub_Bias=TRUE,RANK(EU:EU,EU:EU,1),"")</f>
        <v/>
      </c>
      <c r="EX151" s="78" t="str">
        <f>IF(Include_in_Pub_Bias=TRUE,COUNTIFS(EV152:EV350,"&lt;"&amp;EV151,EW152:EW350,"&lt;"&amp;EW151)+COUNTIFS(EV152:EV350,"&gt;"&amp;EV151,EW152:EW350,"&gt;"&amp;EW151),"")</f>
        <v/>
      </c>
      <c r="EY151" s="94" t="str">
        <f>IF(Include_in_Pub_Bias=TRUE,COUNTIFS(EV152:EV350,"&lt;"&amp;EV151,EW152:EW350,"&gt;"&amp;EW151)+COUNTIFS(EV152:EV350,"&gt;"&amp;EV151,EW152:EW350,"&lt;"&amp;EW151),"")</f>
        <v/>
      </c>
      <c r="FA151" s="164"/>
      <c r="FG151" s="164"/>
      <c r="FH151" s="58" t="e">
        <f>IF(Include_in_Pub_Bias=TRUE,Inverse_standard_error,NA())</f>
        <v>#N/A</v>
      </c>
      <c r="FI151" s="58" t="e">
        <f>IF(Include_in_Pub_Bias=TRUE,Z_score,NA())</f>
        <v>#N/A</v>
      </c>
      <c r="FJ151" s="58" t="str">
        <f>IF(Include_in_Pub_Bias=TRUE,Inverse_standard_error-AVERAGE(Inverse_standard_error),"")</f>
        <v/>
      </c>
      <c r="FK151" s="47" t="str">
        <f>IF(Include_in_Pub_Bias=TRUE,Z_score-('Publication Bias Analysis'!AK$30+'Publication Bias Analysis'!AK$31*Inverse_standard_error),"")</f>
        <v/>
      </c>
      <c r="FQ151" s="164"/>
      <c r="FR151" s="98" t="str">
        <f>IF(Z_score&lt;&gt;"",RANK('Publication Bias Analysis'!AT:AT,'Publication Bias Analysis'!AT:AT,1)+COUNTIF('Publication Bias Analysis'!AT$2:AT150,'Publication Bias Analysis'!AR151),"")</f>
        <v/>
      </c>
      <c r="FS151" s="58" t="str">
        <f t="shared" si="259"/>
        <v/>
      </c>
      <c r="FT151" s="58" t="e">
        <f>IF(Include_in_Pub_Bias=TRUE,'Publication Bias Analysis'!AS151,NA())</f>
        <v>#N/A</v>
      </c>
      <c r="FU151" s="58" t="e">
        <f>IF('Publication Bias Analysis'!AS151&lt;&gt;"",'Publication Bias Analysis'!AT151,NA())</f>
        <v>#N/A</v>
      </c>
      <c r="FV151" s="58" t="str">
        <f>IF(Include_in_Pub_Bias=TRUE,'Publication Bias Analysis'!AS:AS-AVERAGE('Publication Bias Analysis'!AS:AS),"")</f>
        <v/>
      </c>
      <c r="FW151" s="47" t="str">
        <f>IF(Include_in_Pub_Bias=TRUE,FU:FU-('Publication Bias Analysis'!AW$30+'Publication Bias Analysis'!AW$31*FT:FT),"")</f>
        <v/>
      </c>
      <c r="GC151" s="164"/>
      <c r="GD151" s="58" t="str">
        <f t="shared" si="204"/>
        <v/>
      </c>
      <c r="GE151" s="58" t="str">
        <f t="shared" si="214"/>
        <v/>
      </c>
      <c r="GF151" s="47" t="str">
        <f t="shared" si="258"/>
        <v/>
      </c>
    </row>
    <row r="152" spans="1:188" x14ac:dyDescent="0.2">
      <c r="A152" s="166"/>
      <c r="B152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52" s="78" t="str">
        <f>IF(B152&lt;&gt;"",IF(B152=0,COUNTIF(B$2:B151,0)+1,COUNTIF(B$2:B151,B152)+B152+COUNTIF(B:B,0)),"")</f>
        <v/>
      </c>
      <c r="D152" s="78" t="str">
        <f>IF(AND(Variance&lt;&gt;"",Entry_Number&lt;&gt;""),Entry_Number,"")</f>
        <v/>
      </c>
      <c r="E152" s="120" t="str">
        <f>IF(Input!Study_name&lt;&gt;"",Input!Study_name,"")</f>
        <v/>
      </c>
      <c r="F152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52" s="58" t="str">
        <f t="shared" si="215"/>
        <v/>
      </c>
      <c r="H152" s="58" t="str">
        <f t="shared" si="216"/>
        <v/>
      </c>
      <c r="I152" s="58" t="str">
        <f t="shared" si="217"/>
        <v/>
      </c>
      <c r="J152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52" s="58" t="str">
        <f>IF(AND(Include_study="Yes",Sufficient_data="Yes",Variance&lt;&gt;""),IF(Input!Standard_error_of_Partial_correlation&lt;&gt;"",Input!Standard_error_of_Partial_correlation,SQRT(J152)),"")</f>
        <v/>
      </c>
      <c r="L152" s="58" t="str">
        <f>IF(AND(Sufficient_data="Yes",Include_study="Yes",Variance&lt;&gt;""),1/Variance,"")</f>
        <v/>
      </c>
      <c r="M152" s="58" t="str">
        <f>IF(AND(Sufficient_data="Yes",Include_study="Yes",Variance&lt;&gt;""),1/(Variance+T2_),"")</f>
        <v/>
      </c>
      <c r="N152" s="58" t="str">
        <f t="shared" si="218"/>
        <v/>
      </c>
      <c r="O152" s="58" t="str">
        <f t="shared" si="219"/>
        <v/>
      </c>
      <c r="P152" s="143" t="str">
        <f t="shared" si="220"/>
        <v/>
      </c>
      <c r="Q152" s="146" t="str">
        <f>IF(AND(Include_study="Yes",Sufficient_data="Yes",Variance&lt;&gt;""),IF(Fisher_transformation="Off",Partial_correlation,Partial_correlation_z)-Combined_Effect_Size,"")</f>
        <v/>
      </c>
      <c r="S152" s="75" t="e">
        <f>IF(AND(Sufficient_data="Yes",Include_study="Yes",Variance&lt;&gt;""),Partial_correlation,NA())</f>
        <v>#N/A</v>
      </c>
      <c r="T152" s="58" t="e">
        <f t="shared" si="221"/>
        <v>#N/A</v>
      </c>
      <c r="U152" s="47" t="e">
        <f t="shared" si="222"/>
        <v>#N/A</v>
      </c>
      <c r="Z152" s="166"/>
      <c r="AA152" s="82" t="str">
        <f t="shared" si="223"/>
        <v/>
      </c>
      <c r="AB152" s="88" t="b">
        <f t="shared" si="250"/>
        <v>0</v>
      </c>
      <c r="AC152" s="105" t="str">
        <f>IF(Include_in_subgroup=TRUE,Input!Study_name,"")</f>
        <v/>
      </c>
      <c r="AD152" s="58" t="str">
        <f t="shared" si="224"/>
        <v/>
      </c>
      <c r="AE152" s="58" t="str">
        <f t="shared" si="225"/>
        <v/>
      </c>
      <c r="AF152" s="58" t="str">
        <f t="shared" si="226"/>
        <v/>
      </c>
      <c r="AG152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52" s="58" t="str">
        <f t="shared" si="227"/>
        <v/>
      </c>
      <c r="AI152" s="58" t="str">
        <f t="shared" si="228"/>
        <v/>
      </c>
      <c r="AJ152" s="83" t="str">
        <f t="shared" si="229"/>
        <v/>
      </c>
      <c r="AK152" s="58" t="str">
        <f t="shared" si="230"/>
        <v/>
      </c>
      <c r="AL152" s="58" t="str">
        <f t="shared" si="231"/>
        <v/>
      </c>
      <c r="AM152" s="47" t="str">
        <f t="shared" si="232"/>
        <v/>
      </c>
      <c r="AN152" s="27"/>
      <c r="AO152" s="75" t="e">
        <f t="shared" si="233"/>
        <v>#N/A</v>
      </c>
      <c r="AP152" s="58" t="e">
        <f t="shared" si="234"/>
        <v>#N/A</v>
      </c>
      <c r="AQ152" s="47" t="e">
        <f t="shared" si="235"/>
        <v>#N/A</v>
      </c>
      <c r="AR152" s="27"/>
      <c r="AS152" s="82" t="str">
        <f t="shared" si="206"/>
        <v/>
      </c>
      <c r="AT152" s="58" t="str">
        <f>IF(AND(Sufficient_data="Yes",Include_study="Yes",Subgroup&lt;&gt;""),IF(COUNTIFS(Input!K$2:K151,"="&amp;"Yes",Input!C$2:C151,"="&amp;"Yes",Input!M$2:M151,"="&amp;Subgroup)&gt;0,"",Subgroup),"")</f>
        <v/>
      </c>
      <c r="AU152" s="88" t="str">
        <f t="shared" si="207"/>
        <v/>
      </c>
      <c r="AV152" s="78" t="str">
        <f t="shared" si="236"/>
        <v/>
      </c>
      <c r="AW152" s="58" t="str">
        <f t="shared" si="208"/>
        <v/>
      </c>
      <c r="AX152" s="89" t="str">
        <f t="shared" si="209"/>
        <v/>
      </c>
      <c r="AY152" s="83" t="str">
        <f t="shared" si="251"/>
        <v/>
      </c>
      <c r="AZ152" s="58" t="str">
        <f t="shared" si="210"/>
        <v/>
      </c>
      <c r="BA152" s="58" t="str">
        <f t="shared" si="237"/>
        <v/>
      </c>
      <c r="BB152" s="58" t="str">
        <f t="shared" si="211"/>
        <v/>
      </c>
      <c r="BC152" s="58" t="str">
        <f t="shared" si="212"/>
        <v/>
      </c>
      <c r="BD152" s="58" t="str">
        <f t="shared" si="238"/>
        <v/>
      </c>
      <c r="BE152" s="88" t="str">
        <f t="shared" si="239"/>
        <v/>
      </c>
      <c r="BF152" s="58" t="str">
        <f t="shared" si="240"/>
        <v/>
      </c>
      <c r="BG152" s="58" t="str">
        <f t="shared" si="241"/>
        <v/>
      </c>
      <c r="BH152" s="58" t="str">
        <f t="shared" si="252"/>
        <v/>
      </c>
      <c r="BI152" s="58" t="str">
        <f t="shared" si="253"/>
        <v/>
      </c>
      <c r="BJ152" s="58" t="str">
        <f t="shared" si="242"/>
        <v/>
      </c>
      <c r="BK152" s="58" t="str">
        <f t="shared" si="243"/>
        <v/>
      </c>
      <c r="BL152" s="58" t="str">
        <f t="shared" si="254"/>
        <v/>
      </c>
      <c r="BM152" s="58" t="str">
        <f t="shared" si="255"/>
        <v/>
      </c>
      <c r="BN152" s="58" t="str">
        <f t="shared" si="244"/>
        <v/>
      </c>
      <c r="BO152" s="58" t="e">
        <f t="shared" si="245"/>
        <v>#N/A</v>
      </c>
      <c r="BP152" s="83" t="str">
        <f t="shared" si="256"/>
        <v/>
      </c>
      <c r="BQ152" s="58" t="str">
        <f t="shared" si="246"/>
        <v/>
      </c>
      <c r="BR152" s="58" t="str">
        <f t="shared" si="247"/>
        <v/>
      </c>
      <c r="BS152" s="58" t="str">
        <f t="shared" si="248"/>
        <v/>
      </c>
      <c r="BT152" s="47" t="str">
        <f t="shared" si="249"/>
        <v/>
      </c>
      <c r="BY152" s="167"/>
      <c r="BZ152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52" s="58" t="e">
        <f>IF(Include_in_Moderator=TRUE,'Moderator Analysis'!E:E,NA())</f>
        <v>#N/A</v>
      </c>
      <c r="CB152" s="58" t="e">
        <f>IF(Include_in_Moderator=TRUE,'Moderator Analysis'!F:F,NA())</f>
        <v>#N/A</v>
      </c>
      <c r="CC152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52" s="58" t="str">
        <f>IF(Include_in_Moderator=TRUE,1/CC:CC^2,"")</f>
        <v/>
      </c>
      <c r="CE152" s="58" t="str">
        <f>IF(Include_in_Moderator=TRUE,'Moderator Analysis'!F:F-CO$2,"")</f>
        <v/>
      </c>
      <c r="CF152" s="58" t="str">
        <f>IF(Include_in_Moderator=TRUE,'Moderator Analysis'!E:E-CO$3,"")</f>
        <v/>
      </c>
      <c r="CG152" s="47" t="str">
        <f>IF(Include_in_Moderator=TRUE,CD:CD*('Moderator Analysis'!F:F-CO$5-CO$4*'Moderator Analysis'!E:E)^2,"")</f>
        <v/>
      </c>
      <c r="CH152" s="27"/>
      <c r="CI152" s="75" t="str">
        <f>IF(AND(Sufficient_data="Yes",Include_study="Yes",Include_in_Moderator=TRUE,Moderator&lt;&gt;""),1/(CC:CC^2+CO$7),"")</f>
        <v/>
      </c>
      <c r="CJ152" s="58" t="str">
        <f>IF(AND(Sufficient_data="Yes",Include_study="Yes",CI152&lt;&gt;""),'Moderator Analysis'!F:F-'Moderator Analysis'!K$37,"")</f>
        <v/>
      </c>
      <c r="CK152" s="58" t="str">
        <f>IF(AND(Sufficient_data="Yes",Include_study="Yes",CI152&lt;&gt;""),'Moderator Analysis'!E:E-SUMPRODUCT('Moderator Analysis'!E:E,CI:CI)/SUM(CI:CI),"")</f>
        <v/>
      </c>
      <c r="CL152" s="47" t="str">
        <f>IF(AND(Sufficient_data="Yes",Include_study="Yes",CI152&lt;&gt;""),CI:CI*(CB152-'Moderator Analysis'!K$29-'Moderator Analysis'!K$30*'Moderator Analysis'!E:E)^2,"")</f>
        <v/>
      </c>
      <c r="CQ152" s="167"/>
      <c r="CR152" s="150" t="b">
        <f>IF(Additional_Fisher_transformation="On",AND(Include_study="Yes",Number_of_observations&lt;&gt;"",Number_of_predictors&lt;&gt;""),AND(Include_study="Yes",Sufficient_data="Yes"))</f>
        <v>0</v>
      </c>
      <c r="CS152" s="169"/>
      <c r="CT152" s="58" t="str">
        <f>IF(Include_in_Pub_Bias=TRUE,Partial_correlation,"")</f>
        <v/>
      </c>
      <c r="CU152" s="58" t="str">
        <f>IF(AND(Include_in_Pub_Bias=TRUE,Additional_Fisher_transformation="On"),FISHER(Partial_correlation),"")</f>
        <v/>
      </c>
      <c r="CV152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52" s="58" t="str">
        <f>IF(Include_in_Pub_Bias=TRUE,1/CV:CV^2,"")</f>
        <v/>
      </c>
      <c r="CX152" s="58" t="str">
        <f>IF(Include_in_Pub_Bias=TRUE,1/(CV:CV^2+IF(Additional_model="Fixed effect",0,Calculations!DK$11)),"")</f>
        <v/>
      </c>
      <c r="CY152" s="58" t="str">
        <f>IF(Include_in_Pub_Bias=TRUE,1/(CV:CV^2+IF(Additional_model="Fixed effect",0,'Publication Bias Analysis'!L$32)),"")</f>
        <v/>
      </c>
      <c r="CZ152" s="58" t="str">
        <f>IF(Include_in_Pub_Bias=TRUE,'Publication Bias Analysis'!E:E-'Publication Bias Analysis'!I$37,"")</f>
        <v/>
      </c>
      <c r="DA152" s="58" t="str">
        <f>IF(Include_in_Pub_Bias=TRUE,IF(Additional_model="Fixed effect",1/CV:CV,1/SQRT(CV:CV^2+DK$11)),"")</f>
        <v/>
      </c>
      <c r="DB152" s="58" t="str">
        <f>IF(Include_in_Pub_Bias=TRUE,IF(Additional_model="Fixed effect",'Publication Bias Analysis'!E:E/CV:CV,'Publication Bias Analysis'!E:E/SQRT(CV:CV^2+DK$11)),"")</f>
        <v/>
      </c>
      <c r="DC152" s="78" t="str">
        <f>IF(Include_in_Pub_Bias=TRUE,RANK(DP:DP,DP:DP,1)*IF(DO:DO&gt;0,1,-1),"")</f>
        <v/>
      </c>
      <c r="DD152" s="78" t="str">
        <f>IF(Include_in_Pub_Bias=TRUE,DC:DC,"")</f>
        <v/>
      </c>
      <c r="DE152" s="78" t="str">
        <f>IF(Include_in_Pub_Bias=TRUE,RANK(DS:DS,DS:DS,1)*IF(DR:DR&lt;0,-1,1),"")</f>
        <v/>
      </c>
      <c r="DF152" s="78" t="str">
        <f>IF(Include_in_Pub_Bias=TRUE,RANK(DV:DV,DV:DV,1)*IF(DU:DU&lt;0,-1,1),"")</f>
        <v/>
      </c>
      <c r="DG152" s="58" t="e">
        <f>IF(Include_in_Pub_Bias=TRUE,'Publication Bias Analysis'!E:E,NA())</f>
        <v>#N/A</v>
      </c>
      <c r="DH152" s="47" t="e">
        <f>IF(Include_in_Pub_Bias=TRUE,CV:CV,NA())</f>
        <v>#N/A</v>
      </c>
      <c r="DN152" s="164"/>
      <c r="DO152" s="10" t="str">
        <f>IF(Include_in_Pub_Bias=TRUE,IF('Publication Bias Analysis'!L$37="Left",'Publication Bias Analysis'!E:E-'Publication Bias Analysis'!I$29,'Publication Bias Analysis'!I$29-'Publication Bias Analysis'!E:E),"")</f>
        <v/>
      </c>
      <c r="DP152" s="10" t="str">
        <f>IF(Include_in_Pub_Bias=TRUE,ABS(DO152),"")</f>
        <v/>
      </c>
      <c r="DQ152" s="47" t="str">
        <f>IF(Include_in_Pub_Bias=TRUE,1/(CV:CV^2+IF(Additional_model="Fixed effect",0,$DZ$6)),"")</f>
        <v/>
      </c>
      <c r="DR152" s="10" t="str">
        <f>IF(Include_in_Pub_Bias=TRUE,IF('Publication Bias Analysis'!L$37="Left",'Publication Bias Analysis'!E:E-DZ$3,DZ$3-'Publication Bias Analysis'!E:E),"")</f>
        <v/>
      </c>
      <c r="DS152" s="10" t="str">
        <f t="shared" si="257"/>
        <v/>
      </c>
      <c r="DT152" s="47" t="str">
        <f>IF(AND(DR152&lt;&gt;"",DD152&lt;=MAX(DD:DD)-DZ$7),1/(CV:CV^2+IF(Additional_model="Fixed effect",0,$DZ$13)),"")</f>
        <v/>
      </c>
      <c r="DU152" s="10" t="str">
        <f>IF(Include_in_Pub_Bias=TRUE,IF('Publication Bias Analysis'!L$37="Left",'Publication Bias Analysis'!E:E-DZ$10,DZ$10-'Publication Bias Analysis'!E:E),"")</f>
        <v/>
      </c>
      <c r="DV152" s="10" t="str">
        <f t="shared" si="213"/>
        <v/>
      </c>
      <c r="DW152" s="47" t="str">
        <f>IF(AND(DU152&lt;&gt;"",DE152&lt;=MAX(DE:DE)-DZ$14),1/(CV:CV^2+IF(Additional_model="Fixed effect",0,$DZ$20)),"")</f>
        <v/>
      </c>
      <c r="EO152" s="164"/>
      <c r="EP152" s="58" t="str">
        <f>IF(Include_in_Pub_Bias=TRUE,Inverse_standard_error-AVERAGE(Inverse_standard_error),"")</f>
        <v/>
      </c>
      <c r="EQ152" s="47" t="str">
        <f>IF(Include_in_Pub_Bias=TRUE,Z_score-('Publication Bias Analysis'!P$3+'Publication Bias Analysis'!P$4*Inverse_standard_error),"")</f>
        <v/>
      </c>
      <c r="ES152" s="164"/>
      <c r="ET152" s="58" t="str">
        <f>IF(Include_in_Pub_Bias=TRUE,('Publication Bias Analysis'!E:E-SUMPRODUCT('Publication Bias Analysis'!E:E,Calculations!CW:CW)/SUM(Calculations!CW:CW))/(SQRT(EU:EU)),"")</f>
        <v/>
      </c>
      <c r="EU152" s="58" t="str">
        <f>IF(Include_in_Pub_Bias=TRUE,'Publication Bias Analysis'!F:F^2-1/(SUM(Calculations!CW:CW)),"")</f>
        <v/>
      </c>
      <c r="EV152" s="78" t="str">
        <f>IF(Include_in_Pub_Bias=TRUE,RANK(ET:ET,ET:ET,1),"")</f>
        <v/>
      </c>
      <c r="EW152" s="78" t="str">
        <f>IF(Include_in_Pub_Bias=TRUE,RANK(EU:EU,EU:EU,1),"")</f>
        <v/>
      </c>
      <c r="EX152" s="78" t="str">
        <f>IF(Include_in_Pub_Bias=TRUE,COUNTIFS(EV153:EV351,"&lt;"&amp;EV152,EW153:EW351,"&lt;"&amp;EW152)+COUNTIFS(EV153:EV351,"&gt;"&amp;EV152,EW153:EW351,"&gt;"&amp;EW152),"")</f>
        <v/>
      </c>
      <c r="EY152" s="94" t="str">
        <f>IF(Include_in_Pub_Bias=TRUE,COUNTIFS(EV153:EV351,"&lt;"&amp;EV152,EW153:EW351,"&gt;"&amp;EW152)+COUNTIFS(EV153:EV351,"&gt;"&amp;EV152,EW153:EW351,"&lt;"&amp;EW152),"")</f>
        <v/>
      </c>
      <c r="FA152" s="164"/>
      <c r="FG152" s="164"/>
      <c r="FH152" s="58" t="e">
        <f>IF(Include_in_Pub_Bias=TRUE,Inverse_standard_error,NA())</f>
        <v>#N/A</v>
      </c>
      <c r="FI152" s="58" t="e">
        <f>IF(Include_in_Pub_Bias=TRUE,Z_score,NA())</f>
        <v>#N/A</v>
      </c>
      <c r="FJ152" s="58" t="str">
        <f>IF(Include_in_Pub_Bias=TRUE,Inverse_standard_error-AVERAGE(Inverse_standard_error),"")</f>
        <v/>
      </c>
      <c r="FK152" s="47" t="str">
        <f>IF(Include_in_Pub_Bias=TRUE,Z_score-('Publication Bias Analysis'!AK$30+'Publication Bias Analysis'!AK$31*Inverse_standard_error),"")</f>
        <v/>
      </c>
      <c r="FQ152" s="164"/>
      <c r="FR152" s="98" t="str">
        <f>IF(Z_score&lt;&gt;"",RANK('Publication Bias Analysis'!AT:AT,'Publication Bias Analysis'!AT:AT,1)+COUNTIF('Publication Bias Analysis'!AT$2:AT151,'Publication Bias Analysis'!AR152),"")</f>
        <v/>
      </c>
      <c r="FS152" s="58" t="str">
        <f t="shared" si="259"/>
        <v/>
      </c>
      <c r="FT152" s="58" t="e">
        <f>IF(Include_in_Pub_Bias=TRUE,'Publication Bias Analysis'!AS152,NA())</f>
        <v>#N/A</v>
      </c>
      <c r="FU152" s="58" t="e">
        <f>IF('Publication Bias Analysis'!AS152&lt;&gt;"",'Publication Bias Analysis'!AT152,NA())</f>
        <v>#N/A</v>
      </c>
      <c r="FV152" s="58" t="str">
        <f>IF(Include_in_Pub_Bias=TRUE,'Publication Bias Analysis'!AS:AS-AVERAGE('Publication Bias Analysis'!AS:AS),"")</f>
        <v/>
      </c>
      <c r="FW152" s="47" t="str">
        <f>IF(Include_in_Pub_Bias=TRUE,FU:FU-('Publication Bias Analysis'!AW$30+'Publication Bias Analysis'!AW$31*FT:FT),"")</f>
        <v/>
      </c>
      <c r="GC152" s="164"/>
      <c r="GD152" s="58" t="str">
        <f t="shared" si="204"/>
        <v/>
      </c>
      <c r="GE152" s="58" t="str">
        <f t="shared" si="214"/>
        <v/>
      </c>
      <c r="GF152" s="47" t="str">
        <f t="shared" si="258"/>
        <v/>
      </c>
    </row>
    <row r="153" spans="1:188" x14ac:dyDescent="0.2">
      <c r="A153" s="166"/>
      <c r="B153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53" s="78" t="str">
        <f>IF(B153&lt;&gt;"",IF(B153=0,COUNTIF(B$2:B152,0)+1,COUNTIF(B$2:B152,B153)+B153+COUNTIF(B:B,0)),"")</f>
        <v/>
      </c>
      <c r="D153" s="78" t="str">
        <f>IF(AND(Variance&lt;&gt;"",Entry_Number&lt;&gt;""),Entry_Number,"")</f>
        <v/>
      </c>
      <c r="E153" s="120" t="str">
        <f>IF(Input!Study_name&lt;&gt;"",Input!Study_name,"")</f>
        <v/>
      </c>
      <c r="F153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53" s="58" t="str">
        <f t="shared" si="215"/>
        <v/>
      </c>
      <c r="H153" s="58" t="str">
        <f t="shared" si="216"/>
        <v/>
      </c>
      <c r="I153" s="58" t="str">
        <f t="shared" si="217"/>
        <v/>
      </c>
      <c r="J153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53" s="58" t="str">
        <f>IF(AND(Include_study="Yes",Sufficient_data="Yes",Variance&lt;&gt;""),IF(Input!Standard_error_of_Partial_correlation&lt;&gt;"",Input!Standard_error_of_Partial_correlation,SQRT(J153)),"")</f>
        <v/>
      </c>
      <c r="L153" s="58" t="str">
        <f>IF(AND(Sufficient_data="Yes",Include_study="Yes",Variance&lt;&gt;""),1/Variance,"")</f>
        <v/>
      </c>
      <c r="M153" s="58" t="str">
        <f>IF(AND(Sufficient_data="Yes",Include_study="Yes",Variance&lt;&gt;""),1/(Variance+T2_),"")</f>
        <v/>
      </c>
      <c r="N153" s="58" t="str">
        <f t="shared" si="218"/>
        <v/>
      </c>
      <c r="O153" s="58" t="str">
        <f t="shared" si="219"/>
        <v/>
      </c>
      <c r="P153" s="143" t="str">
        <f t="shared" si="220"/>
        <v/>
      </c>
      <c r="Q153" s="146" t="str">
        <f>IF(AND(Include_study="Yes",Sufficient_data="Yes",Variance&lt;&gt;""),IF(Fisher_transformation="Off",Partial_correlation,Partial_correlation_z)-Combined_Effect_Size,"")</f>
        <v/>
      </c>
      <c r="S153" s="75" t="e">
        <f>IF(AND(Sufficient_data="Yes",Include_study="Yes",Variance&lt;&gt;""),Partial_correlation,NA())</f>
        <v>#N/A</v>
      </c>
      <c r="T153" s="58" t="e">
        <f t="shared" si="221"/>
        <v>#N/A</v>
      </c>
      <c r="U153" s="47" t="e">
        <f t="shared" si="222"/>
        <v>#N/A</v>
      </c>
      <c r="Z153" s="166"/>
      <c r="AA153" s="82" t="str">
        <f t="shared" si="223"/>
        <v/>
      </c>
      <c r="AB153" s="88" t="b">
        <f t="shared" si="250"/>
        <v>0</v>
      </c>
      <c r="AC153" s="105" t="str">
        <f>IF(Include_in_subgroup=TRUE,Input!Study_name,"")</f>
        <v/>
      </c>
      <c r="AD153" s="58" t="str">
        <f t="shared" si="224"/>
        <v/>
      </c>
      <c r="AE153" s="58" t="str">
        <f t="shared" si="225"/>
        <v/>
      </c>
      <c r="AF153" s="58" t="str">
        <f t="shared" si="226"/>
        <v/>
      </c>
      <c r="AG153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53" s="58" t="str">
        <f t="shared" si="227"/>
        <v/>
      </c>
      <c r="AI153" s="58" t="str">
        <f t="shared" si="228"/>
        <v/>
      </c>
      <c r="AJ153" s="83" t="str">
        <f t="shared" si="229"/>
        <v/>
      </c>
      <c r="AK153" s="58" t="str">
        <f t="shared" si="230"/>
        <v/>
      </c>
      <c r="AL153" s="58" t="str">
        <f t="shared" si="231"/>
        <v/>
      </c>
      <c r="AM153" s="47" t="str">
        <f t="shared" si="232"/>
        <v/>
      </c>
      <c r="AN153" s="27"/>
      <c r="AO153" s="75" t="e">
        <f t="shared" si="233"/>
        <v>#N/A</v>
      </c>
      <c r="AP153" s="58" t="e">
        <f t="shared" si="234"/>
        <v>#N/A</v>
      </c>
      <c r="AQ153" s="47" t="e">
        <f t="shared" si="235"/>
        <v>#N/A</v>
      </c>
      <c r="AR153" s="27"/>
      <c r="AS153" s="82" t="str">
        <f t="shared" si="206"/>
        <v/>
      </c>
      <c r="AT153" s="58" t="str">
        <f>IF(AND(Sufficient_data="Yes",Include_study="Yes",Subgroup&lt;&gt;""),IF(COUNTIFS(Input!K$2:K152,"="&amp;"Yes",Input!C$2:C152,"="&amp;"Yes",Input!M$2:M152,"="&amp;Subgroup)&gt;0,"",Subgroup),"")</f>
        <v/>
      </c>
      <c r="AU153" s="88" t="str">
        <f t="shared" si="207"/>
        <v/>
      </c>
      <c r="AV153" s="78" t="str">
        <f t="shared" si="236"/>
        <v/>
      </c>
      <c r="AW153" s="58" t="str">
        <f t="shared" si="208"/>
        <v/>
      </c>
      <c r="AX153" s="89" t="str">
        <f t="shared" si="209"/>
        <v/>
      </c>
      <c r="AY153" s="83" t="str">
        <f t="shared" si="251"/>
        <v/>
      </c>
      <c r="AZ153" s="58" t="str">
        <f t="shared" si="210"/>
        <v/>
      </c>
      <c r="BA153" s="58" t="str">
        <f t="shared" si="237"/>
        <v/>
      </c>
      <c r="BB153" s="58" t="str">
        <f t="shared" si="211"/>
        <v/>
      </c>
      <c r="BC153" s="58" t="str">
        <f t="shared" si="212"/>
        <v/>
      </c>
      <c r="BD153" s="58" t="str">
        <f t="shared" si="238"/>
        <v/>
      </c>
      <c r="BE153" s="88" t="str">
        <f t="shared" si="239"/>
        <v/>
      </c>
      <c r="BF153" s="58" t="str">
        <f t="shared" si="240"/>
        <v/>
      </c>
      <c r="BG153" s="58" t="str">
        <f t="shared" si="241"/>
        <v/>
      </c>
      <c r="BH153" s="58" t="str">
        <f t="shared" si="252"/>
        <v/>
      </c>
      <c r="BI153" s="58" t="str">
        <f t="shared" si="253"/>
        <v/>
      </c>
      <c r="BJ153" s="58" t="str">
        <f t="shared" si="242"/>
        <v/>
      </c>
      <c r="BK153" s="58" t="str">
        <f t="shared" si="243"/>
        <v/>
      </c>
      <c r="BL153" s="58" t="str">
        <f t="shared" si="254"/>
        <v/>
      </c>
      <c r="BM153" s="58" t="str">
        <f t="shared" si="255"/>
        <v/>
      </c>
      <c r="BN153" s="58" t="str">
        <f t="shared" si="244"/>
        <v/>
      </c>
      <c r="BO153" s="58" t="e">
        <f t="shared" si="245"/>
        <v>#N/A</v>
      </c>
      <c r="BP153" s="83" t="str">
        <f t="shared" si="256"/>
        <v/>
      </c>
      <c r="BQ153" s="58" t="str">
        <f t="shared" si="246"/>
        <v/>
      </c>
      <c r="BR153" s="58" t="str">
        <f t="shared" si="247"/>
        <v/>
      </c>
      <c r="BS153" s="58" t="str">
        <f t="shared" si="248"/>
        <v/>
      </c>
      <c r="BT153" s="47" t="str">
        <f t="shared" si="249"/>
        <v/>
      </c>
      <c r="BY153" s="167"/>
      <c r="BZ153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53" s="58" t="e">
        <f>IF(Include_in_Moderator=TRUE,'Moderator Analysis'!E:E,NA())</f>
        <v>#N/A</v>
      </c>
      <c r="CB153" s="58" t="e">
        <f>IF(Include_in_Moderator=TRUE,'Moderator Analysis'!F:F,NA())</f>
        <v>#N/A</v>
      </c>
      <c r="CC153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53" s="58" t="str">
        <f>IF(Include_in_Moderator=TRUE,1/CC:CC^2,"")</f>
        <v/>
      </c>
      <c r="CE153" s="58" t="str">
        <f>IF(Include_in_Moderator=TRUE,'Moderator Analysis'!F:F-CO$2,"")</f>
        <v/>
      </c>
      <c r="CF153" s="58" t="str">
        <f>IF(Include_in_Moderator=TRUE,'Moderator Analysis'!E:E-CO$3,"")</f>
        <v/>
      </c>
      <c r="CG153" s="47" t="str">
        <f>IF(Include_in_Moderator=TRUE,CD:CD*('Moderator Analysis'!F:F-CO$5-CO$4*'Moderator Analysis'!E:E)^2,"")</f>
        <v/>
      </c>
      <c r="CH153" s="27"/>
      <c r="CI153" s="75" t="str">
        <f>IF(AND(Sufficient_data="Yes",Include_study="Yes",Include_in_Moderator=TRUE,Moderator&lt;&gt;""),1/(CC:CC^2+CO$7),"")</f>
        <v/>
      </c>
      <c r="CJ153" s="58" t="str">
        <f>IF(AND(Sufficient_data="Yes",Include_study="Yes",CI153&lt;&gt;""),'Moderator Analysis'!F:F-'Moderator Analysis'!K$37,"")</f>
        <v/>
      </c>
      <c r="CK153" s="58" t="str">
        <f>IF(AND(Sufficient_data="Yes",Include_study="Yes",CI153&lt;&gt;""),'Moderator Analysis'!E:E-SUMPRODUCT('Moderator Analysis'!E:E,CI:CI)/SUM(CI:CI),"")</f>
        <v/>
      </c>
      <c r="CL153" s="47" t="str">
        <f>IF(AND(Sufficient_data="Yes",Include_study="Yes",CI153&lt;&gt;""),CI:CI*(CB153-'Moderator Analysis'!K$29-'Moderator Analysis'!K$30*'Moderator Analysis'!E:E)^2,"")</f>
        <v/>
      </c>
      <c r="CQ153" s="167"/>
      <c r="CR153" s="150" t="b">
        <f>IF(Additional_Fisher_transformation="On",AND(Include_study="Yes",Number_of_observations&lt;&gt;"",Number_of_predictors&lt;&gt;""),AND(Include_study="Yes",Sufficient_data="Yes"))</f>
        <v>0</v>
      </c>
      <c r="CS153" s="169"/>
      <c r="CT153" s="58" t="str">
        <f>IF(Include_in_Pub_Bias=TRUE,Partial_correlation,"")</f>
        <v/>
      </c>
      <c r="CU153" s="58" t="str">
        <f>IF(AND(Include_in_Pub_Bias=TRUE,Additional_Fisher_transformation="On"),FISHER(Partial_correlation),"")</f>
        <v/>
      </c>
      <c r="CV153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53" s="58" t="str">
        <f>IF(Include_in_Pub_Bias=TRUE,1/CV:CV^2,"")</f>
        <v/>
      </c>
      <c r="CX153" s="58" t="str">
        <f>IF(Include_in_Pub_Bias=TRUE,1/(CV:CV^2+IF(Additional_model="Fixed effect",0,Calculations!DK$11)),"")</f>
        <v/>
      </c>
      <c r="CY153" s="58" t="str">
        <f>IF(Include_in_Pub_Bias=TRUE,1/(CV:CV^2+IF(Additional_model="Fixed effect",0,'Publication Bias Analysis'!L$32)),"")</f>
        <v/>
      </c>
      <c r="CZ153" s="58" t="str">
        <f>IF(Include_in_Pub_Bias=TRUE,'Publication Bias Analysis'!E:E-'Publication Bias Analysis'!I$37,"")</f>
        <v/>
      </c>
      <c r="DA153" s="58" t="str">
        <f>IF(Include_in_Pub_Bias=TRUE,IF(Additional_model="Fixed effect",1/CV:CV,1/SQRT(CV:CV^2+DK$11)),"")</f>
        <v/>
      </c>
      <c r="DB153" s="58" t="str">
        <f>IF(Include_in_Pub_Bias=TRUE,IF(Additional_model="Fixed effect",'Publication Bias Analysis'!E:E/CV:CV,'Publication Bias Analysis'!E:E/SQRT(CV:CV^2+DK$11)),"")</f>
        <v/>
      </c>
      <c r="DC153" s="78" t="str">
        <f>IF(Include_in_Pub_Bias=TRUE,RANK(DP:DP,DP:DP,1)*IF(DO:DO&gt;0,1,-1),"")</f>
        <v/>
      </c>
      <c r="DD153" s="78" t="str">
        <f>IF(Include_in_Pub_Bias=TRUE,DC:DC,"")</f>
        <v/>
      </c>
      <c r="DE153" s="78" t="str">
        <f>IF(Include_in_Pub_Bias=TRUE,RANK(DS:DS,DS:DS,1)*IF(DR:DR&lt;0,-1,1),"")</f>
        <v/>
      </c>
      <c r="DF153" s="78" t="str">
        <f>IF(Include_in_Pub_Bias=TRUE,RANK(DV:DV,DV:DV,1)*IF(DU:DU&lt;0,-1,1),"")</f>
        <v/>
      </c>
      <c r="DG153" s="58" t="e">
        <f>IF(Include_in_Pub_Bias=TRUE,'Publication Bias Analysis'!E:E,NA())</f>
        <v>#N/A</v>
      </c>
      <c r="DH153" s="47" t="e">
        <f>IF(Include_in_Pub_Bias=TRUE,CV:CV,NA())</f>
        <v>#N/A</v>
      </c>
      <c r="DN153" s="164"/>
      <c r="DO153" s="10" t="str">
        <f>IF(Include_in_Pub_Bias=TRUE,IF('Publication Bias Analysis'!L$37="Left",'Publication Bias Analysis'!E:E-'Publication Bias Analysis'!I$29,'Publication Bias Analysis'!I$29-'Publication Bias Analysis'!E:E),"")</f>
        <v/>
      </c>
      <c r="DP153" s="10" t="str">
        <f>IF(Include_in_Pub_Bias=TRUE,ABS(DO153),"")</f>
        <v/>
      </c>
      <c r="DQ153" s="47" t="str">
        <f>IF(Include_in_Pub_Bias=TRUE,1/(CV:CV^2+IF(Additional_model="Fixed effect",0,$DZ$6)),"")</f>
        <v/>
      </c>
      <c r="DR153" s="10" t="str">
        <f>IF(Include_in_Pub_Bias=TRUE,IF('Publication Bias Analysis'!L$37="Left",'Publication Bias Analysis'!E:E-DZ$3,DZ$3-'Publication Bias Analysis'!E:E),"")</f>
        <v/>
      </c>
      <c r="DS153" s="10" t="str">
        <f t="shared" si="257"/>
        <v/>
      </c>
      <c r="DT153" s="47" t="str">
        <f>IF(AND(DR153&lt;&gt;"",DD153&lt;=MAX(DD:DD)-DZ$7),1/(CV:CV^2+IF(Additional_model="Fixed effect",0,$DZ$13)),"")</f>
        <v/>
      </c>
      <c r="DU153" s="10" t="str">
        <f>IF(Include_in_Pub_Bias=TRUE,IF('Publication Bias Analysis'!L$37="Left",'Publication Bias Analysis'!E:E-DZ$10,DZ$10-'Publication Bias Analysis'!E:E),"")</f>
        <v/>
      </c>
      <c r="DV153" s="10" t="str">
        <f t="shared" si="213"/>
        <v/>
      </c>
      <c r="DW153" s="47" t="str">
        <f>IF(AND(DU153&lt;&gt;"",DE153&lt;=MAX(DE:DE)-DZ$14),1/(CV:CV^2+IF(Additional_model="Fixed effect",0,$DZ$20)),"")</f>
        <v/>
      </c>
      <c r="EO153" s="164"/>
      <c r="EP153" s="58" t="str">
        <f>IF(Include_in_Pub_Bias=TRUE,Inverse_standard_error-AVERAGE(Inverse_standard_error),"")</f>
        <v/>
      </c>
      <c r="EQ153" s="47" t="str">
        <f>IF(Include_in_Pub_Bias=TRUE,Z_score-('Publication Bias Analysis'!P$3+'Publication Bias Analysis'!P$4*Inverse_standard_error),"")</f>
        <v/>
      </c>
      <c r="ES153" s="164"/>
      <c r="ET153" s="58" t="str">
        <f>IF(Include_in_Pub_Bias=TRUE,('Publication Bias Analysis'!E:E-SUMPRODUCT('Publication Bias Analysis'!E:E,Calculations!CW:CW)/SUM(Calculations!CW:CW))/(SQRT(EU:EU)),"")</f>
        <v/>
      </c>
      <c r="EU153" s="58" t="str">
        <f>IF(Include_in_Pub_Bias=TRUE,'Publication Bias Analysis'!F:F^2-1/(SUM(Calculations!CW:CW)),"")</f>
        <v/>
      </c>
      <c r="EV153" s="78" t="str">
        <f>IF(Include_in_Pub_Bias=TRUE,RANK(ET:ET,ET:ET,1),"")</f>
        <v/>
      </c>
      <c r="EW153" s="78" t="str">
        <f>IF(Include_in_Pub_Bias=TRUE,RANK(EU:EU,EU:EU,1),"")</f>
        <v/>
      </c>
      <c r="EX153" s="78" t="str">
        <f>IF(Include_in_Pub_Bias=TRUE,COUNTIFS(EV154:EV352,"&lt;"&amp;EV153,EW154:EW352,"&lt;"&amp;EW153)+COUNTIFS(EV154:EV352,"&gt;"&amp;EV153,EW154:EW352,"&gt;"&amp;EW153),"")</f>
        <v/>
      </c>
      <c r="EY153" s="94" t="str">
        <f>IF(Include_in_Pub_Bias=TRUE,COUNTIFS(EV154:EV352,"&lt;"&amp;EV153,EW154:EW352,"&gt;"&amp;EW153)+COUNTIFS(EV154:EV352,"&gt;"&amp;EV153,EW154:EW352,"&lt;"&amp;EW153),"")</f>
        <v/>
      </c>
      <c r="FA153" s="164"/>
      <c r="FG153" s="164"/>
      <c r="FH153" s="58" t="e">
        <f>IF(Include_in_Pub_Bias=TRUE,Inverse_standard_error,NA())</f>
        <v>#N/A</v>
      </c>
      <c r="FI153" s="58" t="e">
        <f>IF(Include_in_Pub_Bias=TRUE,Z_score,NA())</f>
        <v>#N/A</v>
      </c>
      <c r="FJ153" s="58" t="str">
        <f>IF(Include_in_Pub_Bias=TRUE,Inverse_standard_error-AVERAGE(Inverse_standard_error),"")</f>
        <v/>
      </c>
      <c r="FK153" s="47" t="str">
        <f>IF(Include_in_Pub_Bias=TRUE,Z_score-('Publication Bias Analysis'!AK$30+'Publication Bias Analysis'!AK$31*Inverse_standard_error),"")</f>
        <v/>
      </c>
      <c r="FQ153" s="164"/>
      <c r="FR153" s="98" t="str">
        <f>IF(Z_score&lt;&gt;"",RANK('Publication Bias Analysis'!AT:AT,'Publication Bias Analysis'!AT:AT,1)+COUNTIF('Publication Bias Analysis'!AT$2:AT152,'Publication Bias Analysis'!AR153),"")</f>
        <v/>
      </c>
      <c r="FS153" s="58" t="str">
        <f t="shared" si="259"/>
        <v/>
      </c>
      <c r="FT153" s="58" t="e">
        <f>IF(Include_in_Pub_Bias=TRUE,'Publication Bias Analysis'!AS153,NA())</f>
        <v>#N/A</v>
      </c>
      <c r="FU153" s="58" t="e">
        <f>IF('Publication Bias Analysis'!AS153&lt;&gt;"",'Publication Bias Analysis'!AT153,NA())</f>
        <v>#N/A</v>
      </c>
      <c r="FV153" s="58" t="str">
        <f>IF(Include_in_Pub_Bias=TRUE,'Publication Bias Analysis'!AS:AS-AVERAGE('Publication Bias Analysis'!AS:AS),"")</f>
        <v/>
      </c>
      <c r="FW153" s="47" t="str">
        <f>IF(Include_in_Pub_Bias=TRUE,FU:FU-('Publication Bias Analysis'!AW$30+'Publication Bias Analysis'!AW$31*FT:FT),"")</f>
        <v/>
      </c>
      <c r="GC153" s="164"/>
      <c r="GD153" s="58" t="str">
        <f t="shared" si="204"/>
        <v/>
      </c>
      <c r="GE153" s="58" t="str">
        <f t="shared" si="214"/>
        <v/>
      </c>
      <c r="GF153" s="47" t="str">
        <f t="shared" si="258"/>
        <v/>
      </c>
    </row>
    <row r="154" spans="1:188" x14ac:dyDescent="0.2">
      <c r="A154" s="166"/>
      <c r="B154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54" s="78" t="str">
        <f>IF(B154&lt;&gt;"",IF(B154=0,COUNTIF(B$2:B153,0)+1,COUNTIF(B$2:B153,B154)+B154+COUNTIF(B:B,0)),"")</f>
        <v/>
      </c>
      <c r="D154" s="78" t="str">
        <f>IF(AND(Variance&lt;&gt;"",Entry_Number&lt;&gt;""),Entry_Number,"")</f>
        <v/>
      </c>
      <c r="E154" s="120" t="str">
        <f>IF(Input!Study_name&lt;&gt;"",Input!Study_name,"")</f>
        <v/>
      </c>
      <c r="F154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54" s="58" t="str">
        <f t="shared" si="215"/>
        <v/>
      </c>
      <c r="H154" s="58" t="str">
        <f t="shared" si="216"/>
        <v/>
      </c>
      <c r="I154" s="58" t="str">
        <f t="shared" si="217"/>
        <v/>
      </c>
      <c r="J154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54" s="58" t="str">
        <f>IF(AND(Include_study="Yes",Sufficient_data="Yes",Variance&lt;&gt;""),IF(Input!Standard_error_of_Partial_correlation&lt;&gt;"",Input!Standard_error_of_Partial_correlation,SQRT(J154)),"")</f>
        <v/>
      </c>
      <c r="L154" s="58" t="str">
        <f>IF(AND(Sufficient_data="Yes",Include_study="Yes",Variance&lt;&gt;""),1/Variance,"")</f>
        <v/>
      </c>
      <c r="M154" s="58" t="str">
        <f>IF(AND(Sufficient_data="Yes",Include_study="Yes",Variance&lt;&gt;""),1/(Variance+T2_),"")</f>
        <v/>
      </c>
      <c r="N154" s="58" t="str">
        <f t="shared" si="218"/>
        <v/>
      </c>
      <c r="O154" s="58" t="str">
        <f t="shared" si="219"/>
        <v/>
      </c>
      <c r="P154" s="143" t="str">
        <f t="shared" si="220"/>
        <v/>
      </c>
      <c r="Q154" s="146" t="str">
        <f>IF(AND(Include_study="Yes",Sufficient_data="Yes",Variance&lt;&gt;""),IF(Fisher_transformation="Off",Partial_correlation,Partial_correlation_z)-Combined_Effect_Size,"")</f>
        <v/>
      </c>
      <c r="S154" s="75" t="e">
        <f>IF(AND(Sufficient_data="Yes",Include_study="Yes",Variance&lt;&gt;""),Partial_correlation,NA())</f>
        <v>#N/A</v>
      </c>
      <c r="T154" s="58" t="e">
        <f t="shared" si="221"/>
        <v>#N/A</v>
      </c>
      <c r="U154" s="47" t="e">
        <f t="shared" si="222"/>
        <v>#N/A</v>
      </c>
      <c r="Z154" s="166"/>
      <c r="AA154" s="82" t="str">
        <f t="shared" si="223"/>
        <v/>
      </c>
      <c r="AB154" s="88" t="b">
        <f t="shared" si="250"/>
        <v>0</v>
      </c>
      <c r="AC154" s="105" t="str">
        <f>IF(Include_in_subgroup=TRUE,Input!Study_name,"")</f>
        <v/>
      </c>
      <c r="AD154" s="58" t="str">
        <f t="shared" si="224"/>
        <v/>
      </c>
      <c r="AE154" s="58" t="str">
        <f t="shared" si="225"/>
        <v/>
      </c>
      <c r="AF154" s="58" t="str">
        <f t="shared" si="226"/>
        <v/>
      </c>
      <c r="AG154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54" s="58" t="str">
        <f t="shared" si="227"/>
        <v/>
      </c>
      <c r="AI154" s="58" t="str">
        <f t="shared" si="228"/>
        <v/>
      </c>
      <c r="AJ154" s="83" t="str">
        <f t="shared" si="229"/>
        <v/>
      </c>
      <c r="AK154" s="58" t="str">
        <f t="shared" si="230"/>
        <v/>
      </c>
      <c r="AL154" s="58" t="str">
        <f t="shared" si="231"/>
        <v/>
      </c>
      <c r="AM154" s="47" t="str">
        <f t="shared" si="232"/>
        <v/>
      </c>
      <c r="AN154" s="27"/>
      <c r="AO154" s="75" t="e">
        <f t="shared" si="233"/>
        <v>#N/A</v>
      </c>
      <c r="AP154" s="58" t="e">
        <f t="shared" si="234"/>
        <v>#N/A</v>
      </c>
      <c r="AQ154" s="47" t="e">
        <f t="shared" si="235"/>
        <v>#N/A</v>
      </c>
      <c r="AR154" s="27"/>
      <c r="AS154" s="82" t="str">
        <f t="shared" si="206"/>
        <v/>
      </c>
      <c r="AT154" s="58" t="str">
        <f>IF(AND(Sufficient_data="Yes",Include_study="Yes",Subgroup&lt;&gt;""),IF(COUNTIFS(Input!K$2:K153,"="&amp;"Yes",Input!C$2:C153,"="&amp;"Yes",Input!M$2:M153,"="&amp;Subgroup)&gt;0,"",Subgroup),"")</f>
        <v/>
      </c>
      <c r="AU154" s="88" t="str">
        <f t="shared" si="207"/>
        <v/>
      </c>
      <c r="AV154" s="78" t="str">
        <f t="shared" si="236"/>
        <v/>
      </c>
      <c r="AW154" s="58" t="str">
        <f t="shared" si="208"/>
        <v/>
      </c>
      <c r="AX154" s="89" t="str">
        <f t="shared" si="209"/>
        <v/>
      </c>
      <c r="AY154" s="83" t="str">
        <f t="shared" si="251"/>
        <v/>
      </c>
      <c r="AZ154" s="58" t="str">
        <f t="shared" si="210"/>
        <v/>
      </c>
      <c r="BA154" s="58" t="str">
        <f t="shared" si="237"/>
        <v/>
      </c>
      <c r="BB154" s="58" t="str">
        <f t="shared" si="211"/>
        <v/>
      </c>
      <c r="BC154" s="58" t="str">
        <f t="shared" si="212"/>
        <v/>
      </c>
      <c r="BD154" s="58" t="str">
        <f t="shared" si="238"/>
        <v/>
      </c>
      <c r="BE154" s="88" t="str">
        <f t="shared" si="239"/>
        <v/>
      </c>
      <c r="BF154" s="58" t="str">
        <f t="shared" si="240"/>
        <v/>
      </c>
      <c r="BG154" s="58" t="str">
        <f t="shared" si="241"/>
        <v/>
      </c>
      <c r="BH154" s="58" t="str">
        <f t="shared" si="252"/>
        <v/>
      </c>
      <c r="BI154" s="58" t="str">
        <f t="shared" si="253"/>
        <v/>
      </c>
      <c r="BJ154" s="58" t="str">
        <f t="shared" si="242"/>
        <v/>
      </c>
      <c r="BK154" s="58" t="str">
        <f t="shared" si="243"/>
        <v/>
      </c>
      <c r="BL154" s="58" t="str">
        <f t="shared" si="254"/>
        <v/>
      </c>
      <c r="BM154" s="58" t="str">
        <f t="shared" si="255"/>
        <v/>
      </c>
      <c r="BN154" s="58" t="str">
        <f t="shared" si="244"/>
        <v/>
      </c>
      <c r="BO154" s="58" t="e">
        <f t="shared" si="245"/>
        <v>#N/A</v>
      </c>
      <c r="BP154" s="83" t="str">
        <f t="shared" si="256"/>
        <v/>
      </c>
      <c r="BQ154" s="58" t="str">
        <f t="shared" si="246"/>
        <v/>
      </c>
      <c r="BR154" s="58" t="str">
        <f t="shared" si="247"/>
        <v/>
      </c>
      <c r="BS154" s="58" t="str">
        <f t="shared" si="248"/>
        <v/>
      </c>
      <c r="BT154" s="47" t="str">
        <f t="shared" si="249"/>
        <v/>
      </c>
      <c r="BY154" s="167"/>
      <c r="BZ154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54" s="58" t="e">
        <f>IF(Include_in_Moderator=TRUE,'Moderator Analysis'!E:E,NA())</f>
        <v>#N/A</v>
      </c>
      <c r="CB154" s="58" t="e">
        <f>IF(Include_in_Moderator=TRUE,'Moderator Analysis'!F:F,NA())</f>
        <v>#N/A</v>
      </c>
      <c r="CC154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54" s="58" t="str">
        <f>IF(Include_in_Moderator=TRUE,1/CC:CC^2,"")</f>
        <v/>
      </c>
      <c r="CE154" s="58" t="str">
        <f>IF(Include_in_Moderator=TRUE,'Moderator Analysis'!F:F-CO$2,"")</f>
        <v/>
      </c>
      <c r="CF154" s="58" t="str">
        <f>IF(Include_in_Moderator=TRUE,'Moderator Analysis'!E:E-CO$3,"")</f>
        <v/>
      </c>
      <c r="CG154" s="47" t="str">
        <f>IF(Include_in_Moderator=TRUE,CD:CD*('Moderator Analysis'!F:F-CO$5-CO$4*'Moderator Analysis'!E:E)^2,"")</f>
        <v/>
      </c>
      <c r="CH154" s="27"/>
      <c r="CI154" s="75" t="str">
        <f>IF(AND(Sufficient_data="Yes",Include_study="Yes",Include_in_Moderator=TRUE,Moderator&lt;&gt;""),1/(CC:CC^2+CO$7),"")</f>
        <v/>
      </c>
      <c r="CJ154" s="58" t="str">
        <f>IF(AND(Sufficient_data="Yes",Include_study="Yes",CI154&lt;&gt;""),'Moderator Analysis'!F:F-'Moderator Analysis'!K$37,"")</f>
        <v/>
      </c>
      <c r="CK154" s="58" t="str">
        <f>IF(AND(Sufficient_data="Yes",Include_study="Yes",CI154&lt;&gt;""),'Moderator Analysis'!E:E-SUMPRODUCT('Moderator Analysis'!E:E,CI:CI)/SUM(CI:CI),"")</f>
        <v/>
      </c>
      <c r="CL154" s="47" t="str">
        <f>IF(AND(Sufficient_data="Yes",Include_study="Yes",CI154&lt;&gt;""),CI:CI*(CB154-'Moderator Analysis'!K$29-'Moderator Analysis'!K$30*'Moderator Analysis'!E:E)^2,"")</f>
        <v/>
      </c>
      <c r="CQ154" s="167"/>
      <c r="CR154" s="150" t="b">
        <f>IF(Additional_Fisher_transformation="On",AND(Include_study="Yes",Number_of_observations&lt;&gt;"",Number_of_predictors&lt;&gt;""),AND(Include_study="Yes",Sufficient_data="Yes"))</f>
        <v>0</v>
      </c>
      <c r="CS154" s="169"/>
      <c r="CT154" s="58" t="str">
        <f>IF(Include_in_Pub_Bias=TRUE,Partial_correlation,"")</f>
        <v/>
      </c>
      <c r="CU154" s="58" t="str">
        <f>IF(AND(Include_in_Pub_Bias=TRUE,Additional_Fisher_transformation="On"),FISHER(Partial_correlation),"")</f>
        <v/>
      </c>
      <c r="CV154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54" s="58" t="str">
        <f>IF(Include_in_Pub_Bias=TRUE,1/CV:CV^2,"")</f>
        <v/>
      </c>
      <c r="CX154" s="58" t="str">
        <f>IF(Include_in_Pub_Bias=TRUE,1/(CV:CV^2+IF(Additional_model="Fixed effect",0,Calculations!DK$11)),"")</f>
        <v/>
      </c>
      <c r="CY154" s="58" t="str">
        <f>IF(Include_in_Pub_Bias=TRUE,1/(CV:CV^2+IF(Additional_model="Fixed effect",0,'Publication Bias Analysis'!L$32)),"")</f>
        <v/>
      </c>
      <c r="CZ154" s="58" t="str">
        <f>IF(Include_in_Pub_Bias=TRUE,'Publication Bias Analysis'!E:E-'Publication Bias Analysis'!I$37,"")</f>
        <v/>
      </c>
      <c r="DA154" s="58" t="str">
        <f>IF(Include_in_Pub_Bias=TRUE,IF(Additional_model="Fixed effect",1/CV:CV,1/SQRT(CV:CV^2+DK$11)),"")</f>
        <v/>
      </c>
      <c r="DB154" s="58" t="str">
        <f>IF(Include_in_Pub_Bias=TRUE,IF(Additional_model="Fixed effect",'Publication Bias Analysis'!E:E/CV:CV,'Publication Bias Analysis'!E:E/SQRT(CV:CV^2+DK$11)),"")</f>
        <v/>
      </c>
      <c r="DC154" s="78" t="str">
        <f>IF(Include_in_Pub_Bias=TRUE,RANK(DP:DP,DP:DP,1)*IF(DO:DO&gt;0,1,-1),"")</f>
        <v/>
      </c>
      <c r="DD154" s="78" t="str">
        <f>IF(Include_in_Pub_Bias=TRUE,DC:DC,"")</f>
        <v/>
      </c>
      <c r="DE154" s="78" t="str">
        <f>IF(Include_in_Pub_Bias=TRUE,RANK(DS:DS,DS:DS,1)*IF(DR:DR&lt;0,-1,1),"")</f>
        <v/>
      </c>
      <c r="DF154" s="78" t="str">
        <f>IF(Include_in_Pub_Bias=TRUE,RANK(DV:DV,DV:DV,1)*IF(DU:DU&lt;0,-1,1),"")</f>
        <v/>
      </c>
      <c r="DG154" s="58" t="e">
        <f>IF(Include_in_Pub_Bias=TRUE,'Publication Bias Analysis'!E:E,NA())</f>
        <v>#N/A</v>
      </c>
      <c r="DH154" s="47" t="e">
        <f>IF(Include_in_Pub_Bias=TRUE,CV:CV,NA())</f>
        <v>#N/A</v>
      </c>
      <c r="DN154" s="164"/>
      <c r="DO154" s="10" t="str">
        <f>IF(Include_in_Pub_Bias=TRUE,IF('Publication Bias Analysis'!L$37="Left",'Publication Bias Analysis'!E:E-'Publication Bias Analysis'!I$29,'Publication Bias Analysis'!I$29-'Publication Bias Analysis'!E:E),"")</f>
        <v/>
      </c>
      <c r="DP154" s="10" t="str">
        <f>IF(Include_in_Pub_Bias=TRUE,ABS(DO154),"")</f>
        <v/>
      </c>
      <c r="DQ154" s="47" t="str">
        <f>IF(Include_in_Pub_Bias=TRUE,1/(CV:CV^2+IF(Additional_model="Fixed effect",0,$DZ$6)),"")</f>
        <v/>
      </c>
      <c r="DR154" s="10" t="str">
        <f>IF(Include_in_Pub_Bias=TRUE,IF('Publication Bias Analysis'!L$37="Left",'Publication Bias Analysis'!E:E-DZ$3,DZ$3-'Publication Bias Analysis'!E:E),"")</f>
        <v/>
      </c>
      <c r="DS154" s="10" t="str">
        <f t="shared" si="257"/>
        <v/>
      </c>
      <c r="DT154" s="47" t="str">
        <f>IF(AND(DR154&lt;&gt;"",DD154&lt;=MAX(DD:DD)-DZ$7),1/(CV:CV^2+IF(Additional_model="Fixed effect",0,$DZ$13)),"")</f>
        <v/>
      </c>
      <c r="DU154" s="10" t="str">
        <f>IF(Include_in_Pub_Bias=TRUE,IF('Publication Bias Analysis'!L$37="Left",'Publication Bias Analysis'!E:E-DZ$10,DZ$10-'Publication Bias Analysis'!E:E),"")</f>
        <v/>
      </c>
      <c r="DV154" s="10" t="str">
        <f t="shared" si="213"/>
        <v/>
      </c>
      <c r="DW154" s="47" t="str">
        <f>IF(AND(DU154&lt;&gt;"",DE154&lt;=MAX(DE:DE)-DZ$14),1/(CV:CV^2+IF(Additional_model="Fixed effect",0,$DZ$20)),"")</f>
        <v/>
      </c>
      <c r="EO154" s="164"/>
      <c r="EP154" s="58" t="str">
        <f>IF(Include_in_Pub_Bias=TRUE,Inverse_standard_error-AVERAGE(Inverse_standard_error),"")</f>
        <v/>
      </c>
      <c r="EQ154" s="47" t="str">
        <f>IF(Include_in_Pub_Bias=TRUE,Z_score-('Publication Bias Analysis'!P$3+'Publication Bias Analysis'!P$4*Inverse_standard_error),"")</f>
        <v/>
      </c>
      <c r="ES154" s="164"/>
      <c r="ET154" s="58" t="str">
        <f>IF(Include_in_Pub_Bias=TRUE,('Publication Bias Analysis'!E:E-SUMPRODUCT('Publication Bias Analysis'!E:E,Calculations!CW:CW)/SUM(Calculations!CW:CW))/(SQRT(EU:EU)),"")</f>
        <v/>
      </c>
      <c r="EU154" s="58" t="str">
        <f>IF(Include_in_Pub_Bias=TRUE,'Publication Bias Analysis'!F:F^2-1/(SUM(Calculations!CW:CW)),"")</f>
        <v/>
      </c>
      <c r="EV154" s="78" t="str">
        <f>IF(Include_in_Pub_Bias=TRUE,RANK(ET:ET,ET:ET,1),"")</f>
        <v/>
      </c>
      <c r="EW154" s="78" t="str">
        <f>IF(Include_in_Pub_Bias=TRUE,RANK(EU:EU,EU:EU,1),"")</f>
        <v/>
      </c>
      <c r="EX154" s="78" t="str">
        <f>IF(Include_in_Pub_Bias=TRUE,COUNTIFS(EV155:EV353,"&lt;"&amp;EV154,EW155:EW353,"&lt;"&amp;EW154)+COUNTIFS(EV155:EV353,"&gt;"&amp;EV154,EW155:EW353,"&gt;"&amp;EW154),"")</f>
        <v/>
      </c>
      <c r="EY154" s="94" t="str">
        <f>IF(Include_in_Pub_Bias=TRUE,COUNTIFS(EV155:EV353,"&lt;"&amp;EV154,EW155:EW353,"&gt;"&amp;EW154)+COUNTIFS(EV155:EV353,"&gt;"&amp;EV154,EW155:EW353,"&lt;"&amp;EW154),"")</f>
        <v/>
      </c>
      <c r="FA154" s="164"/>
      <c r="FG154" s="164"/>
      <c r="FH154" s="58" t="e">
        <f>IF(Include_in_Pub_Bias=TRUE,Inverse_standard_error,NA())</f>
        <v>#N/A</v>
      </c>
      <c r="FI154" s="58" t="e">
        <f>IF(Include_in_Pub_Bias=TRUE,Z_score,NA())</f>
        <v>#N/A</v>
      </c>
      <c r="FJ154" s="58" t="str">
        <f>IF(Include_in_Pub_Bias=TRUE,Inverse_standard_error-AVERAGE(Inverse_standard_error),"")</f>
        <v/>
      </c>
      <c r="FK154" s="47" t="str">
        <f>IF(Include_in_Pub_Bias=TRUE,Z_score-('Publication Bias Analysis'!AK$30+'Publication Bias Analysis'!AK$31*Inverse_standard_error),"")</f>
        <v/>
      </c>
      <c r="FQ154" s="164"/>
      <c r="FR154" s="98" t="str">
        <f>IF(Z_score&lt;&gt;"",RANK('Publication Bias Analysis'!AT:AT,'Publication Bias Analysis'!AT:AT,1)+COUNTIF('Publication Bias Analysis'!AT$2:AT153,'Publication Bias Analysis'!AR154),"")</f>
        <v/>
      </c>
      <c r="FS154" s="58" t="str">
        <f t="shared" si="259"/>
        <v/>
      </c>
      <c r="FT154" s="58" t="e">
        <f>IF(Include_in_Pub_Bias=TRUE,'Publication Bias Analysis'!AS154,NA())</f>
        <v>#N/A</v>
      </c>
      <c r="FU154" s="58" t="e">
        <f>IF('Publication Bias Analysis'!AS154&lt;&gt;"",'Publication Bias Analysis'!AT154,NA())</f>
        <v>#N/A</v>
      </c>
      <c r="FV154" s="58" t="str">
        <f>IF(Include_in_Pub_Bias=TRUE,'Publication Bias Analysis'!AS:AS-AVERAGE('Publication Bias Analysis'!AS:AS),"")</f>
        <v/>
      </c>
      <c r="FW154" s="47" t="str">
        <f>IF(Include_in_Pub_Bias=TRUE,FU:FU-('Publication Bias Analysis'!AW$30+'Publication Bias Analysis'!AW$31*FT:FT),"")</f>
        <v/>
      </c>
      <c r="GC154" s="164"/>
      <c r="GD154" s="58" t="str">
        <f t="shared" si="204"/>
        <v/>
      </c>
      <c r="GE154" s="58" t="str">
        <f t="shared" si="214"/>
        <v/>
      </c>
      <c r="GF154" s="47" t="str">
        <f t="shared" si="258"/>
        <v/>
      </c>
    </row>
    <row r="155" spans="1:188" x14ac:dyDescent="0.2">
      <c r="A155" s="166"/>
      <c r="B155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55" s="78" t="str">
        <f>IF(B155&lt;&gt;"",IF(B155=0,COUNTIF(B$2:B154,0)+1,COUNTIF(B$2:B154,B155)+B155+COUNTIF(B:B,0)),"")</f>
        <v/>
      </c>
      <c r="D155" s="78" t="str">
        <f>IF(AND(Variance&lt;&gt;"",Entry_Number&lt;&gt;""),Entry_Number,"")</f>
        <v/>
      </c>
      <c r="E155" s="120" t="str">
        <f>IF(Input!Study_name&lt;&gt;"",Input!Study_name,"")</f>
        <v/>
      </c>
      <c r="F155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55" s="58" t="str">
        <f t="shared" si="215"/>
        <v/>
      </c>
      <c r="H155" s="58" t="str">
        <f t="shared" si="216"/>
        <v/>
      </c>
      <c r="I155" s="58" t="str">
        <f t="shared" si="217"/>
        <v/>
      </c>
      <c r="J155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55" s="58" t="str">
        <f>IF(AND(Include_study="Yes",Sufficient_data="Yes",Variance&lt;&gt;""),IF(Input!Standard_error_of_Partial_correlation&lt;&gt;"",Input!Standard_error_of_Partial_correlation,SQRT(J155)),"")</f>
        <v/>
      </c>
      <c r="L155" s="58" t="str">
        <f>IF(AND(Sufficient_data="Yes",Include_study="Yes",Variance&lt;&gt;""),1/Variance,"")</f>
        <v/>
      </c>
      <c r="M155" s="58" t="str">
        <f>IF(AND(Sufficient_data="Yes",Include_study="Yes",Variance&lt;&gt;""),1/(Variance+T2_),"")</f>
        <v/>
      </c>
      <c r="N155" s="58" t="str">
        <f t="shared" si="218"/>
        <v/>
      </c>
      <c r="O155" s="58" t="str">
        <f t="shared" si="219"/>
        <v/>
      </c>
      <c r="P155" s="143" t="str">
        <f t="shared" si="220"/>
        <v/>
      </c>
      <c r="Q155" s="146" t="str">
        <f>IF(AND(Include_study="Yes",Sufficient_data="Yes",Variance&lt;&gt;""),IF(Fisher_transformation="Off",Partial_correlation,Partial_correlation_z)-Combined_Effect_Size,"")</f>
        <v/>
      </c>
      <c r="S155" s="75" t="e">
        <f>IF(AND(Sufficient_data="Yes",Include_study="Yes",Variance&lt;&gt;""),Partial_correlation,NA())</f>
        <v>#N/A</v>
      </c>
      <c r="T155" s="58" t="e">
        <f t="shared" si="221"/>
        <v>#N/A</v>
      </c>
      <c r="U155" s="47" t="e">
        <f t="shared" si="222"/>
        <v>#N/A</v>
      </c>
      <c r="Z155" s="166"/>
      <c r="AA155" s="82" t="str">
        <f t="shared" si="223"/>
        <v/>
      </c>
      <c r="AB155" s="88" t="b">
        <f t="shared" si="250"/>
        <v>0</v>
      </c>
      <c r="AC155" s="105" t="str">
        <f>IF(Include_in_subgroup=TRUE,Input!Study_name,"")</f>
        <v/>
      </c>
      <c r="AD155" s="58" t="str">
        <f t="shared" si="224"/>
        <v/>
      </c>
      <c r="AE155" s="58" t="str">
        <f t="shared" si="225"/>
        <v/>
      </c>
      <c r="AF155" s="58" t="str">
        <f t="shared" si="226"/>
        <v/>
      </c>
      <c r="AG155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55" s="58" t="str">
        <f t="shared" si="227"/>
        <v/>
      </c>
      <c r="AI155" s="58" t="str">
        <f t="shared" si="228"/>
        <v/>
      </c>
      <c r="AJ155" s="83" t="str">
        <f t="shared" si="229"/>
        <v/>
      </c>
      <c r="AK155" s="58" t="str">
        <f t="shared" si="230"/>
        <v/>
      </c>
      <c r="AL155" s="58" t="str">
        <f t="shared" si="231"/>
        <v/>
      </c>
      <c r="AM155" s="47" t="str">
        <f t="shared" si="232"/>
        <v/>
      </c>
      <c r="AN155" s="27"/>
      <c r="AO155" s="75" t="e">
        <f t="shared" si="233"/>
        <v>#N/A</v>
      </c>
      <c r="AP155" s="58" t="e">
        <f t="shared" si="234"/>
        <v>#N/A</v>
      </c>
      <c r="AQ155" s="47" t="e">
        <f t="shared" si="235"/>
        <v>#N/A</v>
      </c>
      <c r="AR155" s="27"/>
      <c r="AS155" s="82" t="str">
        <f t="shared" si="206"/>
        <v/>
      </c>
      <c r="AT155" s="58" t="str">
        <f>IF(AND(Sufficient_data="Yes",Include_study="Yes",Subgroup&lt;&gt;""),IF(COUNTIFS(Input!K$2:K154,"="&amp;"Yes",Input!C$2:C154,"="&amp;"Yes",Input!M$2:M154,"="&amp;Subgroup)&gt;0,"",Subgroup),"")</f>
        <v/>
      </c>
      <c r="AU155" s="88" t="str">
        <f t="shared" si="207"/>
        <v/>
      </c>
      <c r="AV155" s="78" t="str">
        <f t="shared" si="236"/>
        <v/>
      </c>
      <c r="AW155" s="58" t="str">
        <f t="shared" si="208"/>
        <v/>
      </c>
      <c r="AX155" s="89" t="str">
        <f t="shared" si="209"/>
        <v/>
      </c>
      <c r="AY155" s="83" t="str">
        <f t="shared" si="251"/>
        <v/>
      </c>
      <c r="AZ155" s="58" t="str">
        <f t="shared" si="210"/>
        <v/>
      </c>
      <c r="BA155" s="58" t="str">
        <f t="shared" si="237"/>
        <v/>
      </c>
      <c r="BB155" s="58" t="str">
        <f t="shared" si="211"/>
        <v/>
      </c>
      <c r="BC155" s="58" t="str">
        <f t="shared" si="212"/>
        <v/>
      </c>
      <c r="BD155" s="58" t="str">
        <f t="shared" si="238"/>
        <v/>
      </c>
      <c r="BE155" s="88" t="str">
        <f t="shared" si="239"/>
        <v/>
      </c>
      <c r="BF155" s="58" t="str">
        <f t="shared" si="240"/>
        <v/>
      </c>
      <c r="BG155" s="58" t="str">
        <f t="shared" si="241"/>
        <v/>
      </c>
      <c r="BH155" s="58" t="str">
        <f t="shared" si="252"/>
        <v/>
      </c>
      <c r="BI155" s="58" t="str">
        <f t="shared" si="253"/>
        <v/>
      </c>
      <c r="BJ155" s="58" t="str">
        <f t="shared" si="242"/>
        <v/>
      </c>
      <c r="BK155" s="58" t="str">
        <f t="shared" si="243"/>
        <v/>
      </c>
      <c r="BL155" s="58" t="str">
        <f t="shared" si="254"/>
        <v/>
      </c>
      <c r="BM155" s="58" t="str">
        <f t="shared" si="255"/>
        <v/>
      </c>
      <c r="BN155" s="58" t="str">
        <f t="shared" si="244"/>
        <v/>
      </c>
      <c r="BO155" s="58" t="e">
        <f t="shared" si="245"/>
        <v>#N/A</v>
      </c>
      <c r="BP155" s="83" t="str">
        <f t="shared" si="256"/>
        <v/>
      </c>
      <c r="BQ155" s="58" t="str">
        <f t="shared" si="246"/>
        <v/>
      </c>
      <c r="BR155" s="58" t="str">
        <f t="shared" si="247"/>
        <v/>
      </c>
      <c r="BS155" s="58" t="str">
        <f t="shared" si="248"/>
        <v/>
      </c>
      <c r="BT155" s="47" t="str">
        <f t="shared" si="249"/>
        <v/>
      </c>
      <c r="BY155" s="167"/>
      <c r="BZ155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55" s="58" t="e">
        <f>IF(Include_in_Moderator=TRUE,'Moderator Analysis'!E:E,NA())</f>
        <v>#N/A</v>
      </c>
      <c r="CB155" s="58" t="e">
        <f>IF(Include_in_Moderator=TRUE,'Moderator Analysis'!F:F,NA())</f>
        <v>#N/A</v>
      </c>
      <c r="CC155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55" s="58" t="str">
        <f>IF(Include_in_Moderator=TRUE,1/CC:CC^2,"")</f>
        <v/>
      </c>
      <c r="CE155" s="58" t="str">
        <f>IF(Include_in_Moderator=TRUE,'Moderator Analysis'!F:F-CO$2,"")</f>
        <v/>
      </c>
      <c r="CF155" s="58" t="str">
        <f>IF(Include_in_Moderator=TRUE,'Moderator Analysis'!E:E-CO$3,"")</f>
        <v/>
      </c>
      <c r="CG155" s="47" t="str">
        <f>IF(Include_in_Moderator=TRUE,CD:CD*('Moderator Analysis'!F:F-CO$5-CO$4*'Moderator Analysis'!E:E)^2,"")</f>
        <v/>
      </c>
      <c r="CH155" s="27"/>
      <c r="CI155" s="75" t="str">
        <f>IF(AND(Sufficient_data="Yes",Include_study="Yes",Include_in_Moderator=TRUE,Moderator&lt;&gt;""),1/(CC:CC^2+CO$7),"")</f>
        <v/>
      </c>
      <c r="CJ155" s="58" t="str">
        <f>IF(AND(Sufficient_data="Yes",Include_study="Yes",CI155&lt;&gt;""),'Moderator Analysis'!F:F-'Moderator Analysis'!K$37,"")</f>
        <v/>
      </c>
      <c r="CK155" s="58" t="str">
        <f>IF(AND(Sufficient_data="Yes",Include_study="Yes",CI155&lt;&gt;""),'Moderator Analysis'!E:E-SUMPRODUCT('Moderator Analysis'!E:E,CI:CI)/SUM(CI:CI),"")</f>
        <v/>
      </c>
      <c r="CL155" s="47" t="str">
        <f>IF(AND(Sufficient_data="Yes",Include_study="Yes",CI155&lt;&gt;""),CI:CI*(CB155-'Moderator Analysis'!K$29-'Moderator Analysis'!K$30*'Moderator Analysis'!E:E)^2,"")</f>
        <v/>
      </c>
      <c r="CQ155" s="167"/>
      <c r="CR155" s="150" t="b">
        <f>IF(Additional_Fisher_transformation="On",AND(Include_study="Yes",Number_of_observations&lt;&gt;"",Number_of_predictors&lt;&gt;""),AND(Include_study="Yes",Sufficient_data="Yes"))</f>
        <v>0</v>
      </c>
      <c r="CS155" s="169"/>
      <c r="CT155" s="58" t="str">
        <f>IF(Include_in_Pub_Bias=TRUE,Partial_correlation,"")</f>
        <v/>
      </c>
      <c r="CU155" s="58" t="str">
        <f>IF(AND(Include_in_Pub_Bias=TRUE,Additional_Fisher_transformation="On"),FISHER(Partial_correlation),"")</f>
        <v/>
      </c>
      <c r="CV155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55" s="58" t="str">
        <f>IF(Include_in_Pub_Bias=TRUE,1/CV:CV^2,"")</f>
        <v/>
      </c>
      <c r="CX155" s="58" t="str">
        <f>IF(Include_in_Pub_Bias=TRUE,1/(CV:CV^2+IF(Additional_model="Fixed effect",0,Calculations!DK$11)),"")</f>
        <v/>
      </c>
      <c r="CY155" s="58" t="str">
        <f>IF(Include_in_Pub_Bias=TRUE,1/(CV:CV^2+IF(Additional_model="Fixed effect",0,'Publication Bias Analysis'!L$32)),"")</f>
        <v/>
      </c>
      <c r="CZ155" s="58" t="str">
        <f>IF(Include_in_Pub_Bias=TRUE,'Publication Bias Analysis'!E:E-'Publication Bias Analysis'!I$37,"")</f>
        <v/>
      </c>
      <c r="DA155" s="58" t="str">
        <f>IF(Include_in_Pub_Bias=TRUE,IF(Additional_model="Fixed effect",1/CV:CV,1/SQRT(CV:CV^2+DK$11)),"")</f>
        <v/>
      </c>
      <c r="DB155" s="58" t="str">
        <f>IF(Include_in_Pub_Bias=TRUE,IF(Additional_model="Fixed effect",'Publication Bias Analysis'!E:E/CV:CV,'Publication Bias Analysis'!E:E/SQRT(CV:CV^2+DK$11)),"")</f>
        <v/>
      </c>
      <c r="DC155" s="78" t="str">
        <f>IF(Include_in_Pub_Bias=TRUE,RANK(DP:DP,DP:DP,1)*IF(DO:DO&gt;0,1,-1),"")</f>
        <v/>
      </c>
      <c r="DD155" s="78" t="str">
        <f>IF(Include_in_Pub_Bias=TRUE,DC:DC,"")</f>
        <v/>
      </c>
      <c r="DE155" s="78" t="str">
        <f>IF(Include_in_Pub_Bias=TRUE,RANK(DS:DS,DS:DS,1)*IF(DR:DR&lt;0,-1,1),"")</f>
        <v/>
      </c>
      <c r="DF155" s="78" t="str">
        <f>IF(Include_in_Pub_Bias=TRUE,RANK(DV:DV,DV:DV,1)*IF(DU:DU&lt;0,-1,1),"")</f>
        <v/>
      </c>
      <c r="DG155" s="58" t="e">
        <f>IF(Include_in_Pub_Bias=TRUE,'Publication Bias Analysis'!E:E,NA())</f>
        <v>#N/A</v>
      </c>
      <c r="DH155" s="47" t="e">
        <f>IF(Include_in_Pub_Bias=TRUE,CV:CV,NA())</f>
        <v>#N/A</v>
      </c>
      <c r="DN155" s="164"/>
      <c r="DO155" s="10" t="str">
        <f>IF(Include_in_Pub_Bias=TRUE,IF('Publication Bias Analysis'!L$37="Left",'Publication Bias Analysis'!E:E-'Publication Bias Analysis'!I$29,'Publication Bias Analysis'!I$29-'Publication Bias Analysis'!E:E),"")</f>
        <v/>
      </c>
      <c r="DP155" s="10" t="str">
        <f>IF(Include_in_Pub_Bias=TRUE,ABS(DO155),"")</f>
        <v/>
      </c>
      <c r="DQ155" s="47" t="str">
        <f>IF(Include_in_Pub_Bias=TRUE,1/(CV:CV^2+IF(Additional_model="Fixed effect",0,$DZ$6)),"")</f>
        <v/>
      </c>
      <c r="DR155" s="10" t="str">
        <f>IF(Include_in_Pub_Bias=TRUE,IF('Publication Bias Analysis'!L$37="Left",'Publication Bias Analysis'!E:E-DZ$3,DZ$3-'Publication Bias Analysis'!E:E),"")</f>
        <v/>
      </c>
      <c r="DS155" s="10" t="str">
        <f t="shared" si="257"/>
        <v/>
      </c>
      <c r="DT155" s="47" t="str">
        <f>IF(AND(DR155&lt;&gt;"",DD155&lt;=MAX(DD:DD)-DZ$7),1/(CV:CV^2+IF(Additional_model="Fixed effect",0,$DZ$13)),"")</f>
        <v/>
      </c>
      <c r="DU155" s="10" t="str">
        <f>IF(Include_in_Pub_Bias=TRUE,IF('Publication Bias Analysis'!L$37="Left",'Publication Bias Analysis'!E:E-DZ$10,DZ$10-'Publication Bias Analysis'!E:E),"")</f>
        <v/>
      </c>
      <c r="DV155" s="10" t="str">
        <f t="shared" si="213"/>
        <v/>
      </c>
      <c r="DW155" s="47" t="str">
        <f>IF(AND(DU155&lt;&gt;"",DE155&lt;=MAX(DE:DE)-DZ$14),1/(CV:CV^2+IF(Additional_model="Fixed effect",0,$DZ$20)),"")</f>
        <v/>
      </c>
      <c r="EO155" s="164"/>
      <c r="EP155" s="58" t="str">
        <f>IF(Include_in_Pub_Bias=TRUE,Inverse_standard_error-AVERAGE(Inverse_standard_error),"")</f>
        <v/>
      </c>
      <c r="EQ155" s="47" t="str">
        <f>IF(Include_in_Pub_Bias=TRUE,Z_score-('Publication Bias Analysis'!P$3+'Publication Bias Analysis'!P$4*Inverse_standard_error),"")</f>
        <v/>
      </c>
      <c r="ES155" s="164"/>
      <c r="ET155" s="58" t="str">
        <f>IF(Include_in_Pub_Bias=TRUE,('Publication Bias Analysis'!E:E-SUMPRODUCT('Publication Bias Analysis'!E:E,Calculations!CW:CW)/SUM(Calculations!CW:CW))/(SQRT(EU:EU)),"")</f>
        <v/>
      </c>
      <c r="EU155" s="58" t="str">
        <f>IF(Include_in_Pub_Bias=TRUE,'Publication Bias Analysis'!F:F^2-1/(SUM(Calculations!CW:CW)),"")</f>
        <v/>
      </c>
      <c r="EV155" s="78" t="str">
        <f>IF(Include_in_Pub_Bias=TRUE,RANK(ET:ET,ET:ET,1),"")</f>
        <v/>
      </c>
      <c r="EW155" s="78" t="str">
        <f>IF(Include_in_Pub_Bias=TRUE,RANK(EU:EU,EU:EU,1),"")</f>
        <v/>
      </c>
      <c r="EX155" s="78" t="str">
        <f>IF(Include_in_Pub_Bias=TRUE,COUNTIFS(EV156:EV354,"&lt;"&amp;EV155,EW156:EW354,"&lt;"&amp;EW155)+COUNTIFS(EV156:EV354,"&gt;"&amp;EV155,EW156:EW354,"&gt;"&amp;EW155),"")</f>
        <v/>
      </c>
      <c r="EY155" s="94" t="str">
        <f>IF(Include_in_Pub_Bias=TRUE,COUNTIFS(EV156:EV354,"&lt;"&amp;EV155,EW156:EW354,"&gt;"&amp;EW155)+COUNTIFS(EV156:EV354,"&gt;"&amp;EV155,EW156:EW354,"&lt;"&amp;EW155),"")</f>
        <v/>
      </c>
      <c r="FA155" s="164"/>
      <c r="FG155" s="164"/>
      <c r="FH155" s="58" t="e">
        <f>IF(Include_in_Pub_Bias=TRUE,Inverse_standard_error,NA())</f>
        <v>#N/A</v>
      </c>
      <c r="FI155" s="58" t="e">
        <f>IF(Include_in_Pub_Bias=TRUE,Z_score,NA())</f>
        <v>#N/A</v>
      </c>
      <c r="FJ155" s="58" t="str">
        <f>IF(Include_in_Pub_Bias=TRUE,Inverse_standard_error-AVERAGE(Inverse_standard_error),"")</f>
        <v/>
      </c>
      <c r="FK155" s="47" t="str">
        <f>IF(Include_in_Pub_Bias=TRUE,Z_score-('Publication Bias Analysis'!AK$30+'Publication Bias Analysis'!AK$31*Inverse_standard_error),"")</f>
        <v/>
      </c>
      <c r="FQ155" s="164"/>
      <c r="FR155" s="98" t="str">
        <f>IF(Z_score&lt;&gt;"",RANK('Publication Bias Analysis'!AT:AT,'Publication Bias Analysis'!AT:AT,1)+COUNTIF('Publication Bias Analysis'!AT$2:AT154,'Publication Bias Analysis'!AR155),"")</f>
        <v/>
      </c>
      <c r="FS155" s="58" t="str">
        <f t="shared" si="259"/>
        <v/>
      </c>
      <c r="FT155" s="58" t="e">
        <f>IF(Include_in_Pub_Bias=TRUE,'Publication Bias Analysis'!AS155,NA())</f>
        <v>#N/A</v>
      </c>
      <c r="FU155" s="58" t="e">
        <f>IF('Publication Bias Analysis'!AS155&lt;&gt;"",'Publication Bias Analysis'!AT155,NA())</f>
        <v>#N/A</v>
      </c>
      <c r="FV155" s="58" t="str">
        <f>IF(Include_in_Pub_Bias=TRUE,'Publication Bias Analysis'!AS:AS-AVERAGE('Publication Bias Analysis'!AS:AS),"")</f>
        <v/>
      </c>
      <c r="FW155" s="47" t="str">
        <f>IF(Include_in_Pub_Bias=TRUE,FU:FU-('Publication Bias Analysis'!AW$30+'Publication Bias Analysis'!AW$31*FT:FT),"")</f>
        <v/>
      </c>
      <c r="GC155" s="164"/>
      <c r="GD155" s="58" t="str">
        <f t="shared" si="204"/>
        <v/>
      </c>
      <c r="GE155" s="58" t="str">
        <f t="shared" si="214"/>
        <v/>
      </c>
      <c r="GF155" s="47" t="str">
        <f t="shared" si="258"/>
        <v/>
      </c>
    </row>
    <row r="156" spans="1:188" x14ac:dyDescent="0.2">
      <c r="A156" s="166"/>
      <c r="B156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56" s="78" t="str">
        <f>IF(B156&lt;&gt;"",IF(B156=0,COUNTIF(B$2:B155,0)+1,COUNTIF(B$2:B155,B156)+B156+COUNTIF(B:B,0)),"")</f>
        <v/>
      </c>
      <c r="D156" s="78" t="str">
        <f>IF(AND(Variance&lt;&gt;"",Entry_Number&lt;&gt;""),Entry_Number,"")</f>
        <v/>
      </c>
      <c r="E156" s="120" t="str">
        <f>IF(Input!Study_name&lt;&gt;"",Input!Study_name,"")</f>
        <v/>
      </c>
      <c r="F156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56" s="58" t="str">
        <f t="shared" si="215"/>
        <v/>
      </c>
      <c r="H156" s="58" t="str">
        <f t="shared" si="216"/>
        <v/>
      </c>
      <c r="I156" s="58" t="str">
        <f t="shared" si="217"/>
        <v/>
      </c>
      <c r="J156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56" s="58" t="str">
        <f>IF(AND(Include_study="Yes",Sufficient_data="Yes",Variance&lt;&gt;""),IF(Input!Standard_error_of_Partial_correlation&lt;&gt;"",Input!Standard_error_of_Partial_correlation,SQRT(J156)),"")</f>
        <v/>
      </c>
      <c r="L156" s="58" t="str">
        <f>IF(AND(Sufficient_data="Yes",Include_study="Yes",Variance&lt;&gt;""),1/Variance,"")</f>
        <v/>
      </c>
      <c r="M156" s="58" t="str">
        <f>IF(AND(Sufficient_data="Yes",Include_study="Yes",Variance&lt;&gt;""),1/(Variance+T2_),"")</f>
        <v/>
      </c>
      <c r="N156" s="58" t="str">
        <f t="shared" si="218"/>
        <v/>
      </c>
      <c r="O156" s="58" t="str">
        <f t="shared" si="219"/>
        <v/>
      </c>
      <c r="P156" s="143" t="str">
        <f t="shared" si="220"/>
        <v/>
      </c>
      <c r="Q156" s="146" t="str">
        <f>IF(AND(Include_study="Yes",Sufficient_data="Yes",Variance&lt;&gt;""),IF(Fisher_transformation="Off",Partial_correlation,Partial_correlation_z)-Combined_Effect_Size,"")</f>
        <v/>
      </c>
      <c r="S156" s="75" t="e">
        <f>IF(AND(Sufficient_data="Yes",Include_study="Yes",Variance&lt;&gt;""),Partial_correlation,NA())</f>
        <v>#N/A</v>
      </c>
      <c r="T156" s="58" t="e">
        <f t="shared" si="221"/>
        <v>#N/A</v>
      </c>
      <c r="U156" s="47" t="e">
        <f t="shared" si="222"/>
        <v>#N/A</v>
      </c>
      <c r="Z156" s="166"/>
      <c r="AA156" s="82" t="str">
        <f t="shared" si="223"/>
        <v/>
      </c>
      <c r="AB156" s="88" t="b">
        <f t="shared" si="250"/>
        <v>0</v>
      </c>
      <c r="AC156" s="105" t="str">
        <f>IF(Include_in_subgroup=TRUE,Input!Study_name,"")</f>
        <v/>
      </c>
      <c r="AD156" s="58" t="str">
        <f t="shared" si="224"/>
        <v/>
      </c>
      <c r="AE156" s="58" t="str">
        <f t="shared" si="225"/>
        <v/>
      </c>
      <c r="AF156" s="58" t="str">
        <f t="shared" si="226"/>
        <v/>
      </c>
      <c r="AG156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56" s="58" t="str">
        <f t="shared" si="227"/>
        <v/>
      </c>
      <c r="AI156" s="58" t="str">
        <f t="shared" si="228"/>
        <v/>
      </c>
      <c r="AJ156" s="83" t="str">
        <f t="shared" si="229"/>
        <v/>
      </c>
      <c r="AK156" s="58" t="str">
        <f t="shared" si="230"/>
        <v/>
      </c>
      <c r="AL156" s="58" t="str">
        <f t="shared" si="231"/>
        <v/>
      </c>
      <c r="AM156" s="47" t="str">
        <f t="shared" si="232"/>
        <v/>
      </c>
      <c r="AN156" s="27"/>
      <c r="AO156" s="75" t="e">
        <f t="shared" si="233"/>
        <v>#N/A</v>
      </c>
      <c r="AP156" s="58" t="e">
        <f t="shared" si="234"/>
        <v>#N/A</v>
      </c>
      <c r="AQ156" s="47" t="e">
        <f t="shared" si="235"/>
        <v>#N/A</v>
      </c>
      <c r="AR156" s="27"/>
      <c r="AS156" s="82" t="str">
        <f t="shared" si="206"/>
        <v/>
      </c>
      <c r="AT156" s="58" t="str">
        <f>IF(AND(Sufficient_data="Yes",Include_study="Yes",Subgroup&lt;&gt;""),IF(COUNTIFS(Input!K$2:K155,"="&amp;"Yes",Input!C$2:C155,"="&amp;"Yes",Input!M$2:M155,"="&amp;Subgroup)&gt;0,"",Subgroup),"")</f>
        <v/>
      </c>
      <c r="AU156" s="88" t="str">
        <f t="shared" si="207"/>
        <v/>
      </c>
      <c r="AV156" s="78" t="str">
        <f t="shared" si="236"/>
        <v/>
      </c>
      <c r="AW156" s="58" t="str">
        <f t="shared" si="208"/>
        <v/>
      </c>
      <c r="AX156" s="89" t="str">
        <f t="shared" si="209"/>
        <v/>
      </c>
      <c r="AY156" s="83" t="str">
        <f t="shared" si="251"/>
        <v/>
      </c>
      <c r="AZ156" s="58" t="str">
        <f t="shared" si="210"/>
        <v/>
      </c>
      <c r="BA156" s="58" t="str">
        <f t="shared" si="237"/>
        <v/>
      </c>
      <c r="BB156" s="58" t="str">
        <f t="shared" si="211"/>
        <v/>
      </c>
      <c r="BC156" s="58" t="str">
        <f t="shared" si="212"/>
        <v/>
      </c>
      <c r="BD156" s="58" t="str">
        <f t="shared" si="238"/>
        <v/>
      </c>
      <c r="BE156" s="88" t="str">
        <f t="shared" si="239"/>
        <v/>
      </c>
      <c r="BF156" s="58" t="str">
        <f t="shared" si="240"/>
        <v/>
      </c>
      <c r="BG156" s="58" t="str">
        <f t="shared" si="241"/>
        <v/>
      </c>
      <c r="BH156" s="58" t="str">
        <f t="shared" si="252"/>
        <v/>
      </c>
      <c r="BI156" s="58" t="str">
        <f t="shared" si="253"/>
        <v/>
      </c>
      <c r="BJ156" s="58" t="str">
        <f t="shared" si="242"/>
        <v/>
      </c>
      <c r="BK156" s="58" t="str">
        <f t="shared" si="243"/>
        <v/>
      </c>
      <c r="BL156" s="58" t="str">
        <f t="shared" si="254"/>
        <v/>
      </c>
      <c r="BM156" s="58" t="str">
        <f t="shared" si="255"/>
        <v/>
      </c>
      <c r="BN156" s="58" t="str">
        <f t="shared" si="244"/>
        <v/>
      </c>
      <c r="BO156" s="58" t="e">
        <f t="shared" si="245"/>
        <v>#N/A</v>
      </c>
      <c r="BP156" s="83" t="str">
        <f t="shared" si="256"/>
        <v/>
      </c>
      <c r="BQ156" s="58" t="str">
        <f t="shared" si="246"/>
        <v/>
      </c>
      <c r="BR156" s="58" t="str">
        <f t="shared" si="247"/>
        <v/>
      </c>
      <c r="BS156" s="58" t="str">
        <f t="shared" si="248"/>
        <v/>
      </c>
      <c r="BT156" s="47" t="str">
        <f t="shared" si="249"/>
        <v/>
      </c>
      <c r="BY156" s="167"/>
      <c r="BZ156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56" s="58" t="e">
        <f>IF(Include_in_Moderator=TRUE,'Moderator Analysis'!E:E,NA())</f>
        <v>#N/A</v>
      </c>
      <c r="CB156" s="58" t="e">
        <f>IF(Include_in_Moderator=TRUE,'Moderator Analysis'!F:F,NA())</f>
        <v>#N/A</v>
      </c>
      <c r="CC156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56" s="58" t="str">
        <f>IF(Include_in_Moderator=TRUE,1/CC:CC^2,"")</f>
        <v/>
      </c>
      <c r="CE156" s="58" t="str">
        <f>IF(Include_in_Moderator=TRUE,'Moderator Analysis'!F:F-CO$2,"")</f>
        <v/>
      </c>
      <c r="CF156" s="58" t="str">
        <f>IF(Include_in_Moderator=TRUE,'Moderator Analysis'!E:E-CO$3,"")</f>
        <v/>
      </c>
      <c r="CG156" s="47" t="str">
        <f>IF(Include_in_Moderator=TRUE,CD:CD*('Moderator Analysis'!F:F-CO$5-CO$4*'Moderator Analysis'!E:E)^2,"")</f>
        <v/>
      </c>
      <c r="CH156" s="27"/>
      <c r="CI156" s="75" t="str">
        <f>IF(AND(Sufficient_data="Yes",Include_study="Yes",Include_in_Moderator=TRUE,Moderator&lt;&gt;""),1/(CC:CC^2+CO$7),"")</f>
        <v/>
      </c>
      <c r="CJ156" s="58" t="str">
        <f>IF(AND(Sufficient_data="Yes",Include_study="Yes",CI156&lt;&gt;""),'Moderator Analysis'!F:F-'Moderator Analysis'!K$37,"")</f>
        <v/>
      </c>
      <c r="CK156" s="58" t="str">
        <f>IF(AND(Sufficient_data="Yes",Include_study="Yes",CI156&lt;&gt;""),'Moderator Analysis'!E:E-SUMPRODUCT('Moderator Analysis'!E:E,CI:CI)/SUM(CI:CI),"")</f>
        <v/>
      </c>
      <c r="CL156" s="47" t="str">
        <f>IF(AND(Sufficient_data="Yes",Include_study="Yes",CI156&lt;&gt;""),CI:CI*(CB156-'Moderator Analysis'!K$29-'Moderator Analysis'!K$30*'Moderator Analysis'!E:E)^2,"")</f>
        <v/>
      </c>
      <c r="CQ156" s="167"/>
      <c r="CR156" s="150" t="b">
        <f>IF(Additional_Fisher_transformation="On",AND(Include_study="Yes",Number_of_observations&lt;&gt;"",Number_of_predictors&lt;&gt;""),AND(Include_study="Yes",Sufficient_data="Yes"))</f>
        <v>0</v>
      </c>
      <c r="CS156" s="169"/>
      <c r="CT156" s="58" t="str">
        <f>IF(Include_in_Pub_Bias=TRUE,Partial_correlation,"")</f>
        <v/>
      </c>
      <c r="CU156" s="58" t="str">
        <f>IF(AND(Include_in_Pub_Bias=TRUE,Additional_Fisher_transformation="On"),FISHER(Partial_correlation),"")</f>
        <v/>
      </c>
      <c r="CV156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56" s="58" t="str">
        <f>IF(Include_in_Pub_Bias=TRUE,1/CV:CV^2,"")</f>
        <v/>
      </c>
      <c r="CX156" s="58" t="str">
        <f>IF(Include_in_Pub_Bias=TRUE,1/(CV:CV^2+IF(Additional_model="Fixed effect",0,Calculations!DK$11)),"")</f>
        <v/>
      </c>
      <c r="CY156" s="58" t="str">
        <f>IF(Include_in_Pub_Bias=TRUE,1/(CV:CV^2+IF(Additional_model="Fixed effect",0,'Publication Bias Analysis'!L$32)),"")</f>
        <v/>
      </c>
      <c r="CZ156" s="58" t="str">
        <f>IF(Include_in_Pub_Bias=TRUE,'Publication Bias Analysis'!E:E-'Publication Bias Analysis'!I$37,"")</f>
        <v/>
      </c>
      <c r="DA156" s="58" t="str">
        <f>IF(Include_in_Pub_Bias=TRUE,IF(Additional_model="Fixed effect",1/CV:CV,1/SQRT(CV:CV^2+DK$11)),"")</f>
        <v/>
      </c>
      <c r="DB156" s="58" t="str">
        <f>IF(Include_in_Pub_Bias=TRUE,IF(Additional_model="Fixed effect",'Publication Bias Analysis'!E:E/CV:CV,'Publication Bias Analysis'!E:E/SQRT(CV:CV^2+DK$11)),"")</f>
        <v/>
      </c>
      <c r="DC156" s="78" t="str">
        <f>IF(Include_in_Pub_Bias=TRUE,RANK(DP:DP,DP:DP,1)*IF(DO:DO&gt;0,1,-1),"")</f>
        <v/>
      </c>
      <c r="DD156" s="78" t="str">
        <f>IF(Include_in_Pub_Bias=TRUE,DC:DC,"")</f>
        <v/>
      </c>
      <c r="DE156" s="78" t="str">
        <f>IF(Include_in_Pub_Bias=TRUE,RANK(DS:DS,DS:DS,1)*IF(DR:DR&lt;0,-1,1),"")</f>
        <v/>
      </c>
      <c r="DF156" s="78" t="str">
        <f>IF(Include_in_Pub_Bias=TRUE,RANK(DV:DV,DV:DV,1)*IF(DU:DU&lt;0,-1,1),"")</f>
        <v/>
      </c>
      <c r="DG156" s="58" t="e">
        <f>IF(Include_in_Pub_Bias=TRUE,'Publication Bias Analysis'!E:E,NA())</f>
        <v>#N/A</v>
      </c>
      <c r="DH156" s="47" t="e">
        <f>IF(Include_in_Pub_Bias=TRUE,CV:CV,NA())</f>
        <v>#N/A</v>
      </c>
      <c r="DN156" s="164"/>
      <c r="DO156" s="10" t="str">
        <f>IF(Include_in_Pub_Bias=TRUE,IF('Publication Bias Analysis'!L$37="Left",'Publication Bias Analysis'!E:E-'Publication Bias Analysis'!I$29,'Publication Bias Analysis'!I$29-'Publication Bias Analysis'!E:E),"")</f>
        <v/>
      </c>
      <c r="DP156" s="10" t="str">
        <f>IF(Include_in_Pub_Bias=TRUE,ABS(DO156),"")</f>
        <v/>
      </c>
      <c r="DQ156" s="47" t="str">
        <f>IF(Include_in_Pub_Bias=TRUE,1/(CV:CV^2+IF(Additional_model="Fixed effect",0,$DZ$6)),"")</f>
        <v/>
      </c>
      <c r="DR156" s="10" t="str">
        <f>IF(Include_in_Pub_Bias=TRUE,IF('Publication Bias Analysis'!L$37="Left",'Publication Bias Analysis'!E:E-DZ$3,DZ$3-'Publication Bias Analysis'!E:E),"")</f>
        <v/>
      </c>
      <c r="DS156" s="10" t="str">
        <f t="shared" si="257"/>
        <v/>
      </c>
      <c r="DT156" s="47" t="str">
        <f>IF(AND(DR156&lt;&gt;"",DD156&lt;=MAX(DD:DD)-DZ$7),1/(CV:CV^2+IF(Additional_model="Fixed effect",0,$DZ$13)),"")</f>
        <v/>
      </c>
      <c r="DU156" s="10" t="str">
        <f>IF(Include_in_Pub_Bias=TRUE,IF('Publication Bias Analysis'!L$37="Left",'Publication Bias Analysis'!E:E-DZ$10,DZ$10-'Publication Bias Analysis'!E:E),"")</f>
        <v/>
      </c>
      <c r="DV156" s="10" t="str">
        <f t="shared" si="213"/>
        <v/>
      </c>
      <c r="DW156" s="47" t="str">
        <f>IF(AND(DU156&lt;&gt;"",DE156&lt;=MAX(DE:DE)-DZ$14),1/(CV:CV^2+IF(Additional_model="Fixed effect",0,$DZ$20)),"")</f>
        <v/>
      </c>
      <c r="EO156" s="164"/>
      <c r="EP156" s="58" t="str">
        <f>IF(Include_in_Pub_Bias=TRUE,Inverse_standard_error-AVERAGE(Inverse_standard_error),"")</f>
        <v/>
      </c>
      <c r="EQ156" s="47" t="str">
        <f>IF(Include_in_Pub_Bias=TRUE,Z_score-('Publication Bias Analysis'!P$3+'Publication Bias Analysis'!P$4*Inverse_standard_error),"")</f>
        <v/>
      </c>
      <c r="ES156" s="164"/>
      <c r="ET156" s="58" t="str">
        <f>IF(Include_in_Pub_Bias=TRUE,('Publication Bias Analysis'!E:E-SUMPRODUCT('Publication Bias Analysis'!E:E,Calculations!CW:CW)/SUM(Calculations!CW:CW))/(SQRT(EU:EU)),"")</f>
        <v/>
      </c>
      <c r="EU156" s="58" t="str">
        <f>IF(Include_in_Pub_Bias=TRUE,'Publication Bias Analysis'!F:F^2-1/(SUM(Calculations!CW:CW)),"")</f>
        <v/>
      </c>
      <c r="EV156" s="78" t="str">
        <f>IF(Include_in_Pub_Bias=TRUE,RANK(ET:ET,ET:ET,1),"")</f>
        <v/>
      </c>
      <c r="EW156" s="78" t="str">
        <f>IF(Include_in_Pub_Bias=TRUE,RANK(EU:EU,EU:EU,1),"")</f>
        <v/>
      </c>
      <c r="EX156" s="78" t="str">
        <f>IF(Include_in_Pub_Bias=TRUE,COUNTIFS(EV157:EV355,"&lt;"&amp;EV156,EW157:EW355,"&lt;"&amp;EW156)+COUNTIFS(EV157:EV355,"&gt;"&amp;EV156,EW157:EW355,"&gt;"&amp;EW156),"")</f>
        <v/>
      </c>
      <c r="EY156" s="94" t="str">
        <f>IF(Include_in_Pub_Bias=TRUE,COUNTIFS(EV157:EV355,"&lt;"&amp;EV156,EW157:EW355,"&gt;"&amp;EW156)+COUNTIFS(EV157:EV355,"&gt;"&amp;EV156,EW157:EW355,"&lt;"&amp;EW156),"")</f>
        <v/>
      </c>
      <c r="FA156" s="164"/>
      <c r="FG156" s="164"/>
      <c r="FH156" s="58" t="e">
        <f>IF(Include_in_Pub_Bias=TRUE,Inverse_standard_error,NA())</f>
        <v>#N/A</v>
      </c>
      <c r="FI156" s="58" t="e">
        <f>IF(Include_in_Pub_Bias=TRUE,Z_score,NA())</f>
        <v>#N/A</v>
      </c>
      <c r="FJ156" s="58" t="str">
        <f>IF(Include_in_Pub_Bias=TRUE,Inverse_standard_error-AVERAGE(Inverse_standard_error),"")</f>
        <v/>
      </c>
      <c r="FK156" s="47" t="str">
        <f>IF(Include_in_Pub_Bias=TRUE,Z_score-('Publication Bias Analysis'!AK$30+'Publication Bias Analysis'!AK$31*Inverse_standard_error),"")</f>
        <v/>
      </c>
      <c r="FQ156" s="164"/>
      <c r="FR156" s="98" t="str">
        <f>IF(Z_score&lt;&gt;"",RANK('Publication Bias Analysis'!AT:AT,'Publication Bias Analysis'!AT:AT,1)+COUNTIF('Publication Bias Analysis'!AT$2:AT155,'Publication Bias Analysis'!AR156),"")</f>
        <v/>
      </c>
      <c r="FS156" s="58" t="str">
        <f t="shared" si="259"/>
        <v/>
      </c>
      <c r="FT156" s="58" t="e">
        <f>IF(Include_in_Pub_Bias=TRUE,'Publication Bias Analysis'!AS156,NA())</f>
        <v>#N/A</v>
      </c>
      <c r="FU156" s="58" t="e">
        <f>IF('Publication Bias Analysis'!AS156&lt;&gt;"",'Publication Bias Analysis'!AT156,NA())</f>
        <v>#N/A</v>
      </c>
      <c r="FV156" s="58" t="str">
        <f>IF(Include_in_Pub_Bias=TRUE,'Publication Bias Analysis'!AS:AS-AVERAGE('Publication Bias Analysis'!AS:AS),"")</f>
        <v/>
      </c>
      <c r="FW156" s="47" t="str">
        <f>IF(Include_in_Pub_Bias=TRUE,FU:FU-('Publication Bias Analysis'!AW$30+'Publication Bias Analysis'!AW$31*FT:FT),"")</f>
        <v/>
      </c>
      <c r="GC156" s="164"/>
      <c r="GD156" s="58" t="str">
        <f t="shared" si="204"/>
        <v/>
      </c>
      <c r="GE156" s="58" t="str">
        <f t="shared" si="214"/>
        <v/>
      </c>
      <c r="GF156" s="47" t="str">
        <f t="shared" si="258"/>
        <v/>
      </c>
    </row>
    <row r="157" spans="1:188" x14ac:dyDescent="0.2">
      <c r="A157" s="166"/>
      <c r="B157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57" s="78" t="str">
        <f>IF(B157&lt;&gt;"",IF(B157=0,COUNTIF(B$2:B156,0)+1,COUNTIF(B$2:B156,B157)+B157+COUNTIF(B:B,0)),"")</f>
        <v/>
      </c>
      <c r="D157" s="78" t="str">
        <f>IF(AND(Variance&lt;&gt;"",Entry_Number&lt;&gt;""),Entry_Number,"")</f>
        <v/>
      </c>
      <c r="E157" s="120" t="str">
        <f>IF(Input!Study_name&lt;&gt;"",Input!Study_name,"")</f>
        <v/>
      </c>
      <c r="F157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57" s="58" t="str">
        <f t="shared" si="215"/>
        <v/>
      </c>
      <c r="H157" s="58" t="str">
        <f t="shared" si="216"/>
        <v/>
      </c>
      <c r="I157" s="58" t="str">
        <f t="shared" si="217"/>
        <v/>
      </c>
      <c r="J157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57" s="58" t="str">
        <f>IF(AND(Include_study="Yes",Sufficient_data="Yes",Variance&lt;&gt;""),IF(Input!Standard_error_of_Partial_correlation&lt;&gt;"",Input!Standard_error_of_Partial_correlation,SQRT(J157)),"")</f>
        <v/>
      </c>
      <c r="L157" s="58" t="str">
        <f>IF(AND(Sufficient_data="Yes",Include_study="Yes",Variance&lt;&gt;""),1/Variance,"")</f>
        <v/>
      </c>
      <c r="M157" s="58" t="str">
        <f>IF(AND(Sufficient_data="Yes",Include_study="Yes",Variance&lt;&gt;""),1/(Variance+T2_),"")</f>
        <v/>
      </c>
      <c r="N157" s="58" t="str">
        <f t="shared" si="218"/>
        <v/>
      </c>
      <c r="O157" s="58" t="str">
        <f t="shared" si="219"/>
        <v/>
      </c>
      <c r="P157" s="143" t="str">
        <f t="shared" si="220"/>
        <v/>
      </c>
      <c r="Q157" s="146" t="str">
        <f>IF(AND(Include_study="Yes",Sufficient_data="Yes",Variance&lt;&gt;""),IF(Fisher_transformation="Off",Partial_correlation,Partial_correlation_z)-Combined_Effect_Size,"")</f>
        <v/>
      </c>
      <c r="S157" s="75" t="e">
        <f>IF(AND(Sufficient_data="Yes",Include_study="Yes",Variance&lt;&gt;""),Partial_correlation,NA())</f>
        <v>#N/A</v>
      </c>
      <c r="T157" s="58" t="e">
        <f t="shared" si="221"/>
        <v>#N/A</v>
      </c>
      <c r="U157" s="47" t="e">
        <f t="shared" si="222"/>
        <v>#N/A</v>
      </c>
      <c r="Z157" s="166"/>
      <c r="AA157" s="82" t="str">
        <f t="shared" si="223"/>
        <v/>
      </c>
      <c r="AB157" s="88" t="b">
        <f t="shared" si="250"/>
        <v>0</v>
      </c>
      <c r="AC157" s="105" t="str">
        <f>IF(Include_in_subgroup=TRUE,Input!Study_name,"")</f>
        <v/>
      </c>
      <c r="AD157" s="58" t="str">
        <f t="shared" si="224"/>
        <v/>
      </c>
      <c r="AE157" s="58" t="str">
        <f t="shared" si="225"/>
        <v/>
      </c>
      <c r="AF157" s="58" t="str">
        <f t="shared" si="226"/>
        <v/>
      </c>
      <c r="AG157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57" s="58" t="str">
        <f t="shared" si="227"/>
        <v/>
      </c>
      <c r="AI157" s="58" t="str">
        <f t="shared" si="228"/>
        <v/>
      </c>
      <c r="AJ157" s="83" t="str">
        <f t="shared" si="229"/>
        <v/>
      </c>
      <c r="AK157" s="58" t="str">
        <f t="shared" si="230"/>
        <v/>
      </c>
      <c r="AL157" s="58" t="str">
        <f t="shared" si="231"/>
        <v/>
      </c>
      <c r="AM157" s="47" t="str">
        <f t="shared" si="232"/>
        <v/>
      </c>
      <c r="AN157" s="27"/>
      <c r="AO157" s="75" t="e">
        <f t="shared" si="233"/>
        <v>#N/A</v>
      </c>
      <c r="AP157" s="58" t="e">
        <f t="shared" si="234"/>
        <v>#N/A</v>
      </c>
      <c r="AQ157" s="47" t="e">
        <f t="shared" si="235"/>
        <v>#N/A</v>
      </c>
      <c r="AR157" s="27"/>
      <c r="AS157" s="82" t="str">
        <f t="shared" si="206"/>
        <v/>
      </c>
      <c r="AT157" s="58" t="str">
        <f>IF(AND(Sufficient_data="Yes",Include_study="Yes",Subgroup&lt;&gt;""),IF(COUNTIFS(Input!K$2:K156,"="&amp;"Yes",Input!C$2:C156,"="&amp;"Yes",Input!M$2:M156,"="&amp;Subgroup)&gt;0,"",Subgroup),"")</f>
        <v/>
      </c>
      <c r="AU157" s="88" t="str">
        <f t="shared" si="207"/>
        <v/>
      </c>
      <c r="AV157" s="78" t="str">
        <f t="shared" si="236"/>
        <v/>
      </c>
      <c r="AW157" s="58" t="str">
        <f t="shared" si="208"/>
        <v/>
      </c>
      <c r="AX157" s="89" t="str">
        <f t="shared" si="209"/>
        <v/>
      </c>
      <c r="AY157" s="83" t="str">
        <f t="shared" si="251"/>
        <v/>
      </c>
      <c r="AZ157" s="58" t="str">
        <f t="shared" si="210"/>
        <v/>
      </c>
      <c r="BA157" s="58" t="str">
        <f t="shared" si="237"/>
        <v/>
      </c>
      <c r="BB157" s="58" t="str">
        <f t="shared" si="211"/>
        <v/>
      </c>
      <c r="BC157" s="58" t="str">
        <f t="shared" si="212"/>
        <v/>
      </c>
      <c r="BD157" s="58" t="str">
        <f t="shared" si="238"/>
        <v/>
      </c>
      <c r="BE157" s="88" t="str">
        <f t="shared" si="239"/>
        <v/>
      </c>
      <c r="BF157" s="58" t="str">
        <f t="shared" si="240"/>
        <v/>
      </c>
      <c r="BG157" s="58" t="str">
        <f t="shared" si="241"/>
        <v/>
      </c>
      <c r="BH157" s="58" t="str">
        <f t="shared" si="252"/>
        <v/>
      </c>
      <c r="BI157" s="58" t="str">
        <f t="shared" si="253"/>
        <v/>
      </c>
      <c r="BJ157" s="58" t="str">
        <f t="shared" si="242"/>
        <v/>
      </c>
      <c r="BK157" s="58" t="str">
        <f t="shared" si="243"/>
        <v/>
      </c>
      <c r="BL157" s="58" t="str">
        <f t="shared" si="254"/>
        <v/>
      </c>
      <c r="BM157" s="58" t="str">
        <f t="shared" si="255"/>
        <v/>
      </c>
      <c r="BN157" s="58" t="str">
        <f t="shared" si="244"/>
        <v/>
      </c>
      <c r="BO157" s="58" t="e">
        <f t="shared" si="245"/>
        <v>#N/A</v>
      </c>
      <c r="BP157" s="83" t="str">
        <f t="shared" si="256"/>
        <v/>
      </c>
      <c r="BQ157" s="58" t="str">
        <f t="shared" si="246"/>
        <v/>
      </c>
      <c r="BR157" s="58" t="str">
        <f t="shared" si="247"/>
        <v/>
      </c>
      <c r="BS157" s="58" t="str">
        <f t="shared" si="248"/>
        <v/>
      </c>
      <c r="BT157" s="47" t="str">
        <f t="shared" si="249"/>
        <v/>
      </c>
      <c r="BY157" s="167"/>
      <c r="BZ157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57" s="58" t="e">
        <f>IF(Include_in_Moderator=TRUE,'Moderator Analysis'!E:E,NA())</f>
        <v>#N/A</v>
      </c>
      <c r="CB157" s="58" t="e">
        <f>IF(Include_in_Moderator=TRUE,'Moderator Analysis'!F:F,NA())</f>
        <v>#N/A</v>
      </c>
      <c r="CC157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57" s="58" t="str">
        <f>IF(Include_in_Moderator=TRUE,1/CC:CC^2,"")</f>
        <v/>
      </c>
      <c r="CE157" s="58" t="str">
        <f>IF(Include_in_Moderator=TRUE,'Moderator Analysis'!F:F-CO$2,"")</f>
        <v/>
      </c>
      <c r="CF157" s="58" t="str">
        <f>IF(Include_in_Moderator=TRUE,'Moderator Analysis'!E:E-CO$3,"")</f>
        <v/>
      </c>
      <c r="CG157" s="47" t="str">
        <f>IF(Include_in_Moderator=TRUE,CD:CD*('Moderator Analysis'!F:F-CO$5-CO$4*'Moderator Analysis'!E:E)^2,"")</f>
        <v/>
      </c>
      <c r="CH157" s="27"/>
      <c r="CI157" s="75" t="str">
        <f>IF(AND(Sufficient_data="Yes",Include_study="Yes",Include_in_Moderator=TRUE,Moderator&lt;&gt;""),1/(CC:CC^2+CO$7),"")</f>
        <v/>
      </c>
      <c r="CJ157" s="58" t="str">
        <f>IF(AND(Sufficient_data="Yes",Include_study="Yes",CI157&lt;&gt;""),'Moderator Analysis'!F:F-'Moderator Analysis'!K$37,"")</f>
        <v/>
      </c>
      <c r="CK157" s="58" t="str">
        <f>IF(AND(Sufficient_data="Yes",Include_study="Yes",CI157&lt;&gt;""),'Moderator Analysis'!E:E-SUMPRODUCT('Moderator Analysis'!E:E,CI:CI)/SUM(CI:CI),"")</f>
        <v/>
      </c>
      <c r="CL157" s="47" t="str">
        <f>IF(AND(Sufficient_data="Yes",Include_study="Yes",CI157&lt;&gt;""),CI:CI*(CB157-'Moderator Analysis'!K$29-'Moderator Analysis'!K$30*'Moderator Analysis'!E:E)^2,"")</f>
        <v/>
      </c>
      <c r="CQ157" s="167"/>
      <c r="CR157" s="150" t="b">
        <f>IF(Additional_Fisher_transformation="On",AND(Include_study="Yes",Number_of_observations&lt;&gt;"",Number_of_predictors&lt;&gt;""),AND(Include_study="Yes",Sufficient_data="Yes"))</f>
        <v>0</v>
      </c>
      <c r="CS157" s="169"/>
      <c r="CT157" s="58" t="str">
        <f>IF(Include_in_Pub_Bias=TRUE,Partial_correlation,"")</f>
        <v/>
      </c>
      <c r="CU157" s="58" t="str">
        <f>IF(AND(Include_in_Pub_Bias=TRUE,Additional_Fisher_transformation="On"),FISHER(Partial_correlation),"")</f>
        <v/>
      </c>
      <c r="CV157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57" s="58" t="str">
        <f>IF(Include_in_Pub_Bias=TRUE,1/CV:CV^2,"")</f>
        <v/>
      </c>
      <c r="CX157" s="58" t="str">
        <f>IF(Include_in_Pub_Bias=TRUE,1/(CV:CV^2+IF(Additional_model="Fixed effect",0,Calculations!DK$11)),"")</f>
        <v/>
      </c>
      <c r="CY157" s="58" t="str">
        <f>IF(Include_in_Pub_Bias=TRUE,1/(CV:CV^2+IF(Additional_model="Fixed effect",0,'Publication Bias Analysis'!L$32)),"")</f>
        <v/>
      </c>
      <c r="CZ157" s="58" t="str">
        <f>IF(Include_in_Pub_Bias=TRUE,'Publication Bias Analysis'!E:E-'Publication Bias Analysis'!I$37,"")</f>
        <v/>
      </c>
      <c r="DA157" s="58" t="str">
        <f>IF(Include_in_Pub_Bias=TRUE,IF(Additional_model="Fixed effect",1/CV:CV,1/SQRT(CV:CV^2+DK$11)),"")</f>
        <v/>
      </c>
      <c r="DB157" s="58" t="str">
        <f>IF(Include_in_Pub_Bias=TRUE,IF(Additional_model="Fixed effect",'Publication Bias Analysis'!E:E/CV:CV,'Publication Bias Analysis'!E:E/SQRT(CV:CV^2+DK$11)),"")</f>
        <v/>
      </c>
      <c r="DC157" s="78" t="str">
        <f>IF(Include_in_Pub_Bias=TRUE,RANK(DP:DP,DP:DP,1)*IF(DO:DO&gt;0,1,-1),"")</f>
        <v/>
      </c>
      <c r="DD157" s="78" t="str">
        <f>IF(Include_in_Pub_Bias=TRUE,DC:DC,"")</f>
        <v/>
      </c>
      <c r="DE157" s="78" t="str">
        <f>IF(Include_in_Pub_Bias=TRUE,RANK(DS:DS,DS:DS,1)*IF(DR:DR&lt;0,-1,1),"")</f>
        <v/>
      </c>
      <c r="DF157" s="78" t="str">
        <f>IF(Include_in_Pub_Bias=TRUE,RANK(DV:DV,DV:DV,1)*IF(DU:DU&lt;0,-1,1),"")</f>
        <v/>
      </c>
      <c r="DG157" s="58" t="e">
        <f>IF(Include_in_Pub_Bias=TRUE,'Publication Bias Analysis'!E:E,NA())</f>
        <v>#N/A</v>
      </c>
      <c r="DH157" s="47" t="e">
        <f>IF(Include_in_Pub_Bias=TRUE,CV:CV,NA())</f>
        <v>#N/A</v>
      </c>
      <c r="DN157" s="164"/>
      <c r="DO157" s="10" t="str">
        <f>IF(Include_in_Pub_Bias=TRUE,IF('Publication Bias Analysis'!L$37="Left",'Publication Bias Analysis'!E:E-'Publication Bias Analysis'!I$29,'Publication Bias Analysis'!I$29-'Publication Bias Analysis'!E:E),"")</f>
        <v/>
      </c>
      <c r="DP157" s="10" t="str">
        <f>IF(Include_in_Pub_Bias=TRUE,ABS(DO157),"")</f>
        <v/>
      </c>
      <c r="DQ157" s="47" t="str">
        <f>IF(Include_in_Pub_Bias=TRUE,1/(CV:CV^2+IF(Additional_model="Fixed effect",0,$DZ$6)),"")</f>
        <v/>
      </c>
      <c r="DR157" s="10" t="str">
        <f>IF(Include_in_Pub_Bias=TRUE,IF('Publication Bias Analysis'!L$37="Left",'Publication Bias Analysis'!E:E-DZ$3,DZ$3-'Publication Bias Analysis'!E:E),"")</f>
        <v/>
      </c>
      <c r="DS157" s="10" t="str">
        <f t="shared" si="257"/>
        <v/>
      </c>
      <c r="DT157" s="47" t="str">
        <f>IF(AND(DR157&lt;&gt;"",DD157&lt;=MAX(DD:DD)-DZ$7),1/(CV:CV^2+IF(Additional_model="Fixed effect",0,$DZ$13)),"")</f>
        <v/>
      </c>
      <c r="DU157" s="10" t="str">
        <f>IF(Include_in_Pub_Bias=TRUE,IF('Publication Bias Analysis'!L$37="Left",'Publication Bias Analysis'!E:E-DZ$10,DZ$10-'Publication Bias Analysis'!E:E),"")</f>
        <v/>
      </c>
      <c r="DV157" s="10" t="str">
        <f t="shared" si="213"/>
        <v/>
      </c>
      <c r="DW157" s="47" t="str">
        <f>IF(AND(DU157&lt;&gt;"",DE157&lt;=MAX(DE:DE)-DZ$14),1/(CV:CV^2+IF(Additional_model="Fixed effect",0,$DZ$20)),"")</f>
        <v/>
      </c>
      <c r="EO157" s="164"/>
      <c r="EP157" s="58" t="str">
        <f>IF(Include_in_Pub_Bias=TRUE,Inverse_standard_error-AVERAGE(Inverse_standard_error),"")</f>
        <v/>
      </c>
      <c r="EQ157" s="47" t="str">
        <f>IF(Include_in_Pub_Bias=TRUE,Z_score-('Publication Bias Analysis'!P$3+'Publication Bias Analysis'!P$4*Inverse_standard_error),"")</f>
        <v/>
      </c>
      <c r="ES157" s="164"/>
      <c r="ET157" s="58" t="str">
        <f>IF(Include_in_Pub_Bias=TRUE,('Publication Bias Analysis'!E:E-SUMPRODUCT('Publication Bias Analysis'!E:E,Calculations!CW:CW)/SUM(Calculations!CW:CW))/(SQRT(EU:EU)),"")</f>
        <v/>
      </c>
      <c r="EU157" s="58" t="str">
        <f>IF(Include_in_Pub_Bias=TRUE,'Publication Bias Analysis'!F:F^2-1/(SUM(Calculations!CW:CW)),"")</f>
        <v/>
      </c>
      <c r="EV157" s="78" t="str">
        <f>IF(Include_in_Pub_Bias=TRUE,RANK(ET:ET,ET:ET,1),"")</f>
        <v/>
      </c>
      <c r="EW157" s="78" t="str">
        <f>IF(Include_in_Pub_Bias=TRUE,RANK(EU:EU,EU:EU,1),"")</f>
        <v/>
      </c>
      <c r="EX157" s="78" t="str">
        <f>IF(Include_in_Pub_Bias=TRUE,COUNTIFS(EV158:EV356,"&lt;"&amp;EV157,EW158:EW356,"&lt;"&amp;EW157)+COUNTIFS(EV158:EV356,"&gt;"&amp;EV157,EW158:EW356,"&gt;"&amp;EW157),"")</f>
        <v/>
      </c>
      <c r="EY157" s="94" t="str">
        <f>IF(Include_in_Pub_Bias=TRUE,COUNTIFS(EV158:EV356,"&lt;"&amp;EV157,EW158:EW356,"&gt;"&amp;EW157)+COUNTIFS(EV158:EV356,"&gt;"&amp;EV157,EW158:EW356,"&lt;"&amp;EW157),"")</f>
        <v/>
      </c>
      <c r="FA157" s="164"/>
      <c r="FG157" s="164"/>
      <c r="FH157" s="58" t="e">
        <f>IF(Include_in_Pub_Bias=TRUE,Inverse_standard_error,NA())</f>
        <v>#N/A</v>
      </c>
      <c r="FI157" s="58" t="e">
        <f>IF(Include_in_Pub_Bias=TRUE,Z_score,NA())</f>
        <v>#N/A</v>
      </c>
      <c r="FJ157" s="58" t="str">
        <f>IF(Include_in_Pub_Bias=TRUE,Inverse_standard_error-AVERAGE(Inverse_standard_error),"")</f>
        <v/>
      </c>
      <c r="FK157" s="47" t="str">
        <f>IF(Include_in_Pub_Bias=TRUE,Z_score-('Publication Bias Analysis'!AK$30+'Publication Bias Analysis'!AK$31*Inverse_standard_error),"")</f>
        <v/>
      </c>
      <c r="FQ157" s="164"/>
      <c r="FR157" s="98" t="str">
        <f>IF(Z_score&lt;&gt;"",RANK('Publication Bias Analysis'!AT:AT,'Publication Bias Analysis'!AT:AT,1)+COUNTIF('Publication Bias Analysis'!AT$2:AT156,'Publication Bias Analysis'!AR157),"")</f>
        <v/>
      </c>
      <c r="FS157" s="58" t="str">
        <f t="shared" si="259"/>
        <v/>
      </c>
      <c r="FT157" s="58" t="e">
        <f>IF(Include_in_Pub_Bias=TRUE,'Publication Bias Analysis'!AS157,NA())</f>
        <v>#N/A</v>
      </c>
      <c r="FU157" s="58" t="e">
        <f>IF('Publication Bias Analysis'!AS157&lt;&gt;"",'Publication Bias Analysis'!AT157,NA())</f>
        <v>#N/A</v>
      </c>
      <c r="FV157" s="58" t="str">
        <f>IF(Include_in_Pub_Bias=TRUE,'Publication Bias Analysis'!AS:AS-AVERAGE('Publication Bias Analysis'!AS:AS),"")</f>
        <v/>
      </c>
      <c r="FW157" s="47" t="str">
        <f>IF(Include_in_Pub_Bias=TRUE,FU:FU-('Publication Bias Analysis'!AW$30+'Publication Bias Analysis'!AW$31*FT:FT),"")</f>
        <v/>
      </c>
      <c r="GC157" s="164"/>
      <c r="GD157" s="58" t="str">
        <f t="shared" si="204"/>
        <v/>
      </c>
      <c r="GE157" s="58" t="str">
        <f t="shared" si="214"/>
        <v/>
      </c>
      <c r="GF157" s="47" t="str">
        <f t="shared" si="258"/>
        <v/>
      </c>
    </row>
    <row r="158" spans="1:188" x14ac:dyDescent="0.2">
      <c r="A158" s="166"/>
      <c r="B158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58" s="78" t="str">
        <f>IF(B158&lt;&gt;"",IF(B158=0,COUNTIF(B$2:B157,0)+1,COUNTIF(B$2:B157,B158)+B158+COUNTIF(B:B,0)),"")</f>
        <v/>
      </c>
      <c r="D158" s="78" t="str">
        <f>IF(AND(Variance&lt;&gt;"",Entry_Number&lt;&gt;""),Entry_Number,"")</f>
        <v/>
      </c>
      <c r="E158" s="120" t="str">
        <f>IF(Input!Study_name&lt;&gt;"",Input!Study_name,"")</f>
        <v/>
      </c>
      <c r="F158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58" s="58" t="str">
        <f t="shared" si="215"/>
        <v/>
      </c>
      <c r="H158" s="58" t="str">
        <f t="shared" si="216"/>
        <v/>
      </c>
      <c r="I158" s="58" t="str">
        <f t="shared" si="217"/>
        <v/>
      </c>
      <c r="J158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58" s="58" t="str">
        <f>IF(AND(Include_study="Yes",Sufficient_data="Yes",Variance&lt;&gt;""),IF(Input!Standard_error_of_Partial_correlation&lt;&gt;"",Input!Standard_error_of_Partial_correlation,SQRT(J158)),"")</f>
        <v/>
      </c>
      <c r="L158" s="58" t="str">
        <f>IF(AND(Sufficient_data="Yes",Include_study="Yes",Variance&lt;&gt;""),1/Variance,"")</f>
        <v/>
      </c>
      <c r="M158" s="58" t="str">
        <f>IF(AND(Sufficient_data="Yes",Include_study="Yes",Variance&lt;&gt;""),1/(Variance+T2_),"")</f>
        <v/>
      </c>
      <c r="N158" s="58" t="str">
        <f t="shared" si="218"/>
        <v/>
      </c>
      <c r="O158" s="58" t="str">
        <f t="shared" si="219"/>
        <v/>
      </c>
      <c r="P158" s="143" t="str">
        <f t="shared" si="220"/>
        <v/>
      </c>
      <c r="Q158" s="146" t="str">
        <f>IF(AND(Include_study="Yes",Sufficient_data="Yes",Variance&lt;&gt;""),IF(Fisher_transformation="Off",Partial_correlation,Partial_correlation_z)-Combined_Effect_Size,"")</f>
        <v/>
      </c>
      <c r="S158" s="75" t="e">
        <f>IF(AND(Sufficient_data="Yes",Include_study="Yes",Variance&lt;&gt;""),Partial_correlation,NA())</f>
        <v>#N/A</v>
      </c>
      <c r="T158" s="58" t="e">
        <f t="shared" si="221"/>
        <v>#N/A</v>
      </c>
      <c r="U158" s="47" t="e">
        <f t="shared" si="222"/>
        <v>#N/A</v>
      </c>
      <c r="Z158" s="166"/>
      <c r="AA158" s="82" t="str">
        <f t="shared" si="223"/>
        <v/>
      </c>
      <c r="AB158" s="88" t="b">
        <f t="shared" si="250"/>
        <v>0</v>
      </c>
      <c r="AC158" s="105" t="str">
        <f>IF(Include_in_subgroup=TRUE,Input!Study_name,"")</f>
        <v/>
      </c>
      <c r="AD158" s="58" t="str">
        <f t="shared" si="224"/>
        <v/>
      </c>
      <c r="AE158" s="58" t="str">
        <f t="shared" si="225"/>
        <v/>
      </c>
      <c r="AF158" s="58" t="str">
        <f t="shared" si="226"/>
        <v/>
      </c>
      <c r="AG158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58" s="58" t="str">
        <f t="shared" si="227"/>
        <v/>
      </c>
      <c r="AI158" s="58" t="str">
        <f t="shared" si="228"/>
        <v/>
      </c>
      <c r="AJ158" s="83" t="str">
        <f t="shared" si="229"/>
        <v/>
      </c>
      <c r="AK158" s="58" t="str">
        <f t="shared" si="230"/>
        <v/>
      </c>
      <c r="AL158" s="58" t="str">
        <f t="shared" si="231"/>
        <v/>
      </c>
      <c r="AM158" s="47" t="str">
        <f t="shared" si="232"/>
        <v/>
      </c>
      <c r="AN158" s="27"/>
      <c r="AO158" s="75" t="e">
        <f t="shared" si="233"/>
        <v>#N/A</v>
      </c>
      <c r="AP158" s="58" t="e">
        <f t="shared" si="234"/>
        <v>#N/A</v>
      </c>
      <c r="AQ158" s="47" t="e">
        <f t="shared" si="235"/>
        <v>#N/A</v>
      </c>
      <c r="AR158" s="27"/>
      <c r="AS158" s="82" t="str">
        <f t="shared" si="206"/>
        <v/>
      </c>
      <c r="AT158" s="58" t="str">
        <f>IF(AND(Sufficient_data="Yes",Include_study="Yes",Subgroup&lt;&gt;""),IF(COUNTIFS(Input!K$2:K157,"="&amp;"Yes",Input!C$2:C157,"="&amp;"Yes",Input!M$2:M157,"="&amp;Subgroup)&gt;0,"",Subgroup),"")</f>
        <v/>
      </c>
      <c r="AU158" s="88" t="str">
        <f t="shared" si="207"/>
        <v/>
      </c>
      <c r="AV158" s="78" t="str">
        <f t="shared" si="236"/>
        <v/>
      </c>
      <c r="AW158" s="58" t="str">
        <f t="shared" si="208"/>
        <v/>
      </c>
      <c r="AX158" s="89" t="str">
        <f t="shared" si="209"/>
        <v/>
      </c>
      <c r="AY158" s="83" t="str">
        <f t="shared" si="251"/>
        <v/>
      </c>
      <c r="AZ158" s="58" t="str">
        <f t="shared" si="210"/>
        <v/>
      </c>
      <c r="BA158" s="58" t="str">
        <f t="shared" si="237"/>
        <v/>
      </c>
      <c r="BB158" s="58" t="str">
        <f t="shared" si="211"/>
        <v/>
      </c>
      <c r="BC158" s="58" t="str">
        <f t="shared" si="212"/>
        <v/>
      </c>
      <c r="BD158" s="58" t="str">
        <f t="shared" si="238"/>
        <v/>
      </c>
      <c r="BE158" s="88" t="str">
        <f t="shared" si="239"/>
        <v/>
      </c>
      <c r="BF158" s="58" t="str">
        <f t="shared" si="240"/>
        <v/>
      </c>
      <c r="BG158" s="58" t="str">
        <f t="shared" si="241"/>
        <v/>
      </c>
      <c r="BH158" s="58" t="str">
        <f t="shared" si="252"/>
        <v/>
      </c>
      <c r="BI158" s="58" t="str">
        <f t="shared" si="253"/>
        <v/>
      </c>
      <c r="BJ158" s="58" t="str">
        <f t="shared" si="242"/>
        <v/>
      </c>
      <c r="BK158" s="58" t="str">
        <f t="shared" si="243"/>
        <v/>
      </c>
      <c r="BL158" s="58" t="str">
        <f t="shared" si="254"/>
        <v/>
      </c>
      <c r="BM158" s="58" t="str">
        <f t="shared" si="255"/>
        <v/>
      </c>
      <c r="BN158" s="58" t="str">
        <f t="shared" si="244"/>
        <v/>
      </c>
      <c r="BO158" s="58" t="e">
        <f t="shared" si="245"/>
        <v>#N/A</v>
      </c>
      <c r="BP158" s="83" t="str">
        <f t="shared" si="256"/>
        <v/>
      </c>
      <c r="BQ158" s="58" t="str">
        <f t="shared" si="246"/>
        <v/>
      </c>
      <c r="BR158" s="58" t="str">
        <f t="shared" si="247"/>
        <v/>
      </c>
      <c r="BS158" s="58" t="str">
        <f t="shared" si="248"/>
        <v/>
      </c>
      <c r="BT158" s="47" t="str">
        <f t="shared" si="249"/>
        <v/>
      </c>
      <c r="BY158" s="167"/>
      <c r="BZ158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58" s="58" t="e">
        <f>IF(Include_in_Moderator=TRUE,'Moderator Analysis'!E:E,NA())</f>
        <v>#N/A</v>
      </c>
      <c r="CB158" s="58" t="e">
        <f>IF(Include_in_Moderator=TRUE,'Moderator Analysis'!F:F,NA())</f>
        <v>#N/A</v>
      </c>
      <c r="CC158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58" s="58" t="str">
        <f>IF(Include_in_Moderator=TRUE,1/CC:CC^2,"")</f>
        <v/>
      </c>
      <c r="CE158" s="58" t="str">
        <f>IF(Include_in_Moderator=TRUE,'Moderator Analysis'!F:F-CO$2,"")</f>
        <v/>
      </c>
      <c r="CF158" s="58" t="str">
        <f>IF(Include_in_Moderator=TRUE,'Moderator Analysis'!E:E-CO$3,"")</f>
        <v/>
      </c>
      <c r="CG158" s="47" t="str">
        <f>IF(Include_in_Moderator=TRUE,CD:CD*('Moderator Analysis'!F:F-CO$5-CO$4*'Moderator Analysis'!E:E)^2,"")</f>
        <v/>
      </c>
      <c r="CH158" s="27"/>
      <c r="CI158" s="75" t="str">
        <f>IF(AND(Sufficient_data="Yes",Include_study="Yes",Include_in_Moderator=TRUE,Moderator&lt;&gt;""),1/(CC:CC^2+CO$7),"")</f>
        <v/>
      </c>
      <c r="CJ158" s="58" t="str">
        <f>IF(AND(Sufficient_data="Yes",Include_study="Yes",CI158&lt;&gt;""),'Moderator Analysis'!F:F-'Moderator Analysis'!K$37,"")</f>
        <v/>
      </c>
      <c r="CK158" s="58" t="str">
        <f>IF(AND(Sufficient_data="Yes",Include_study="Yes",CI158&lt;&gt;""),'Moderator Analysis'!E:E-SUMPRODUCT('Moderator Analysis'!E:E,CI:CI)/SUM(CI:CI),"")</f>
        <v/>
      </c>
      <c r="CL158" s="47" t="str">
        <f>IF(AND(Sufficient_data="Yes",Include_study="Yes",CI158&lt;&gt;""),CI:CI*(CB158-'Moderator Analysis'!K$29-'Moderator Analysis'!K$30*'Moderator Analysis'!E:E)^2,"")</f>
        <v/>
      </c>
      <c r="CQ158" s="167"/>
      <c r="CR158" s="150" t="b">
        <f>IF(Additional_Fisher_transformation="On",AND(Include_study="Yes",Number_of_observations&lt;&gt;"",Number_of_predictors&lt;&gt;""),AND(Include_study="Yes",Sufficient_data="Yes"))</f>
        <v>0</v>
      </c>
      <c r="CS158" s="169"/>
      <c r="CT158" s="58" t="str">
        <f>IF(Include_in_Pub_Bias=TRUE,Partial_correlation,"")</f>
        <v/>
      </c>
      <c r="CU158" s="58" t="str">
        <f>IF(AND(Include_in_Pub_Bias=TRUE,Additional_Fisher_transformation="On"),FISHER(Partial_correlation),"")</f>
        <v/>
      </c>
      <c r="CV158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58" s="58" t="str">
        <f>IF(Include_in_Pub_Bias=TRUE,1/CV:CV^2,"")</f>
        <v/>
      </c>
      <c r="CX158" s="58" t="str">
        <f>IF(Include_in_Pub_Bias=TRUE,1/(CV:CV^2+IF(Additional_model="Fixed effect",0,Calculations!DK$11)),"")</f>
        <v/>
      </c>
      <c r="CY158" s="58" t="str">
        <f>IF(Include_in_Pub_Bias=TRUE,1/(CV:CV^2+IF(Additional_model="Fixed effect",0,'Publication Bias Analysis'!L$32)),"")</f>
        <v/>
      </c>
      <c r="CZ158" s="58" t="str">
        <f>IF(Include_in_Pub_Bias=TRUE,'Publication Bias Analysis'!E:E-'Publication Bias Analysis'!I$37,"")</f>
        <v/>
      </c>
      <c r="DA158" s="58" t="str">
        <f>IF(Include_in_Pub_Bias=TRUE,IF(Additional_model="Fixed effect",1/CV:CV,1/SQRT(CV:CV^2+DK$11)),"")</f>
        <v/>
      </c>
      <c r="DB158" s="58" t="str">
        <f>IF(Include_in_Pub_Bias=TRUE,IF(Additional_model="Fixed effect",'Publication Bias Analysis'!E:E/CV:CV,'Publication Bias Analysis'!E:E/SQRT(CV:CV^2+DK$11)),"")</f>
        <v/>
      </c>
      <c r="DC158" s="78" t="str">
        <f>IF(Include_in_Pub_Bias=TRUE,RANK(DP:DP,DP:DP,1)*IF(DO:DO&gt;0,1,-1),"")</f>
        <v/>
      </c>
      <c r="DD158" s="78" t="str">
        <f>IF(Include_in_Pub_Bias=TRUE,DC:DC,"")</f>
        <v/>
      </c>
      <c r="DE158" s="78" t="str">
        <f>IF(Include_in_Pub_Bias=TRUE,RANK(DS:DS,DS:DS,1)*IF(DR:DR&lt;0,-1,1),"")</f>
        <v/>
      </c>
      <c r="DF158" s="78" t="str">
        <f>IF(Include_in_Pub_Bias=TRUE,RANK(DV:DV,DV:DV,1)*IF(DU:DU&lt;0,-1,1),"")</f>
        <v/>
      </c>
      <c r="DG158" s="58" t="e">
        <f>IF(Include_in_Pub_Bias=TRUE,'Publication Bias Analysis'!E:E,NA())</f>
        <v>#N/A</v>
      </c>
      <c r="DH158" s="47" t="e">
        <f>IF(Include_in_Pub_Bias=TRUE,CV:CV,NA())</f>
        <v>#N/A</v>
      </c>
      <c r="DN158" s="164"/>
      <c r="DO158" s="10" t="str">
        <f>IF(Include_in_Pub_Bias=TRUE,IF('Publication Bias Analysis'!L$37="Left",'Publication Bias Analysis'!E:E-'Publication Bias Analysis'!I$29,'Publication Bias Analysis'!I$29-'Publication Bias Analysis'!E:E),"")</f>
        <v/>
      </c>
      <c r="DP158" s="10" t="str">
        <f>IF(Include_in_Pub_Bias=TRUE,ABS(DO158),"")</f>
        <v/>
      </c>
      <c r="DQ158" s="47" t="str">
        <f>IF(Include_in_Pub_Bias=TRUE,1/(CV:CV^2+IF(Additional_model="Fixed effect",0,$DZ$6)),"")</f>
        <v/>
      </c>
      <c r="DR158" s="10" t="str">
        <f>IF(Include_in_Pub_Bias=TRUE,IF('Publication Bias Analysis'!L$37="Left",'Publication Bias Analysis'!E:E-DZ$3,DZ$3-'Publication Bias Analysis'!E:E),"")</f>
        <v/>
      </c>
      <c r="DS158" s="10" t="str">
        <f t="shared" si="257"/>
        <v/>
      </c>
      <c r="DT158" s="47" t="str">
        <f>IF(AND(DR158&lt;&gt;"",DD158&lt;=MAX(DD:DD)-DZ$7),1/(CV:CV^2+IF(Additional_model="Fixed effect",0,$DZ$13)),"")</f>
        <v/>
      </c>
      <c r="DU158" s="10" t="str">
        <f>IF(Include_in_Pub_Bias=TRUE,IF('Publication Bias Analysis'!L$37="Left",'Publication Bias Analysis'!E:E-DZ$10,DZ$10-'Publication Bias Analysis'!E:E),"")</f>
        <v/>
      </c>
      <c r="DV158" s="10" t="str">
        <f t="shared" si="213"/>
        <v/>
      </c>
      <c r="DW158" s="47" t="str">
        <f>IF(AND(DU158&lt;&gt;"",DE158&lt;=MAX(DE:DE)-DZ$14),1/(CV:CV^2+IF(Additional_model="Fixed effect",0,$DZ$20)),"")</f>
        <v/>
      </c>
      <c r="EO158" s="164"/>
      <c r="EP158" s="58" t="str">
        <f>IF(Include_in_Pub_Bias=TRUE,Inverse_standard_error-AVERAGE(Inverse_standard_error),"")</f>
        <v/>
      </c>
      <c r="EQ158" s="47" t="str">
        <f>IF(Include_in_Pub_Bias=TRUE,Z_score-('Publication Bias Analysis'!P$3+'Publication Bias Analysis'!P$4*Inverse_standard_error),"")</f>
        <v/>
      </c>
      <c r="ES158" s="164"/>
      <c r="ET158" s="58" t="str">
        <f>IF(Include_in_Pub_Bias=TRUE,('Publication Bias Analysis'!E:E-SUMPRODUCT('Publication Bias Analysis'!E:E,Calculations!CW:CW)/SUM(Calculations!CW:CW))/(SQRT(EU:EU)),"")</f>
        <v/>
      </c>
      <c r="EU158" s="58" t="str">
        <f>IF(Include_in_Pub_Bias=TRUE,'Publication Bias Analysis'!F:F^2-1/(SUM(Calculations!CW:CW)),"")</f>
        <v/>
      </c>
      <c r="EV158" s="78" t="str">
        <f>IF(Include_in_Pub_Bias=TRUE,RANK(ET:ET,ET:ET,1),"")</f>
        <v/>
      </c>
      <c r="EW158" s="78" t="str">
        <f>IF(Include_in_Pub_Bias=TRUE,RANK(EU:EU,EU:EU,1),"")</f>
        <v/>
      </c>
      <c r="EX158" s="78" t="str">
        <f>IF(Include_in_Pub_Bias=TRUE,COUNTIFS(EV159:EV357,"&lt;"&amp;EV158,EW159:EW357,"&lt;"&amp;EW158)+COUNTIFS(EV159:EV357,"&gt;"&amp;EV158,EW159:EW357,"&gt;"&amp;EW158),"")</f>
        <v/>
      </c>
      <c r="EY158" s="94" t="str">
        <f>IF(Include_in_Pub_Bias=TRUE,COUNTIFS(EV159:EV357,"&lt;"&amp;EV158,EW159:EW357,"&gt;"&amp;EW158)+COUNTIFS(EV159:EV357,"&gt;"&amp;EV158,EW159:EW357,"&lt;"&amp;EW158),"")</f>
        <v/>
      </c>
      <c r="FA158" s="164"/>
      <c r="FG158" s="164"/>
      <c r="FH158" s="58" t="e">
        <f>IF(Include_in_Pub_Bias=TRUE,Inverse_standard_error,NA())</f>
        <v>#N/A</v>
      </c>
      <c r="FI158" s="58" t="e">
        <f>IF(Include_in_Pub_Bias=TRUE,Z_score,NA())</f>
        <v>#N/A</v>
      </c>
      <c r="FJ158" s="58" t="str">
        <f>IF(Include_in_Pub_Bias=TRUE,Inverse_standard_error-AVERAGE(Inverse_standard_error),"")</f>
        <v/>
      </c>
      <c r="FK158" s="47" t="str">
        <f>IF(Include_in_Pub_Bias=TRUE,Z_score-('Publication Bias Analysis'!AK$30+'Publication Bias Analysis'!AK$31*Inverse_standard_error),"")</f>
        <v/>
      </c>
      <c r="FQ158" s="164"/>
      <c r="FR158" s="98" t="str">
        <f>IF(Z_score&lt;&gt;"",RANK('Publication Bias Analysis'!AT:AT,'Publication Bias Analysis'!AT:AT,1)+COUNTIF('Publication Bias Analysis'!AT$2:AT157,'Publication Bias Analysis'!AR158),"")</f>
        <v/>
      </c>
      <c r="FS158" s="58" t="str">
        <f t="shared" si="259"/>
        <v/>
      </c>
      <c r="FT158" s="58" t="e">
        <f>IF(Include_in_Pub_Bias=TRUE,'Publication Bias Analysis'!AS158,NA())</f>
        <v>#N/A</v>
      </c>
      <c r="FU158" s="58" t="e">
        <f>IF('Publication Bias Analysis'!AS158&lt;&gt;"",'Publication Bias Analysis'!AT158,NA())</f>
        <v>#N/A</v>
      </c>
      <c r="FV158" s="58" t="str">
        <f>IF(Include_in_Pub_Bias=TRUE,'Publication Bias Analysis'!AS:AS-AVERAGE('Publication Bias Analysis'!AS:AS),"")</f>
        <v/>
      </c>
      <c r="FW158" s="47" t="str">
        <f>IF(Include_in_Pub_Bias=TRUE,FU:FU-('Publication Bias Analysis'!AW$30+'Publication Bias Analysis'!AW$31*FT:FT),"")</f>
        <v/>
      </c>
      <c r="GC158" s="164"/>
      <c r="GD158" s="58" t="str">
        <f t="shared" si="204"/>
        <v/>
      </c>
      <c r="GE158" s="58" t="str">
        <f t="shared" si="214"/>
        <v/>
      </c>
      <c r="GF158" s="47" t="str">
        <f t="shared" si="258"/>
        <v/>
      </c>
    </row>
    <row r="159" spans="1:188" x14ac:dyDescent="0.2">
      <c r="A159" s="166"/>
      <c r="B159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59" s="78" t="str">
        <f>IF(B159&lt;&gt;"",IF(B159=0,COUNTIF(B$2:B158,0)+1,COUNTIF(B$2:B158,B159)+B159+COUNTIF(B:B,0)),"")</f>
        <v/>
      </c>
      <c r="D159" s="78" t="str">
        <f>IF(AND(Variance&lt;&gt;"",Entry_Number&lt;&gt;""),Entry_Number,"")</f>
        <v/>
      </c>
      <c r="E159" s="120" t="str">
        <f>IF(Input!Study_name&lt;&gt;"",Input!Study_name,"")</f>
        <v/>
      </c>
      <c r="F159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59" s="58" t="str">
        <f t="shared" si="215"/>
        <v/>
      </c>
      <c r="H159" s="58" t="str">
        <f t="shared" si="216"/>
        <v/>
      </c>
      <c r="I159" s="58" t="str">
        <f t="shared" si="217"/>
        <v/>
      </c>
      <c r="J159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59" s="58" t="str">
        <f>IF(AND(Include_study="Yes",Sufficient_data="Yes",Variance&lt;&gt;""),IF(Input!Standard_error_of_Partial_correlation&lt;&gt;"",Input!Standard_error_of_Partial_correlation,SQRT(J159)),"")</f>
        <v/>
      </c>
      <c r="L159" s="58" t="str">
        <f>IF(AND(Sufficient_data="Yes",Include_study="Yes",Variance&lt;&gt;""),1/Variance,"")</f>
        <v/>
      </c>
      <c r="M159" s="58" t="str">
        <f>IF(AND(Sufficient_data="Yes",Include_study="Yes",Variance&lt;&gt;""),1/(Variance+T2_),"")</f>
        <v/>
      </c>
      <c r="N159" s="58" t="str">
        <f t="shared" si="218"/>
        <v/>
      </c>
      <c r="O159" s="58" t="str">
        <f t="shared" si="219"/>
        <v/>
      </c>
      <c r="P159" s="143" t="str">
        <f t="shared" si="220"/>
        <v/>
      </c>
      <c r="Q159" s="146" t="str">
        <f>IF(AND(Include_study="Yes",Sufficient_data="Yes",Variance&lt;&gt;""),IF(Fisher_transformation="Off",Partial_correlation,Partial_correlation_z)-Combined_Effect_Size,"")</f>
        <v/>
      </c>
      <c r="S159" s="75" t="e">
        <f>IF(AND(Sufficient_data="Yes",Include_study="Yes",Variance&lt;&gt;""),Partial_correlation,NA())</f>
        <v>#N/A</v>
      </c>
      <c r="T159" s="58" t="e">
        <f t="shared" si="221"/>
        <v>#N/A</v>
      </c>
      <c r="U159" s="47" t="e">
        <f t="shared" si="222"/>
        <v>#N/A</v>
      </c>
      <c r="Z159" s="166"/>
      <c r="AA159" s="82" t="str">
        <f t="shared" si="223"/>
        <v/>
      </c>
      <c r="AB159" s="88" t="b">
        <f t="shared" si="250"/>
        <v>0</v>
      </c>
      <c r="AC159" s="105" t="str">
        <f>IF(Include_in_subgroup=TRUE,Input!Study_name,"")</f>
        <v/>
      </c>
      <c r="AD159" s="58" t="str">
        <f t="shared" si="224"/>
        <v/>
      </c>
      <c r="AE159" s="58" t="str">
        <f t="shared" si="225"/>
        <v/>
      </c>
      <c r="AF159" s="58" t="str">
        <f t="shared" si="226"/>
        <v/>
      </c>
      <c r="AG159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59" s="58" t="str">
        <f t="shared" si="227"/>
        <v/>
      </c>
      <c r="AI159" s="58" t="str">
        <f t="shared" si="228"/>
        <v/>
      </c>
      <c r="AJ159" s="83" t="str">
        <f t="shared" si="229"/>
        <v/>
      </c>
      <c r="AK159" s="58" t="str">
        <f t="shared" si="230"/>
        <v/>
      </c>
      <c r="AL159" s="58" t="str">
        <f t="shared" si="231"/>
        <v/>
      </c>
      <c r="AM159" s="47" t="str">
        <f t="shared" si="232"/>
        <v/>
      </c>
      <c r="AN159" s="27"/>
      <c r="AO159" s="75" t="e">
        <f t="shared" si="233"/>
        <v>#N/A</v>
      </c>
      <c r="AP159" s="58" t="e">
        <f t="shared" si="234"/>
        <v>#N/A</v>
      </c>
      <c r="AQ159" s="47" t="e">
        <f t="shared" si="235"/>
        <v>#N/A</v>
      </c>
      <c r="AR159" s="27"/>
      <c r="AS159" s="82" t="str">
        <f t="shared" si="206"/>
        <v/>
      </c>
      <c r="AT159" s="58" t="str">
        <f>IF(AND(Sufficient_data="Yes",Include_study="Yes",Subgroup&lt;&gt;""),IF(COUNTIFS(Input!K$2:K158,"="&amp;"Yes",Input!C$2:C158,"="&amp;"Yes",Input!M$2:M158,"="&amp;Subgroup)&gt;0,"",Subgroup),"")</f>
        <v/>
      </c>
      <c r="AU159" s="88" t="str">
        <f t="shared" si="207"/>
        <v/>
      </c>
      <c r="AV159" s="78" t="str">
        <f t="shared" si="236"/>
        <v/>
      </c>
      <c r="AW159" s="58" t="str">
        <f t="shared" si="208"/>
        <v/>
      </c>
      <c r="AX159" s="89" t="str">
        <f t="shared" si="209"/>
        <v/>
      </c>
      <c r="AY159" s="83" t="str">
        <f t="shared" si="251"/>
        <v/>
      </c>
      <c r="AZ159" s="58" t="str">
        <f t="shared" si="210"/>
        <v/>
      </c>
      <c r="BA159" s="58" t="str">
        <f t="shared" si="237"/>
        <v/>
      </c>
      <c r="BB159" s="58" t="str">
        <f t="shared" si="211"/>
        <v/>
      </c>
      <c r="BC159" s="58" t="str">
        <f t="shared" si="212"/>
        <v/>
      </c>
      <c r="BD159" s="58" t="str">
        <f t="shared" si="238"/>
        <v/>
      </c>
      <c r="BE159" s="88" t="str">
        <f t="shared" si="239"/>
        <v/>
      </c>
      <c r="BF159" s="58" t="str">
        <f t="shared" si="240"/>
        <v/>
      </c>
      <c r="BG159" s="58" t="str">
        <f t="shared" si="241"/>
        <v/>
      </c>
      <c r="BH159" s="58" t="str">
        <f t="shared" si="252"/>
        <v/>
      </c>
      <c r="BI159" s="58" t="str">
        <f t="shared" si="253"/>
        <v/>
      </c>
      <c r="BJ159" s="58" t="str">
        <f t="shared" si="242"/>
        <v/>
      </c>
      <c r="BK159" s="58" t="str">
        <f t="shared" si="243"/>
        <v/>
      </c>
      <c r="BL159" s="58" t="str">
        <f t="shared" si="254"/>
        <v/>
      </c>
      <c r="BM159" s="58" t="str">
        <f t="shared" si="255"/>
        <v/>
      </c>
      <c r="BN159" s="58" t="str">
        <f t="shared" si="244"/>
        <v/>
      </c>
      <c r="BO159" s="58" t="e">
        <f t="shared" si="245"/>
        <v>#N/A</v>
      </c>
      <c r="BP159" s="83" t="str">
        <f t="shared" si="256"/>
        <v/>
      </c>
      <c r="BQ159" s="58" t="str">
        <f t="shared" si="246"/>
        <v/>
      </c>
      <c r="BR159" s="58" t="str">
        <f t="shared" si="247"/>
        <v/>
      </c>
      <c r="BS159" s="58" t="str">
        <f t="shared" si="248"/>
        <v/>
      </c>
      <c r="BT159" s="47" t="str">
        <f t="shared" si="249"/>
        <v/>
      </c>
      <c r="BY159" s="167"/>
      <c r="BZ159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59" s="58" t="e">
        <f>IF(Include_in_Moderator=TRUE,'Moderator Analysis'!E:E,NA())</f>
        <v>#N/A</v>
      </c>
      <c r="CB159" s="58" t="e">
        <f>IF(Include_in_Moderator=TRUE,'Moderator Analysis'!F:F,NA())</f>
        <v>#N/A</v>
      </c>
      <c r="CC159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59" s="58" t="str">
        <f>IF(Include_in_Moderator=TRUE,1/CC:CC^2,"")</f>
        <v/>
      </c>
      <c r="CE159" s="58" t="str">
        <f>IF(Include_in_Moderator=TRUE,'Moderator Analysis'!F:F-CO$2,"")</f>
        <v/>
      </c>
      <c r="CF159" s="58" t="str">
        <f>IF(Include_in_Moderator=TRUE,'Moderator Analysis'!E:E-CO$3,"")</f>
        <v/>
      </c>
      <c r="CG159" s="47" t="str">
        <f>IF(Include_in_Moderator=TRUE,CD:CD*('Moderator Analysis'!F:F-CO$5-CO$4*'Moderator Analysis'!E:E)^2,"")</f>
        <v/>
      </c>
      <c r="CH159" s="27"/>
      <c r="CI159" s="75" t="str">
        <f>IF(AND(Sufficient_data="Yes",Include_study="Yes",Include_in_Moderator=TRUE,Moderator&lt;&gt;""),1/(CC:CC^2+CO$7),"")</f>
        <v/>
      </c>
      <c r="CJ159" s="58" t="str">
        <f>IF(AND(Sufficient_data="Yes",Include_study="Yes",CI159&lt;&gt;""),'Moderator Analysis'!F:F-'Moderator Analysis'!K$37,"")</f>
        <v/>
      </c>
      <c r="CK159" s="58" t="str">
        <f>IF(AND(Sufficient_data="Yes",Include_study="Yes",CI159&lt;&gt;""),'Moderator Analysis'!E:E-SUMPRODUCT('Moderator Analysis'!E:E,CI:CI)/SUM(CI:CI),"")</f>
        <v/>
      </c>
      <c r="CL159" s="47" t="str">
        <f>IF(AND(Sufficient_data="Yes",Include_study="Yes",CI159&lt;&gt;""),CI:CI*(CB159-'Moderator Analysis'!K$29-'Moderator Analysis'!K$30*'Moderator Analysis'!E:E)^2,"")</f>
        <v/>
      </c>
      <c r="CQ159" s="167"/>
      <c r="CR159" s="150" t="b">
        <f>IF(Additional_Fisher_transformation="On",AND(Include_study="Yes",Number_of_observations&lt;&gt;"",Number_of_predictors&lt;&gt;""),AND(Include_study="Yes",Sufficient_data="Yes"))</f>
        <v>0</v>
      </c>
      <c r="CS159" s="169"/>
      <c r="CT159" s="58" t="str">
        <f>IF(Include_in_Pub_Bias=TRUE,Partial_correlation,"")</f>
        <v/>
      </c>
      <c r="CU159" s="58" t="str">
        <f>IF(AND(Include_in_Pub_Bias=TRUE,Additional_Fisher_transformation="On"),FISHER(Partial_correlation),"")</f>
        <v/>
      </c>
      <c r="CV159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59" s="58" t="str">
        <f>IF(Include_in_Pub_Bias=TRUE,1/CV:CV^2,"")</f>
        <v/>
      </c>
      <c r="CX159" s="58" t="str">
        <f>IF(Include_in_Pub_Bias=TRUE,1/(CV:CV^2+IF(Additional_model="Fixed effect",0,Calculations!DK$11)),"")</f>
        <v/>
      </c>
      <c r="CY159" s="58" t="str">
        <f>IF(Include_in_Pub_Bias=TRUE,1/(CV:CV^2+IF(Additional_model="Fixed effect",0,'Publication Bias Analysis'!L$32)),"")</f>
        <v/>
      </c>
      <c r="CZ159" s="58" t="str">
        <f>IF(Include_in_Pub_Bias=TRUE,'Publication Bias Analysis'!E:E-'Publication Bias Analysis'!I$37,"")</f>
        <v/>
      </c>
      <c r="DA159" s="58" t="str">
        <f>IF(Include_in_Pub_Bias=TRUE,IF(Additional_model="Fixed effect",1/CV:CV,1/SQRT(CV:CV^2+DK$11)),"")</f>
        <v/>
      </c>
      <c r="DB159" s="58" t="str">
        <f>IF(Include_in_Pub_Bias=TRUE,IF(Additional_model="Fixed effect",'Publication Bias Analysis'!E:E/CV:CV,'Publication Bias Analysis'!E:E/SQRT(CV:CV^2+DK$11)),"")</f>
        <v/>
      </c>
      <c r="DC159" s="78" t="str">
        <f>IF(Include_in_Pub_Bias=TRUE,RANK(DP:DP,DP:DP,1)*IF(DO:DO&gt;0,1,-1),"")</f>
        <v/>
      </c>
      <c r="DD159" s="78" t="str">
        <f>IF(Include_in_Pub_Bias=TRUE,DC:DC,"")</f>
        <v/>
      </c>
      <c r="DE159" s="78" t="str">
        <f>IF(Include_in_Pub_Bias=TRUE,RANK(DS:DS,DS:DS,1)*IF(DR:DR&lt;0,-1,1),"")</f>
        <v/>
      </c>
      <c r="DF159" s="78" t="str">
        <f>IF(Include_in_Pub_Bias=TRUE,RANK(DV:DV,DV:DV,1)*IF(DU:DU&lt;0,-1,1),"")</f>
        <v/>
      </c>
      <c r="DG159" s="58" t="e">
        <f>IF(Include_in_Pub_Bias=TRUE,'Publication Bias Analysis'!E:E,NA())</f>
        <v>#N/A</v>
      </c>
      <c r="DH159" s="47" t="e">
        <f>IF(Include_in_Pub_Bias=TRUE,CV:CV,NA())</f>
        <v>#N/A</v>
      </c>
      <c r="DN159" s="164"/>
      <c r="DO159" s="10" t="str">
        <f>IF(Include_in_Pub_Bias=TRUE,IF('Publication Bias Analysis'!L$37="Left",'Publication Bias Analysis'!E:E-'Publication Bias Analysis'!I$29,'Publication Bias Analysis'!I$29-'Publication Bias Analysis'!E:E),"")</f>
        <v/>
      </c>
      <c r="DP159" s="10" t="str">
        <f>IF(Include_in_Pub_Bias=TRUE,ABS(DO159),"")</f>
        <v/>
      </c>
      <c r="DQ159" s="47" t="str">
        <f>IF(Include_in_Pub_Bias=TRUE,1/(CV:CV^2+IF(Additional_model="Fixed effect",0,$DZ$6)),"")</f>
        <v/>
      </c>
      <c r="DR159" s="10" t="str">
        <f>IF(Include_in_Pub_Bias=TRUE,IF('Publication Bias Analysis'!L$37="Left",'Publication Bias Analysis'!E:E-DZ$3,DZ$3-'Publication Bias Analysis'!E:E),"")</f>
        <v/>
      </c>
      <c r="DS159" s="10" t="str">
        <f t="shared" si="257"/>
        <v/>
      </c>
      <c r="DT159" s="47" t="str">
        <f>IF(AND(DR159&lt;&gt;"",DD159&lt;=MAX(DD:DD)-DZ$7),1/(CV:CV^2+IF(Additional_model="Fixed effect",0,$DZ$13)),"")</f>
        <v/>
      </c>
      <c r="DU159" s="10" t="str">
        <f>IF(Include_in_Pub_Bias=TRUE,IF('Publication Bias Analysis'!L$37="Left",'Publication Bias Analysis'!E:E-DZ$10,DZ$10-'Publication Bias Analysis'!E:E),"")</f>
        <v/>
      </c>
      <c r="DV159" s="10" t="str">
        <f t="shared" si="213"/>
        <v/>
      </c>
      <c r="DW159" s="47" t="str">
        <f>IF(AND(DU159&lt;&gt;"",DE159&lt;=MAX(DE:DE)-DZ$14),1/(CV:CV^2+IF(Additional_model="Fixed effect",0,$DZ$20)),"")</f>
        <v/>
      </c>
      <c r="EO159" s="164"/>
      <c r="EP159" s="58" t="str">
        <f>IF(Include_in_Pub_Bias=TRUE,Inverse_standard_error-AVERAGE(Inverse_standard_error),"")</f>
        <v/>
      </c>
      <c r="EQ159" s="47" t="str">
        <f>IF(Include_in_Pub_Bias=TRUE,Z_score-('Publication Bias Analysis'!P$3+'Publication Bias Analysis'!P$4*Inverse_standard_error),"")</f>
        <v/>
      </c>
      <c r="ES159" s="164"/>
      <c r="ET159" s="58" t="str">
        <f>IF(Include_in_Pub_Bias=TRUE,('Publication Bias Analysis'!E:E-SUMPRODUCT('Publication Bias Analysis'!E:E,Calculations!CW:CW)/SUM(Calculations!CW:CW))/(SQRT(EU:EU)),"")</f>
        <v/>
      </c>
      <c r="EU159" s="58" t="str">
        <f>IF(Include_in_Pub_Bias=TRUE,'Publication Bias Analysis'!F:F^2-1/(SUM(Calculations!CW:CW)),"")</f>
        <v/>
      </c>
      <c r="EV159" s="78" t="str">
        <f>IF(Include_in_Pub_Bias=TRUE,RANK(ET:ET,ET:ET,1),"")</f>
        <v/>
      </c>
      <c r="EW159" s="78" t="str">
        <f>IF(Include_in_Pub_Bias=TRUE,RANK(EU:EU,EU:EU,1),"")</f>
        <v/>
      </c>
      <c r="EX159" s="78" t="str">
        <f>IF(Include_in_Pub_Bias=TRUE,COUNTIFS(EV160:EV358,"&lt;"&amp;EV159,EW160:EW358,"&lt;"&amp;EW159)+COUNTIFS(EV160:EV358,"&gt;"&amp;EV159,EW160:EW358,"&gt;"&amp;EW159),"")</f>
        <v/>
      </c>
      <c r="EY159" s="94" t="str">
        <f>IF(Include_in_Pub_Bias=TRUE,COUNTIFS(EV160:EV358,"&lt;"&amp;EV159,EW160:EW358,"&gt;"&amp;EW159)+COUNTIFS(EV160:EV358,"&gt;"&amp;EV159,EW160:EW358,"&lt;"&amp;EW159),"")</f>
        <v/>
      </c>
      <c r="FA159" s="164"/>
      <c r="FG159" s="164"/>
      <c r="FH159" s="58" t="e">
        <f>IF(Include_in_Pub_Bias=TRUE,Inverse_standard_error,NA())</f>
        <v>#N/A</v>
      </c>
      <c r="FI159" s="58" t="e">
        <f>IF(Include_in_Pub_Bias=TRUE,Z_score,NA())</f>
        <v>#N/A</v>
      </c>
      <c r="FJ159" s="58" t="str">
        <f>IF(Include_in_Pub_Bias=TRUE,Inverse_standard_error-AVERAGE(Inverse_standard_error),"")</f>
        <v/>
      </c>
      <c r="FK159" s="47" t="str">
        <f>IF(Include_in_Pub_Bias=TRUE,Z_score-('Publication Bias Analysis'!AK$30+'Publication Bias Analysis'!AK$31*Inverse_standard_error),"")</f>
        <v/>
      </c>
      <c r="FQ159" s="164"/>
      <c r="FR159" s="98" t="str">
        <f>IF(Z_score&lt;&gt;"",RANK('Publication Bias Analysis'!AT:AT,'Publication Bias Analysis'!AT:AT,1)+COUNTIF('Publication Bias Analysis'!AT$2:AT158,'Publication Bias Analysis'!AR159),"")</f>
        <v/>
      </c>
      <c r="FS159" s="58" t="str">
        <f t="shared" si="259"/>
        <v/>
      </c>
      <c r="FT159" s="58" t="e">
        <f>IF(Include_in_Pub_Bias=TRUE,'Publication Bias Analysis'!AS159,NA())</f>
        <v>#N/A</v>
      </c>
      <c r="FU159" s="58" t="e">
        <f>IF('Publication Bias Analysis'!AS159&lt;&gt;"",'Publication Bias Analysis'!AT159,NA())</f>
        <v>#N/A</v>
      </c>
      <c r="FV159" s="58" t="str">
        <f>IF(Include_in_Pub_Bias=TRUE,'Publication Bias Analysis'!AS:AS-AVERAGE('Publication Bias Analysis'!AS:AS),"")</f>
        <v/>
      </c>
      <c r="FW159" s="47" t="str">
        <f>IF(Include_in_Pub_Bias=TRUE,FU:FU-('Publication Bias Analysis'!AW$30+'Publication Bias Analysis'!AW$31*FT:FT),"")</f>
        <v/>
      </c>
      <c r="GC159" s="164"/>
      <c r="GD159" s="58" t="str">
        <f t="shared" si="204"/>
        <v/>
      </c>
      <c r="GE159" s="58" t="str">
        <f t="shared" si="214"/>
        <v/>
      </c>
      <c r="GF159" s="47" t="str">
        <f t="shared" si="258"/>
        <v/>
      </c>
    </row>
    <row r="160" spans="1:188" x14ac:dyDescent="0.2">
      <c r="A160" s="166"/>
      <c r="B160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60" s="78" t="str">
        <f>IF(B160&lt;&gt;"",IF(B160=0,COUNTIF(B$2:B159,0)+1,COUNTIF(B$2:B159,B160)+B160+COUNTIF(B:B,0)),"")</f>
        <v/>
      </c>
      <c r="D160" s="78" t="str">
        <f>IF(AND(Variance&lt;&gt;"",Entry_Number&lt;&gt;""),Entry_Number,"")</f>
        <v/>
      </c>
      <c r="E160" s="120" t="str">
        <f>IF(Input!Study_name&lt;&gt;"",Input!Study_name,"")</f>
        <v/>
      </c>
      <c r="F160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60" s="58" t="str">
        <f t="shared" si="215"/>
        <v/>
      </c>
      <c r="H160" s="58" t="str">
        <f t="shared" si="216"/>
        <v/>
      </c>
      <c r="I160" s="58" t="str">
        <f t="shared" si="217"/>
        <v/>
      </c>
      <c r="J160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60" s="58" t="str">
        <f>IF(AND(Include_study="Yes",Sufficient_data="Yes",Variance&lt;&gt;""),IF(Input!Standard_error_of_Partial_correlation&lt;&gt;"",Input!Standard_error_of_Partial_correlation,SQRT(J160)),"")</f>
        <v/>
      </c>
      <c r="L160" s="58" t="str">
        <f>IF(AND(Sufficient_data="Yes",Include_study="Yes",Variance&lt;&gt;""),1/Variance,"")</f>
        <v/>
      </c>
      <c r="M160" s="58" t="str">
        <f>IF(AND(Sufficient_data="Yes",Include_study="Yes",Variance&lt;&gt;""),1/(Variance+T2_),"")</f>
        <v/>
      </c>
      <c r="N160" s="58" t="str">
        <f t="shared" si="218"/>
        <v/>
      </c>
      <c r="O160" s="58" t="str">
        <f t="shared" si="219"/>
        <v/>
      </c>
      <c r="P160" s="143" t="str">
        <f t="shared" si="220"/>
        <v/>
      </c>
      <c r="Q160" s="146" t="str">
        <f>IF(AND(Include_study="Yes",Sufficient_data="Yes",Variance&lt;&gt;""),IF(Fisher_transformation="Off",Partial_correlation,Partial_correlation_z)-Combined_Effect_Size,"")</f>
        <v/>
      </c>
      <c r="S160" s="75" t="e">
        <f>IF(AND(Sufficient_data="Yes",Include_study="Yes",Variance&lt;&gt;""),Partial_correlation,NA())</f>
        <v>#N/A</v>
      </c>
      <c r="T160" s="58" t="e">
        <f t="shared" si="221"/>
        <v>#N/A</v>
      </c>
      <c r="U160" s="47" t="e">
        <f t="shared" si="222"/>
        <v>#N/A</v>
      </c>
      <c r="Z160" s="166"/>
      <c r="AA160" s="82" t="str">
        <f t="shared" si="223"/>
        <v/>
      </c>
      <c r="AB160" s="88" t="b">
        <f t="shared" si="250"/>
        <v>0</v>
      </c>
      <c r="AC160" s="105" t="str">
        <f>IF(Include_in_subgroup=TRUE,Input!Study_name,"")</f>
        <v/>
      </c>
      <c r="AD160" s="58" t="str">
        <f t="shared" si="224"/>
        <v/>
      </c>
      <c r="AE160" s="58" t="str">
        <f t="shared" si="225"/>
        <v/>
      </c>
      <c r="AF160" s="58" t="str">
        <f t="shared" si="226"/>
        <v/>
      </c>
      <c r="AG160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60" s="58" t="str">
        <f t="shared" si="227"/>
        <v/>
      </c>
      <c r="AI160" s="58" t="str">
        <f t="shared" si="228"/>
        <v/>
      </c>
      <c r="AJ160" s="83" t="str">
        <f t="shared" si="229"/>
        <v/>
      </c>
      <c r="AK160" s="58" t="str">
        <f t="shared" si="230"/>
        <v/>
      </c>
      <c r="AL160" s="58" t="str">
        <f t="shared" si="231"/>
        <v/>
      </c>
      <c r="AM160" s="47" t="str">
        <f t="shared" si="232"/>
        <v/>
      </c>
      <c r="AN160" s="27"/>
      <c r="AO160" s="75" t="e">
        <f t="shared" si="233"/>
        <v>#N/A</v>
      </c>
      <c r="AP160" s="58" t="e">
        <f t="shared" si="234"/>
        <v>#N/A</v>
      </c>
      <c r="AQ160" s="47" t="e">
        <f t="shared" si="235"/>
        <v>#N/A</v>
      </c>
      <c r="AR160" s="27"/>
      <c r="AS160" s="82" t="str">
        <f t="shared" si="206"/>
        <v/>
      </c>
      <c r="AT160" s="58" t="str">
        <f>IF(AND(Sufficient_data="Yes",Include_study="Yes",Subgroup&lt;&gt;""),IF(COUNTIFS(Input!K$2:K159,"="&amp;"Yes",Input!C$2:C159,"="&amp;"Yes",Input!M$2:M159,"="&amp;Subgroup)&gt;0,"",Subgroup),"")</f>
        <v/>
      </c>
      <c r="AU160" s="88" t="str">
        <f t="shared" si="207"/>
        <v/>
      </c>
      <c r="AV160" s="78" t="str">
        <f t="shared" si="236"/>
        <v/>
      </c>
      <c r="AW160" s="58" t="str">
        <f t="shared" si="208"/>
        <v/>
      </c>
      <c r="AX160" s="89" t="str">
        <f t="shared" si="209"/>
        <v/>
      </c>
      <c r="AY160" s="83" t="str">
        <f t="shared" si="251"/>
        <v/>
      </c>
      <c r="AZ160" s="58" t="str">
        <f t="shared" si="210"/>
        <v/>
      </c>
      <c r="BA160" s="58" t="str">
        <f t="shared" si="237"/>
        <v/>
      </c>
      <c r="BB160" s="58" t="str">
        <f t="shared" si="211"/>
        <v/>
      </c>
      <c r="BC160" s="58" t="str">
        <f t="shared" si="212"/>
        <v/>
      </c>
      <c r="BD160" s="58" t="str">
        <f t="shared" si="238"/>
        <v/>
      </c>
      <c r="BE160" s="88" t="str">
        <f t="shared" si="239"/>
        <v/>
      </c>
      <c r="BF160" s="58" t="str">
        <f t="shared" si="240"/>
        <v/>
      </c>
      <c r="BG160" s="58" t="str">
        <f t="shared" si="241"/>
        <v/>
      </c>
      <c r="BH160" s="58" t="str">
        <f t="shared" si="252"/>
        <v/>
      </c>
      <c r="BI160" s="58" t="str">
        <f t="shared" si="253"/>
        <v/>
      </c>
      <c r="BJ160" s="58" t="str">
        <f t="shared" si="242"/>
        <v/>
      </c>
      <c r="BK160" s="58" t="str">
        <f t="shared" si="243"/>
        <v/>
      </c>
      <c r="BL160" s="58" t="str">
        <f t="shared" si="254"/>
        <v/>
      </c>
      <c r="BM160" s="58" t="str">
        <f t="shared" si="255"/>
        <v/>
      </c>
      <c r="BN160" s="58" t="str">
        <f t="shared" si="244"/>
        <v/>
      </c>
      <c r="BO160" s="58" t="e">
        <f t="shared" si="245"/>
        <v>#N/A</v>
      </c>
      <c r="BP160" s="83" t="str">
        <f t="shared" si="256"/>
        <v/>
      </c>
      <c r="BQ160" s="58" t="str">
        <f t="shared" si="246"/>
        <v/>
      </c>
      <c r="BR160" s="58" t="str">
        <f t="shared" si="247"/>
        <v/>
      </c>
      <c r="BS160" s="58" t="str">
        <f t="shared" si="248"/>
        <v/>
      </c>
      <c r="BT160" s="47" t="str">
        <f t="shared" si="249"/>
        <v/>
      </c>
      <c r="BY160" s="167"/>
      <c r="BZ160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60" s="58" t="e">
        <f>IF(Include_in_Moderator=TRUE,'Moderator Analysis'!E:E,NA())</f>
        <v>#N/A</v>
      </c>
      <c r="CB160" s="58" t="e">
        <f>IF(Include_in_Moderator=TRUE,'Moderator Analysis'!F:F,NA())</f>
        <v>#N/A</v>
      </c>
      <c r="CC160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60" s="58" t="str">
        <f>IF(Include_in_Moderator=TRUE,1/CC:CC^2,"")</f>
        <v/>
      </c>
      <c r="CE160" s="58" t="str">
        <f>IF(Include_in_Moderator=TRUE,'Moderator Analysis'!F:F-CO$2,"")</f>
        <v/>
      </c>
      <c r="CF160" s="58" t="str">
        <f>IF(Include_in_Moderator=TRUE,'Moderator Analysis'!E:E-CO$3,"")</f>
        <v/>
      </c>
      <c r="CG160" s="47" t="str">
        <f>IF(Include_in_Moderator=TRUE,CD:CD*('Moderator Analysis'!F:F-CO$5-CO$4*'Moderator Analysis'!E:E)^2,"")</f>
        <v/>
      </c>
      <c r="CH160" s="27"/>
      <c r="CI160" s="75" t="str">
        <f>IF(AND(Sufficient_data="Yes",Include_study="Yes",Include_in_Moderator=TRUE,Moderator&lt;&gt;""),1/(CC:CC^2+CO$7),"")</f>
        <v/>
      </c>
      <c r="CJ160" s="58" t="str">
        <f>IF(AND(Sufficient_data="Yes",Include_study="Yes",CI160&lt;&gt;""),'Moderator Analysis'!F:F-'Moderator Analysis'!K$37,"")</f>
        <v/>
      </c>
      <c r="CK160" s="58" t="str">
        <f>IF(AND(Sufficient_data="Yes",Include_study="Yes",CI160&lt;&gt;""),'Moderator Analysis'!E:E-SUMPRODUCT('Moderator Analysis'!E:E,CI:CI)/SUM(CI:CI),"")</f>
        <v/>
      </c>
      <c r="CL160" s="47" t="str">
        <f>IF(AND(Sufficient_data="Yes",Include_study="Yes",CI160&lt;&gt;""),CI:CI*(CB160-'Moderator Analysis'!K$29-'Moderator Analysis'!K$30*'Moderator Analysis'!E:E)^2,"")</f>
        <v/>
      </c>
      <c r="CQ160" s="167"/>
      <c r="CR160" s="150" t="b">
        <f>IF(Additional_Fisher_transformation="On",AND(Include_study="Yes",Number_of_observations&lt;&gt;"",Number_of_predictors&lt;&gt;""),AND(Include_study="Yes",Sufficient_data="Yes"))</f>
        <v>0</v>
      </c>
      <c r="CS160" s="169"/>
      <c r="CT160" s="58" t="str">
        <f>IF(Include_in_Pub_Bias=TRUE,Partial_correlation,"")</f>
        <v/>
      </c>
      <c r="CU160" s="58" t="str">
        <f>IF(AND(Include_in_Pub_Bias=TRUE,Additional_Fisher_transformation="On"),FISHER(Partial_correlation),"")</f>
        <v/>
      </c>
      <c r="CV160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60" s="58" t="str">
        <f>IF(Include_in_Pub_Bias=TRUE,1/CV:CV^2,"")</f>
        <v/>
      </c>
      <c r="CX160" s="58" t="str">
        <f>IF(Include_in_Pub_Bias=TRUE,1/(CV:CV^2+IF(Additional_model="Fixed effect",0,Calculations!DK$11)),"")</f>
        <v/>
      </c>
      <c r="CY160" s="58" t="str">
        <f>IF(Include_in_Pub_Bias=TRUE,1/(CV:CV^2+IF(Additional_model="Fixed effect",0,'Publication Bias Analysis'!L$32)),"")</f>
        <v/>
      </c>
      <c r="CZ160" s="58" t="str">
        <f>IF(Include_in_Pub_Bias=TRUE,'Publication Bias Analysis'!E:E-'Publication Bias Analysis'!I$37,"")</f>
        <v/>
      </c>
      <c r="DA160" s="58" t="str">
        <f>IF(Include_in_Pub_Bias=TRUE,IF(Additional_model="Fixed effect",1/CV:CV,1/SQRT(CV:CV^2+DK$11)),"")</f>
        <v/>
      </c>
      <c r="DB160" s="58" t="str">
        <f>IF(Include_in_Pub_Bias=TRUE,IF(Additional_model="Fixed effect",'Publication Bias Analysis'!E:E/CV:CV,'Publication Bias Analysis'!E:E/SQRT(CV:CV^2+DK$11)),"")</f>
        <v/>
      </c>
      <c r="DC160" s="78" t="str">
        <f>IF(Include_in_Pub_Bias=TRUE,RANK(DP:DP,DP:DP,1)*IF(DO:DO&gt;0,1,-1),"")</f>
        <v/>
      </c>
      <c r="DD160" s="78" t="str">
        <f>IF(Include_in_Pub_Bias=TRUE,DC:DC,"")</f>
        <v/>
      </c>
      <c r="DE160" s="78" t="str">
        <f>IF(Include_in_Pub_Bias=TRUE,RANK(DS:DS,DS:DS,1)*IF(DR:DR&lt;0,-1,1),"")</f>
        <v/>
      </c>
      <c r="DF160" s="78" t="str">
        <f>IF(Include_in_Pub_Bias=TRUE,RANK(DV:DV,DV:DV,1)*IF(DU:DU&lt;0,-1,1),"")</f>
        <v/>
      </c>
      <c r="DG160" s="58" t="e">
        <f>IF(Include_in_Pub_Bias=TRUE,'Publication Bias Analysis'!E:E,NA())</f>
        <v>#N/A</v>
      </c>
      <c r="DH160" s="47" t="e">
        <f>IF(Include_in_Pub_Bias=TRUE,CV:CV,NA())</f>
        <v>#N/A</v>
      </c>
      <c r="DN160" s="164"/>
      <c r="DO160" s="10" t="str">
        <f>IF(Include_in_Pub_Bias=TRUE,IF('Publication Bias Analysis'!L$37="Left",'Publication Bias Analysis'!E:E-'Publication Bias Analysis'!I$29,'Publication Bias Analysis'!I$29-'Publication Bias Analysis'!E:E),"")</f>
        <v/>
      </c>
      <c r="DP160" s="10" t="str">
        <f>IF(Include_in_Pub_Bias=TRUE,ABS(DO160),"")</f>
        <v/>
      </c>
      <c r="DQ160" s="47" t="str">
        <f>IF(Include_in_Pub_Bias=TRUE,1/(CV:CV^2+IF(Additional_model="Fixed effect",0,$DZ$6)),"")</f>
        <v/>
      </c>
      <c r="DR160" s="10" t="str">
        <f>IF(Include_in_Pub_Bias=TRUE,IF('Publication Bias Analysis'!L$37="Left",'Publication Bias Analysis'!E:E-DZ$3,DZ$3-'Publication Bias Analysis'!E:E),"")</f>
        <v/>
      </c>
      <c r="DS160" s="10" t="str">
        <f t="shared" si="257"/>
        <v/>
      </c>
      <c r="DT160" s="47" t="str">
        <f>IF(AND(DR160&lt;&gt;"",DD160&lt;=MAX(DD:DD)-DZ$7),1/(CV:CV^2+IF(Additional_model="Fixed effect",0,$DZ$13)),"")</f>
        <v/>
      </c>
      <c r="DU160" s="10" t="str">
        <f>IF(Include_in_Pub_Bias=TRUE,IF('Publication Bias Analysis'!L$37="Left",'Publication Bias Analysis'!E:E-DZ$10,DZ$10-'Publication Bias Analysis'!E:E),"")</f>
        <v/>
      </c>
      <c r="DV160" s="10" t="str">
        <f t="shared" si="213"/>
        <v/>
      </c>
      <c r="DW160" s="47" t="str">
        <f>IF(AND(DU160&lt;&gt;"",DE160&lt;=MAX(DE:DE)-DZ$14),1/(CV:CV^2+IF(Additional_model="Fixed effect",0,$DZ$20)),"")</f>
        <v/>
      </c>
      <c r="EO160" s="164"/>
      <c r="EP160" s="58" t="str">
        <f>IF(Include_in_Pub_Bias=TRUE,Inverse_standard_error-AVERAGE(Inverse_standard_error),"")</f>
        <v/>
      </c>
      <c r="EQ160" s="47" t="str">
        <f>IF(Include_in_Pub_Bias=TRUE,Z_score-('Publication Bias Analysis'!P$3+'Publication Bias Analysis'!P$4*Inverse_standard_error),"")</f>
        <v/>
      </c>
      <c r="ES160" s="164"/>
      <c r="ET160" s="58" t="str">
        <f>IF(Include_in_Pub_Bias=TRUE,('Publication Bias Analysis'!E:E-SUMPRODUCT('Publication Bias Analysis'!E:E,Calculations!CW:CW)/SUM(Calculations!CW:CW))/(SQRT(EU:EU)),"")</f>
        <v/>
      </c>
      <c r="EU160" s="58" t="str">
        <f>IF(Include_in_Pub_Bias=TRUE,'Publication Bias Analysis'!F:F^2-1/(SUM(Calculations!CW:CW)),"")</f>
        <v/>
      </c>
      <c r="EV160" s="78" t="str">
        <f>IF(Include_in_Pub_Bias=TRUE,RANK(ET:ET,ET:ET,1),"")</f>
        <v/>
      </c>
      <c r="EW160" s="78" t="str">
        <f>IF(Include_in_Pub_Bias=TRUE,RANK(EU:EU,EU:EU,1),"")</f>
        <v/>
      </c>
      <c r="EX160" s="78" t="str">
        <f>IF(Include_in_Pub_Bias=TRUE,COUNTIFS(EV161:EV359,"&lt;"&amp;EV160,EW161:EW359,"&lt;"&amp;EW160)+COUNTIFS(EV161:EV359,"&gt;"&amp;EV160,EW161:EW359,"&gt;"&amp;EW160),"")</f>
        <v/>
      </c>
      <c r="EY160" s="94" t="str">
        <f>IF(Include_in_Pub_Bias=TRUE,COUNTIFS(EV161:EV359,"&lt;"&amp;EV160,EW161:EW359,"&gt;"&amp;EW160)+COUNTIFS(EV161:EV359,"&gt;"&amp;EV160,EW161:EW359,"&lt;"&amp;EW160),"")</f>
        <v/>
      </c>
      <c r="FA160" s="164"/>
      <c r="FG160" s="164"/>
      <c r="FH160" s="58" t="e">
        <f>IF(Include_in_Pub_Bias=TRUE,Inverse_standard_error,NA())</f>
        <v>#N/A</v>
      </c>
      <c r="FI160" s="58" t="e">
        <f>IF(Include_in_Pub_Bias=TRUE,Z_score,NA())</f>
        <v>#N/A</v>
      </c>
      <c r="FJ160" s="58" t="str">
        <f>IF(Include_in_Pub_Bias=TRUE,Inverse_standard_error-AVERAGE(Inverse_standard_error),"")</f>
        <v/>
      </c>
      <c r="FK160" s="47" t="str">
        <f>IF(Include_in_Pub_Bias=TRUE,Z_score-('Publication Bias Analysis'!AK$30+'Publication Bias Analysis'!AK$31*Inverse_standard_error),"")</f>
        <v/>
      </c>
      <c r="FQ160" s="164"/>
      <c r="FR160" s="98" t="str">
        <f>IF(Z_score&lt;&gt;"",RANK('Publication Bias Analysis'!AT:AT,'Publication Bias Analysis'!AT:AT,1)+COUNTIF('Publication Bias Analysis'!AT$2:AT159,'Publication Bias Analysis'!AR160),"")</f>
        <v/>
      </c>
      <c r="FS160" s="58" t="str">
        <f t="shared" si="259"/>
        <v/>
      </c>
      <c r="FT160" s="58" t="e">
        <f>IF(Include_in_Pub_Bias=TRUE,'Publication Bias Analysis'!AS160,NA())</f>
        <v>#N/A</v>
      </c>
      <c r="FU160" s="58" t="e">
        <f>IF('Publication Bias Analysis'!AS160&lt;&gt;"",'Publication Bias Analysis'!AT160,NA())</f>
        <v>#N/A</v>
      </c>
      <c r="FV160" s="58" t="str">
        <f>IF(Include_in_Pub_Bias=TRUE,'Publication Bias Analysis'!AS:AS-AVERAGE('Publication Bias Analysis'!AS:AS),"")</f>
        <v/>
      </c>
      <c r="FW160" s="47" t="str">
        <f>IF(Include_in_Pub_Bias=TRUE,FU:FU-('Publication Bias Analysis'!AW$30+'Publication Bias Analysis'!AW$31*FT:FT),"")</f>
        <v/>
      </c>
      <c r="GC160" s="164"/>
      <c r="GD160" s="58" t="str">
        <f t="shared" si="204"/>
        <v/>
      </c>
      <c r="GE160" s="58" t="str">
        <f t="shared" si="214"/>
        <v/>
      </c>
      <c r="GF160" s="47" t="str">
        <f t="shared" si="258"/>
        <v/>
      </c>
    </row>
    <row r="161" spans="1:188" x14ac:dyDescent="0.2">
      <c r="A161" s="166"/>
      <c r="B161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61" s="78" t="str">
        <f>IF(B161&lt;&gt;"",IF(B161=0,COUNTIF(B$2:B160,0)+1,COUNTIF(B$2:B160,B161)+B161+COUNTIF(B:B,0)),"")</f>
        <v/>
      </c>
      <c r="D161" s="78" t="str">
        <f>IF(AND(Variance&lt;&gt;"",Entry_Number&lt;&gt;""),Entry_Number,"")</f>
        <v/>
      </c>
      <c r="E161" s="120" t="str">
        <f>IF(Input!Study_name&lt;&gt;"",Input!Study_name,"")</f>
        <v/>
      </c>
      <c r="F161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61" s="58" t="str">
        <f t="shared" si="215"/>
        <v/>
      </c>
      <c r="H161" s="58" t="str">
        <f t="shared" si="216"/>
        <v/>
      </c>
      <c r="I161" s="58" t="str">
        <f t="shared" si="217"/>
        <v/>
      </c>
      <c r="J161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61" s="58" t="str">
        <f>IF(AND(Include_study="Yes",Sufficient_data="Yes",Variance&lt;&gt;""),IF(Input!Standard_error_of_Partial_correlation&lt;&gt;"",Input!Standard_error_of_Partial_correlation,SQRT(J161)),"")</f>
        <v/>
      </c>
      <c r="L161" s="58" t="str">
        <f>IF(AND(Sufficient_data="Yes",Include_study="Yes",Variance&lt;&gt;""),1/Variance,"")</f>
        <v/>
      </c>
      <c r="M161" s="58" t="str">
        <f>IF(AND(Sufficient_data="Yes",Include_study="Yes",Variance&lt;&gt;""),1/(Variance+T2_),"")</f>
        <v/>
      </c>
      <c r="N161" s="58" t="str">
        <f t="shared" si="218"/>
        <v/>
      </c>
      <c r="O161" s="58" t="str">
        <f t="shared" si="219"/>
        <v/>
      </c>
      <c r="P161" s="143" t="str">
        <f t="shared" si="220"/>
        <v/>
      </c>
      <c r="Q161" s="146" t="str">
        <f>IF(AND(Include_study="Yes",Sufficient_data="Yes",Variance&lt;&gt;""),IF(Fisher_transformation="Off",Partial_correlation,Partial_correlation_z)-Combined_Effect_Size,"")</f>
        <v/>
      </c>
      <c r="S161" s="75" t="e">
        <f>IF(AND(Sufficient_data="Yes",Include_study="Yes",Variance&lt;&gt;""),Partial_correlation,NA())</f>
        <v>#N/A</v>
      </c>
      <c r="T161" s="58" t="e">
        <f t="shared" si="221"/>
        <v>#N/A</v>
      </c>
      <c r="U161" s="47" t="e">
        <f t="shared" si="222"/>
        <v>#N/A</v>
      </c>
      <c r="Z161" s="166"/>
      <c r="AA161" s="82" t="str">
        <f t="shared" si="223"/>
        <v/>
      </c>
      <c r="AB161" s="88" t="b">
        <f t="shared" si="250"/>
        <v>0</v>
      </c>
      <c r="AC161" s="105" t="str">
        <f>IF(Include_in_subgroup=TRUE,Input!Study_name,"")</f>
        <v/>
      </c>
      <c r="AD161" s="58" t="str">
        <f t="shared" si="224"/>
        <v/>
      </c>
      <c r="AE161" s="58" t="str">
        <f t="shared" si="225"/>
        <v/>
      </c>
      <c r="AF161" s="58" t="str">
        <f t="shared" si="226"/>
        <v/>
      </c>
      <c r="AG161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61" s="58" t="str">
        <f t="shared" si="227"/>
        <v/>
      </c>
      <c r="AI161" s="58" t="str">
        <f t="shared" si="228"/>
        <v/>
      </c>
      <c r="AJ161" s="83" t="str">
        <f t="shared" si="229"/>
        <v/>
      </c>
      <c r="AK161" s="58" t="str">
        <f t="shared" si="230"/>
        <v/>
      </c>
      <c r="AL161" s="58" t="str">
        <f t="shared" si="231"/>
        <v/>
      </c>
      <c r="AM161" s="47" t="str">
        <f t="shared" si="232"/>
        <v/>
      </c>
      <c r="AN161" s="27"/>
      <c r="AO161" s="75" t="e">
        <f t="shared" si="233"/>
        <v>#N/A</v>
      </c>
      <c r="AP161" s="58" t="e">
        <f t="shared" si="234"/>
        <v>#N/A</v>
      </c>
      <c r="AQ161" s="47" t="e">
        <f t="shared" si="235"/>
        <v>#N/A</v>
      </c>
      <c r="AR161" s="27"/>
      <c r="AS161" s="82" t="str">
        <f t="shared" si="206"/>
        <v/>
      </c>
      <c r="AT161" s="58" t="str">
        <f>IF(AND(Sufficient_data="Yes",Include_study="Yes",Subgroup&lt;&gt;""),IF(COUNTIFS(Input!K$2:K160,"="&amp;"Yes",Input!C$2:C160,"="&amp;"Yes",Input!M$2:M160,"="&amp;Subgroup)&gt;0,"",Subgroup),"")</f>
        <v/>
      </c>
      <c r="AU161" s="88" t="str">
        <f t="shared" si="207"/>
        <v/>
      </c>
      <c r="AV161" s="78" t="str">
        <f t="shared" si="236"/>
        <v/>
      </c>
      <c r="AW161" s="58" t="str">
        <f t="shared" si="208"/>
        <v/>
      </c>
      <c r="AX161" s="89" t="str">
        <f t="shared" si="209"/>
        <v/>
      </c>
      <c r="AY161" s="83" t="str">
        <f t="shared" si="251"/>
        <v/>
      </c>
      <c r="AZ161" s="58" t="str">
        <f t="shared" si="210"/>
        <v/>
      </c>
      <c r="BA161" s="58" t="str">
        <f t="shared" si="237"/>
        <v/>
      </c>
      <c r="BB161" s="58" t="str">
        <f t="shared" si="211"/>
        <v/>
      </c>
      <c r="BC161" s="58" t="str">
        <f t="shared" si="212"/>
        <v/>
      </c>
      <c r="BD161" s="58" t="str">
        <f t="shared" si="238"/>
        <v/>
      </c>
      <c r="BE161" s="88" t="str">
        <f t="shared" si="239"/>
        <v/>
      </c>
      <c r="BF161" s="58" t="str">
        <f t="shared" si="240"/>
        <v/>
      </c>
      <c r="BG161" s="58" t="str">
        <f t="shared" si="241"/>
        <v/>
      </c>
      <c r="BH161" s="58" t="str">
        <f t="shared" si="252"/>
        <v/>
      </c>
      <c r="BI161" s="58" t="str">
        <f t="shared" si="253"/>
        <v/>
      </c>
      <c r="BJ161" s="58" t="str">
        <f t="shared" si="242"/>
        <v/>
      </c>
      <c r="BK161" s="58" t="str">
        <f t="shared" si="243"/>
        <v/>
      </c>
      <c r="BL161" s="58" t="str">
        <f t="shared" si="254"/>
        <v/>
      </c>
      <c r="BM161" s="58" t="str">
        <f t="shared" si="255"/>
        <v/>
      </c>
      <c r="BN161" s="58" t="str">
        <f t="shared" si="244"/>
        <v/>
      </c>
      <c r="BO161" s="58" t="e">
        <f t="shared" si="245"/>
        <v>#N/A</v>
      </c>
      <c r="BP161" s="83" t="str">
        <f t="shared" si="256"/>
        <v/>
      </c>
      <c r="BQ161" s="58" t="str">
        <f t="shared" si="246"/>
        <v/>
      </c>
      <c r="BR161" s="58" t="str">
        <f t="shared" si="247"/>
        <v/>
      </c>
      <c r="BS161" s="58" t="str">
        <f t="shared" si="248"/>
        <v/>
      </c>
      <c r="BT161" s="47" t="str">
        <f t="shared" si="249"/>
        <v/>
      </c>
      <c r="BY161" s="167"/>
      <c r="BZ161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61" s="58" t="e">
        <f>IF(Include_in_Moderator=TRUE,'Moderator Analysis'!E:E,NA())</f>
        <v>#N/A</v>
      </c>
      <c r="CB161" s="58" t="e">
        <f>IF(Include_in_Moderator=TRUE,'Moderator Analysis'!F:F,NA())</f>
        <v>#N/A</v>
      </c>
      <c r="CC161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61" s="58" t="str">
        <f>IF(Include_in_Moderator=TRUE,1/CC:CC^2,"")</f>
        <v/>
      </c>
      <c r="CE161" s="58" t="str">
        <f>IF(Include_in_Moderator=TRUE,'Moderator Analysis'!F:F-CO$2,"")</f>
        <v/>
      </c>
      <c r="CF161" s="58" t="str">
        <f>IF(Include_in_Moderator=TRUE,'Moderator Analysis'!E:E-CO$3,"")</f>
        <v/>
      </c>
      <c r="CG161" s="47" t="str">
        <f>IF(Include_in_Moderator=TRUE,CD:CD*('Moderator Analysis'!F:F-CO$5-CO$4*'Moderator Analysis'!E:E)^2,"")</f>
        <v/>
      </c>
      <c r="CH161" s="27"/>
      <c r="CI161" s="75" t="str">
        <f>IF(AND(Sufficient_data="Yes",Include_study="Yes",Include_in_Moderator=TRUE,Moderator&lt;&gt;""),1/(CC:CC^2+CO$7),"")</f>
        <v/>
      </c>
      <c r="CJ161" s="58" t="str">
        <f>IF(AND(Sufficient_data="Yes",Include_study="Yes",CI161&lt;&gt;""),'Moderator Analysis'!F:F-'Moderator Analysis'!K$37,"")</f>
        <v/>
      </c>
      <c r="CK161" s="58" t="str">
        <f>IF(AND(Sufficient_data="Yes",Include_study="Yes",CI161&lt;&gt;""),'Moderator Analysis'!E:E-SUMPRODUCT('Moderator Analysis'!E:E,CI:CI)/SUM(CI:CI),"")</f>
        <v/>
      </c>
      <c r="CL161" s="47" t="str">
        <f>IF(AND(Sufficient_data="Yes",Include_study="Yes",CI161&lt;&gt;""),CI:CI*(CB161-'Moderator Analysis'!K$29-'Moderator Analysis'!K$30*'Moderator Analysis'!E:E)^2,"")</f>
        <v/>
      </c>
      <c r="CQ161" s="167"/>
      <c r="CR161" s="150" t="b">
        <f>IF(Additional_Fisher_transformation="On",AND(Include_study="Yes",Number_of_observations&lt;&gt;"",Number_of_predictors&lt;&gt;""),AND(Include_study="Yes",Sufficient_data="Yes"))</f>
        <v>0</v>
      </c>
      <c r="CS161" s="169"/>
      <c r="CT161" s="58" t="str">
        <f>IF(Include_in_Pub_Bias=TRUE,Partial_correlation,"")</f>
        <v/>
      </c>
      <c r="CU161" s="58" t="str">
        <f>IF(AND(Include_in_Pub_Bias=TRUE,Additional_Fisher_transformation="On"),FISHER(Partial_correlation),"")</f>
        <v/>
      </c>
      <c r="CV161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61" s="58" t="str">
        <f>IF(Include_in_Pub_Bias=TRUE,1/CV:CV^2,"")</f>
        <v/>
      </c>
      <c r="CX161" s="58" t="str">
        <f>IF(Include_in_Pub_Bias=TRUE,1/(CV:CV^2+IF(Additional_model="Fixed effect",0,Calculations!DK$11)),"")</f>
        <v/>
      </c>
      <c r="CY161" s="58" t="str">
        <f>IF(Include_in_Pub_Bias=TRUE,1/(CV:CV^2+IF(Additional_model="Fixed effect",0,'Publication Bias Analysis'!L$32)),"")</f>
        <v/>
      </c>
      <c r="CZ161" s="58" t="str">
        <f>IF(Include_in_Pub_Bias=TRUE,'Publication Bias Analysis'!E:E-'Publication Bias Analysis'!I$37,"")</f>
        <v/>
      </c>
      <c r="DA161" s="58" t="str">
        <f>IF(Include_in_Pub_Bias=TRUE,IF(Additional_model="Fixed effect",1/CV:CV,1/SQRT(CV:CV^2+DK$11)),"")</f>
        <v/>
      </c>
      <c r="DB161" s="58" t="str">
        <f>IF(Include_in_Pub_Bias=TRUE,IF(Additional_model="Fixed effect",'Publication Bias Analysis'!E:E/CV:CV,'Publication Bias Analysis'!E:E/SQRT(CV:CV^2+DK$11)),"")</f>
        <v/>
      </c>
      <c r="DC161" s="78" t="str">
        <f>IF(Include_in_Pub_Bias=TRUE,RANK(DP:DP,DP:DP,1)*IF(DO:DO&gt;0,1,-1),"")</f>
        <v/>
      </c>
      <c r="DD161" s="78" t="str">
        <f>IF(Include_in_Pub_Bias=TRUE,DC:DC,"")</f>
        <v/>
      </c>
      <c r="DE161" s="78" t="str">
        <f>IF(Include_in_Pub_Bias=TRUE,RANK(DS:DS,DS:DS,1)*IF(DR:DR&lt;0,-1,1),"")</f>
        <v/>
      </c>
      <c r="DF161" s="78" t="str">
        <f>IF(Include_in_Pub_Bias=TRUE,RANK(DV:DV,DV:DV,1)*IF(DU:DU&lt;0,-1,1),"")</f>
        <v/>
      </c>
      <c r="DG161" s="58" t="e">
        <f>IF(Include_in_Pub_Bias=TRUE,'Publication Bias Analysis'!E:E,NA())</f>
        <v>#N/A</v>
      </c>
      <c r="DH161" s="47" t="e">
        <f>IF(Include_in_Pub_Bias=TRUE,CV:CV,NA())</f>
        <v>#N/A</v>
      </c>
      <c r="DN161" s="164"/>
      <c r="DO161" s="10" t="str">
        <f>IF(Include_in_Pub_Bias=TRUE,IF('Publication Bias Analysis'!L$37="Left",'Publication Bias Analysis'!E:E-'Publication Bias Analysis'!I$29,'Publication Bias Analysis'!I$29-'Publication Bias Analysis'!E:E),"")</f>
        <v/>
      </c>
      <c r="DP161" s="10" t="str">
        <f>IF(Include_in_Pub_Bias=TRUE,ABS(DO161),"")</f>
        <v/>
      </c>
      <c r="DQ161" s="47" t="str">
        <f>IF(Include_in_Pub_Bias=TRUE,1/(CV:CV^2+IF(Additional_model="Fixed effect",0,$DZ$6)),"")</f>
        <v/>
      </c>
      <c r="DR161" s="10" t="str">
        <f>IF(Include_in_Pub_Bias=TRUE,IF('Publication Bias Analysis'!L$37="Left",'Publication Bias Analysis'!E:E-DZ$3,DZ$3-'Publication Bias Analysis'!E:E),"")</f>
        <v/>
      </c>
      <c r="DS161" s="10" t="str">
        <f t="shared" si="257"/>
        <v/>
      </c>
      <c r="DT161" s="47" t="str">
        <f>IF(AND(DR161&lt;&gt;"",DD161&lt;=MAX(DD:DD)-DZ$7),1/(CV:CV^2+IF(Additional_model="Fixed effect",0,$DZ$13)),"")</f>
        <v/>
      </c>
      <c r="DU161" s="10" t="str">
        <f>IF(Include_in_Pub_Bias=TRUE,IF('Publication Bias Analysis'!L$37="Left",'Publication Bias Analysis'!E:E-DZ$10,DZ$10-'Publication Bias Analysis'!E:E),"")</f>
        <v/>
      </c>
      <c r="DV161" s="10" t="str">
        <f t="shared" si="213"/>
        <v/>
      </c>
      <c r="DW161" s="47" t="str">
        <f>IF(AND(DU161&lt;&gt;"",DE161&lt;=MAX(DE:DE)-DZ$14),1/(CV:CV^2+IF(Additional_model="Fixed effect",0,$DZ$20)),"")</f>
        <v/>
      </c>
      <c r="EO161" s="164"/>
      <c r="EP161" s="58" t="str">
        <f>IF(Include_in_Pub_Bias=TRUE,Inverse_standard_error-AVERAGE(Inverse_standard_error),"")</f>
        <v/>
      </c>
      <c r="EQ161" s="47" t="str">
        <f>IF(Include_in_Pub_Bias=TRUE,Z_score-('Publication Bias Analysis'!P$3+'Publication Bias Analysis'!P$4*Inverse_standard_error),"")</f>
        <v/>
      </c>
      <c r="ES161" s="164"/>
      <c r="ET161" s="58" t="str">
        <f>IF(Include_in_Pub_Bias=TRUE,('Publication Bias Analysis'!E:E-SUMPRODUCT('Publication Bias Analysis'!E:E,Calculations!CW:CW)/SUM(Calculations!CW:CW))/(SQRT(EU:EU)),"")</f>
        <v/>
      </c>
      <c r="EU161" s="58" t="str">
        <f>IF(Include_in_Pub_Bias=TRUE,'Publication Bias Analysis'!F:F^2-1/(SUM(Calculations!CW:CW)),"")</f>
        <v/>
      </c>
      <c r="EV161" s="78" t="str">
        <f>IF(Include_in_Pub_Bias=TRUE,RANK(ET:ET,ET:ET,1),"")</f>
        <v/>
      </c>
      <c r="EW161" s="78" t="str">
        <f>IF(Include_in_Pub_Bias=TRUE,RANK(EU:EU,EU:EU,1),"")</f>
        <v/>
      </c>
      <c r="EX161" s="78" t="str">
        <f>IF(Include_in_Pub_Bias=TRUE,COUNTIFS(EV162:EV360,"&lt;"&amp;EV161,EW162:EW360,"&lt;"&amp;EW161)+COUNTIFS(EV162:EV360,"&gt;"&amp;EV161,EW162:EW360,"&gt;"&amp;EW161),"")</f>
        <v/>
      </c>
      <c r="EY161" s="94" t="str">
        <f>IF(Include_in_Pub_Bias=TRUE,COUNTIFS(EV162:EV360,"&lt;"&amp;EV161,EW162:EW360,"&gt;"&amp;EW161)+COUNTIFS(EV162:EV360,"&gt;"&amp;EV161,EW162:EW360,"&lt;"&amp;EW161),"")</f>
        <v/>
      </c>
      <c r="FA161" s="164"/>
      <c r="FG161" s="164"/>
      <c r="FH161" s="58" t="e">
        <f>IF(Include_in_Pub_Bias=TRUE,Inverse_standard_error,NA())</f>
        <v>#N/A</v>
      </c>
      <c r="FI161" s="58" t="e">
        <f>IF(Include_in_Pub_Bias=TRUE,Z_score,NA())</f>
        <v>#N/A</v>
      </c>
      <c r="FJ161" s="58" t="str">
        <f>IF(Include_in_Pub_Bias=TRUE,Inverse_standard_error-AVERAGE(Inverse_standard_error),"")</f>
        <v/>
      </c>
      <c r="FK161" s="47" t="str">
        <f>IF(Include_in_Pub_Bias=TRUE,Z_score-('Publication Bias Analysis'!AK$30+'Publication Bias Analysis'!AK$31*Inverse_standard_error),"")</f>
        <v/>
      </c>
      <c r="FQ161" s="164"/>
      <c r="FR161" s="98" t="str">
        <f>IF(Z_score&lt;&gt;"",RANK('Publication Bias Analysis'!AT:AT,'Publication Bias Analysis'!AT:AT,1)+COUNTIF('Publication Bias Analysis'!AT$2:AT160,'Publication Bias Analysis'!AR161),"")</f>
        <v/>
      </c>
      <c r="FS161" s="58" t="str">
        <f t="shared" si="259"/>
        <v/>
      </c>
      <c r="FT161" s="58" t="e">
        <f>IF(Include_in_Pub_Bias=TRUE,'Publication Bias Analysis'!AS161,NA())</f>
        <v>#N/A</v>
      </c>
      <c r="FU161" s="58" t="e">
        <f>IF('Publication Bias Analysis'!AS161&lt;&gt;"",'Publication Bias Analysis'!AT161,NA())</f>
        <v>#N/A</v>
      </c>
      <c r="FV161" s="58" t="str">
        <f>IF(Include_in_Pub_Bias=TRUE,'Publication Bias Analysis'!AS:AS-AVERAGE('Publication Bias Analysis'!AS:AS),"")</f>
        <v/>
      </c>
      <c r="FW161" s="47" t="str">
        <f>IF(Include_in_Pub_Bias=TRUE,FU:FU-('Publication Bias Analysis'!AW$30+'Publication Bias Analysis'!AW$31*FT:FT),"")</f>
        <v/>
      </c>
      <c r="GC161" s="164"/>
      <c r="GD161" s="58" t="str">
        <f t="shared" si="204"/>
        <v/>
      </c>
      <c r="GE161" s="58" t="str">
        <f t="shared" si="214"/>
        <v/>
      </c>
      <c r="GF161" s="47" t="str">
        <f t="shared" si="258"/>
        <v/>
      </c>
    </row>
    <row r="162" spans="1:188" x14ac:dyDescent="0.2">
      <c r="A162" s="166"/>
      <c r="B162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62" s="78" t="str">
        <f>IF(B162&lt;&gt;"",IF(B162=0,COUNTIF(B$2:B161,0)+1,COUNTIF(B$2:B161,B162)+B162+COUNTIF(B:B,0)),"")</f>
        <v/>
      </c>
      <c r="D162" s="78" t="str">
        <f>IF(AND(Variance&lt;&gt;"",Entry_Number&lt;&gt;""),Entry_Number,"")</f>
        <v/>
      </c>
      <c r="E162" s="120" t="str">
        <f>IF(Input!Study_name&lt;&gt;"",Input!Study_name,"")</f>
        <v/>
      </c>
      <c r="F162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62" s="58" t="str">
        <f t="shared" ref="G162:G193" si="260">IF(Partial_correlation&lt;&gt;"",FISHER(Partial_correlation),"")</f>
        <v/>
      </c>
      <c r="H162" s="58" t="str">
        <f t="shared" ref="H162:H193" si="261">IF(Number_of_observations&lt;&gt;"",Number_of_observations,"")</f>
        <v/>
      </c>
      <c r="I162" s="58" t="str">
        <f t="shared" ref="I162:I193" si="262">IF(Number_of_predictors&lt;&gt;"",Number_of_predictors,"")</f>
        <v/>
      </c>
      <c r="J162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62" s="58" t="str">
        <f>IF(AND(Include_study="Yes",Sufficient_data="Yes",Variance&lt;&gt;""),IF(Input!Standard_error_of_Partial_correlation&lt;&gt;"",Input!Standard_error_of_Partial_correlation,SQRT(J162)),"")</f>
        <v/>
      </c>
      <c r="L162" s="58" t="str">
        <f>IF(AND(Sufficient_data="Yes",Include_study="Yes",Variance&lt;&gt;""),1/Variance,"")</f>
        <v/>
      </c>
      <c r="M162" s="58" t="str">
        <f>IF(AND(Sufficient_data="Yes",Include_study="Yes",Variance&lt;&gt;""),1/(Variance+T2_),"")</f>
        <v/>
      </c>
      <c r="N162" s="58" t="str">
        <f t="shared" ref="N162:N193" si="263">IF(AND(Sufficient_data="Yes",Include_study="Yes"),IF(Fisher_transformation="Off",IF(AND(Partial_correlation&lt;&gt;"",Number_of_observations&lt;&gt;"",Standard_error&lt;&gt;""),Partial_correlation-ABS(TINV((1-Confidence_level),Number_of_observations-1))*Standard_error,""),IF(AND(Partial_correlation_z&lt;&gt;"",Number_of_observations&lt;&gt;"",Standard_error&lt;&gt;""),FISHERINV(Partial_correlation_z-ABS(TINV((1-Confidence_level),Number_of_observations-1))*Standard_error),"")),"")</f>
        <v/>
      </c>
      <c r="O162" s="58" t="str">
        <f t="shared" ref="O162:O193" si="264">IF(AND(Sufficient_data="Yes",Include_study="Yes"),IF(Fisher_transformation="Off",IF(AND(Partial_correlation&lt;&gt;"",Number_of_observations&lt;&gt;"",Standard_error&lt;&gt;""),Partial_correlation+ABS(TINV((1-Confidence_level),Number_of_observations-1))*Standard_error,""),IF(AND(Partial_correlation_z&lt;&gt;"",Number_of_observations&lt;&gt;"",Standard_error&lt;&gt;""),FISHERINV(Partial_correlation_z+ABS(TINV((1-Confidence_level),Number_of_observations-1))*Standard_error),"")),"")</f>
        <v/>
      </c>
      <c r="P162" s="143" t="str">
        <f t="shared" ref="P162:P193" si="265">IF(Weightr&lt;&gt;"",IF(Meta_analysis_model="Fixed effect model",Weightf/SUM(Weightf),Weightr/SUM(Weightr)),"")</f>
        <v/>
      </c>
      <c r="Q162" s="146" t="str">
        <f>IF(AND(Include_study="Yes",Sufficient_data="Yes",Variance&lt;&gt;""),IF(Fisher_transformation="Off",Partial_correlation,Partial_correlation_z)-Combined_Effect_Size,"")</f>
        <v/>
      </c>
      <c r="S162" s="75" t="e">
        <f>IF(AND(Sufficient_data="Yes",Include_study="Yes",Variance&lt;&gt;""),Partial_correlation,NA())</f>
        <v>#N/A</v>
      </c>
      <c r="T162" s="58" t="e">
        <f t="shared" ref="T162:T193" si="266">IF(AND(Sufficient_data="Yes",Include_study="Yes",CI_Lower_limit&lt;&gt;""),Partial_correlation-CI_Lower_limit,NA())</f>
        <v>#N/A</v>
      </c>
      <c r="U162" s="47" t="e">
        <f t="shared" ref="U162:U193" si="267">IF(AND(Sufficient_data="Yes",Include_study="Yes",CI_Upper_limit&lt;&gt;""),CI_Upper_limit-Partial_correlation,NA())</f>
        <v>#N/A</v>
      </c>
      <c r="Z162" s="166"/>
      <c r="AA162" s="82" t="str">
        <f t="shared" ref="AA162:AA193" si="268">IF(Include_in_subgroup=TRUE,COUNTIFS(Include_in_subgroup,"="&amp;TRUE,Subgroup_calc,"&lt;"&amp;Subgroup_calc)+COUNTIFS(Include_in_subgroup,"="&amp;TRUE,Subgroup_calc,"="&amp;Subgroup_calc,Entry_Number,"&lt;"&amp;Entry_Number)+COUNTIFS(AW:AW,"&gt;"&amp;0,AT:AT,"&lt;"&amp;Subgroup_calc)+1,"")</f>
        <v/>
      </c>
      <c r="AB162" s="88" t="b">
        <f t="shared" si="250"/>
        <v>0</v>
      </c>
      <c r="AC162" s="105" t="str">
        <f>IF(Include_in_subgroup=TRUE,Input!Study_name,"")</f>
        <v/>
      </c>
      <c r="AD162" s="58" t="str">
        <f t="shared" ref="AD162:AD193" si="269">IF(Include_in_subgroup=TRUE,Subgroup,"")</f>
        <v/>
      </c>
      <c r="AE162" s="58" t="str">
        <f t="shared" ref="AE162:AE193" si="270">IF(Include_in_subgroup=TRUE,Partial_correlation,"")</f>
        <v/>
      </c>
      <c r="AF162" s="58" t="str">
        <f t="shared" ref="AF162:AF193" si="271">IF(AND(Include_in_subgroup=TRUE,Subgroup_Fisher_transformation="On"),FISHER(Partial_correlation),"")</f>
        <v/>
      </c>
      <c r="AG162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62" s="58" t="str">
        <f t="shared" ref="AH162:AH193" si="272">IF(Include_in_subgroup=TRUE,1/AG162^2,"")</f>
        <v/>
      </c>
      <c r="AI162" s="58" t="str">
        <f t="shared" ref="AI162:AI193" si="273">IF(Include_in_subgroup=TRUE,1/(AG162^2+IF(Within_subgroup_weighting=BV$37,0,INDEX(AT:BA,MATCH(Subgroup_calc,AT:AT,0),8))),"")</f>
        <v/>
      </c>
      <c r="AJ162" s="83" t="str">
        <f t="shared" ref="AJ162:AJ193" si="274">IF(Include_in_subgroup=TRUE,IF(Subgroup_calc&lt;&gt;"",AI162/SUMIF(Subgroup_calc,Subgroup_calc,AI:AI),""),"")</f>
        <v/>
      </c>
      <c r="AK162" s="58" t="str">
        <f t="shared" ref="AK162:AK193" si="275">IF(Include_in_subgroup=TRUE,IF(Subgroup_Fisher_transformation="Off",AE162-ABS(TINV((1-Subgroup_confidence_level),Number_of_observations-1))*AG162,FISHERINV(AF162-ABS(TINV((1-Subgroup_confidence_level),Number_of_observations-1))*AG162)),"")</f>
        <v/>
      </c>
      <c r="AL162" s="58" t="str">
        <f t="shared" ref="AL162:AL193" si="276">IF(Include_in_subgroup=TRUE,IF(Subgroup_Fisher_transformation="Off",AE162+ABS(TINV((1-Subgroup_confidence_level),Number_of_observations-1))*AG162,FISHERINV(AF162+ABS(TINV((1-Subgroup_confidence_level),Number_of_observations-1))*AG162)),"")</f>
        <v/>
      </c>
      <c r="AM162" s="47" t="str">
        <f t="shared" ref="AM162:AM193" si="277">IF(Include_in_subgroup=TRUE,IF(Subgroup_Fisher_transformation="Off",AE:AE,AF:AF)-VLOOKUP(AD:AD,AT:BC,10,FALSE),"")</f>
        <v/>
      </c>
      <c r="AN162" s="27"/>
      <c r="AO162" s="75" t="e">
        <f t="shared" ref="AO162:AO193" si="278">IF(Include_in_subgroup=TRUE,AE:AE,NA())</f>
        <v>#N/A</v>
      </c>
      <c r="AP162" s="58" t="e">
        <f t="shared" ref="AP162:AP193" si="279">IF(Include_in_subgroup=TRUE,AE:AE-AK:AK,NA())</f>
        <v>#N/A</v>
      </c>
      <c r="AQ162" s="47" t="e">
        <f t="shared" ref="AQ162:AQ193" si="280">IF(Include_in_subgroup=TRUE,AL:AL-AE:AE,NA())</f>
        <v>#N/A</v>
      </c>
      <c r="AR162" s="27"/>
      <c r="AS162" s="82" t="str">
        <f t="shared" si="206"/>
        <v/>
      </c>
      <c r="AT162" s="58" t="str">
        <f>IF(AND(Sufficient_data="Yes",Include_study="Yes",Subgroup&lt;&gt;""),IF(COUNTIFS(Input!K$2:K161,"="&amp;"Yes",Input!C$2:C161,"="&amp;"Yes",Input!M$2:M161,"="&amp;Subgroup)&gt;0,"",Subgroup),"")</f>
        <v/>
      </c>
      <c r="AU162" s="88" t="str">
        <f t="shared" si="207"/>
        <v/>
      </c>
      <c r="AV162" s="78" t="str">
        <f t="shared" ref="AV162:AV193" si="281">IF(AT162&lt;&gt;"",COUNTIFS(Include_study,"Yes",Sufficient_data,"Yes",Subgroup_calc,AT162),"")</f>
        <v/>
      </c>
      <c r="AW162" s="58" t="str">
        <f t="shared" si="208"/>
        <v/>
      </c>
      <c r="AX162" s="89" t="str">
        <f t="shared" si="209"/>
        <v/>
      </c>
      <c r="AY162" s="83" t="str">
        <f t="shared" si="251"/>
        <v/>
      </c>
      <c r="AZ162" s="58" t="str">
        <f t="shared" si="210"/>
        <v/>
      </c>
      <c r="BA162" s="58" t="str">
        <f t="shared" ref="BA162:BA193" si="282">IF(AW162&lt;&gt;"",IF(AV162=1,0,IF(Within_subgroup_weighting=$BV$39,MAX(0,(SUM(AW:AW)-(Subgroup_k-COUNT(AW:AW)))/SUM(AZ:AZ)),MAX(0,(AW162-(AV162-1))/AZ162))),"")</f>
        <v/>
      </c>
      <c r="BB162" s="58" t="str">
        <f t="shared" si="211"/>
        <v/>
      </c>
      <c r="BC162" s="58" t="str">
        <f t="shared" si="212"/>
        <v/>
      </c>
      <c r="BD162" s="58" t="str">
        <f t="shared" ref="BD162:BD193" si="283">IF(AW162&lt;&gt;"",IF(Within_subgroup_weighting=BV$37,1/SQRT(SUMIF(Subgroup,AT162,AH:AH)),SQRT(SUMPRODUCT(--(Subgroup=AT162),AI:AI,AM:AM,AM:AM)/((AV162-1)*SUMIF(Subgroup,AT162,AI:AI)))),"")</f>
        <v/>
      </c>
      <c r="BE162" s="88" t="str">
        <f t="shared" ref="BE162:BE193" si="284">IF(AT162&lt;&gt;"",SUMIFS(Number_of_observations,Subgroup,"="&amp;AT162,Include_study,"Yes",Sufficient_data,"Yes"),"")</f>
        <v/>
      </c>
      <c r="BF162" s="58" t="str">
        <f t="shared" ref="BF162:BF193" si="285">IF(AND(AW162&lt;&gt;"",AV162&gt;0),IF(Subgroup_Fisher_transformation="Off",BC162-ABS(TINV((1-Subgroup_confidence_level),AV162-1))*BD162,FISHERINV(BC162-ABS(TINV((1-Subgroup_confidence_level),AV162-1))*BD162)),"")</f>
        <v/>
      </c>
      <c r="BG162" s="58" t="str">
        <f t="shared" ref="BG162:BG193" si="286">IF(AND(AW162&lt;&gt;"",AV162&gt;0),IF(Subgroup_Fisher_transformation="Off",BC162+ABS(TINV((1-Subgroup_confidence_level),AV162-2))*BD162,FISHERINV(BC162+ABS(TINV((1-Subgroup_confidence_level),BE162-2))*BD162)),"")</f>
        <v/>
      </c>
      <c r="BH162" s="58" t="str">
        <f t="shared" si="252"/>
        <v/>
      </c>
      <c r="BI162" s="58" t="str">
        <f t="shared" si="253"/>
        <v/>
      </c>
      <c r="BJ162" s="58" t="str">
        <f t="shared" ref="BJ162:BJ193" si="287">IF(AW162&lt;&gt;"",IF(Subgroup_Fisher_transformation="Off",BC162-ABS(TINV((1-Subgroup_confidence_level),AV162-1))*SQRT(BD162^2+BA162),FISHERINV(BC162-ABS(TINV((1-Subgroup_confidence_level),AV162-1))*SQRT(BD162^2+BA162))),"")</f>
        <v/>
      </c>
      <c r="BK162" s="58" t="str">
        <f t="shared" ref="BK162:BK193" si="288">IF(AW162&lt;&gt;"",IF(Subgroup_Fisher_transformation="Off",BC162+ABS(TINV((1-Subgroup_confidence_level),AV162-1))*SQRT(BD162^2+BA162),FISHERINV(BC162+ABS(TINV((1-Subgroup_confidence_level),AV162-1))*SQRT(BD162^2+BA162))),"")</f>
        <v/>
      </c>
      <c r="BL162" s="58" t="str">
        <f t="shared" si="254"/>
        <v/>
      </c>
      <c r="BM162" s="58" t="str">
        <f t="shared" si="255"/>
        <v/>
      </c>
      <c r="BN162" s="58" t="str">
        <f t="shared" ref="BN162:BN193" si="289">IF(AW162&lt;&gt;"",SUMPRODUCT(--(Subgroup=AT162),AI:AI,Partial_correlation_z,Partial_correlation_z)-(SUMPRODUCT(--(Subgroup=AT162),AI:AI,Partial_correlation_z)^2/SUMIF(Subgroup,AT162,AI:AI)),"")</f>
        <v/>
      </c>
      <c r="BO162" s="58" t="e">
        <f t="shared" ref="BO162:BO193" si="290">IF(AW162&lt;&gt;"",IF(Subgroup_Fisher_transformation="Off",BC162,FISHERINV(BC162)),NA())</f>
        <v>#N/A</v>
      </c>
      <c r="BP162" s="83" t="str">
        <f t="shared" si="256"/>
        <v/>
      </c>
      <c r="BQ162" s="58" t="str">
        <f t="shared" ref="BQ162:BQ193" si="291">IF(AT162&lt;&gt;"",1/(BD162^2),"")</f>
        <v/>
      </c>
      <c r="BR162" s="58" t="str">
        <f t="shared" ref="BR162:BR193" si="292">IF(BD162&lt;&gt;"",1/(BD162^2+IF(Between_subgroup_weighting=BV$33,0,BW$30)),"")</f>
        <v/>
      </c>
      <c r="BS162" s="58" t="str">
        <f t="shared" ref="BS162:BS193" si="293">IF(AW162&lt;&gt;"",IF(Subgroup_Fisher_transformation="Off",(BW$5-BC162)*BR162,(BW$2-BC162)^2*BR162),"")</f>
        <v/>
      </c>
      <c r="BT162" s="47" t="str">
        <f t="shared" ref="BT162:BT193" si="294">IF(AW162&lt;&gt;"",BC:BC-IF(Subgroup_Fisher_transformation="Off",BW$5,BW$2),"")</f>
        <v/>
      </c>
      <c r="BY162" s="167"/>
      <c r="BZ162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62" s="58" t="e">
        <f>IF(Include_in_Moderator=TRUE,'Moderator Analysis'!E:E,NA())</f>
        <v>#N/A</v>
      </c>
      <c r="CB162" s="58" t="e">
        <f>IF(Include_in_Moderator=TRUE,'Moderator Analysis'!F:F,NA())</f>
        <v>#N/A</v>
      </c>
      <c r="CC162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62" s="58" t="str">
        <f>IF(Include_in_Moderator=TRUE,1/CC:CC^2,"")</f>
        <v/>
      </c>
      <c r="CE162" s="58" t="str">
        <f>IF(Include_in_Moderator=TRUE,'Moderator Analysis'!F:F-CO$2,"")</f>
        <v/>
      </c>
      <c r="CF162" s="58" t="str">
        <f>IF(Include_in_Moderator=TRUE,'Moderator Analysis'!E:E-CO$3,"")</f>
        <v/>
      </c>
      <c r="CG162" s="47" t="str">
        <f>IF(Include_in_Moderator=TRUE,CD:CD*('Moderator Analysis'!F:F-CO$5-CO$4*'Moderator Analysis'!E:E)^2,"")</f>
        <v/>
      </c>
      <c r="CH162" s="27"/>
      <c r="CI162" s="75" t="str">
        <f>IF(AND(Sufficient_data="Yes",Include_study="Yes",Include_in_Moderator=TRUE,Moderator&lt;&gt;""),1/(CC:CC^2+CO$7),"")</f>
        <v/>
      </c>
      <c r="CJ162" s="58" t="str">
        <f>IF(AND(Sufficient_data="Yes",Include_study="Yes",CI162&lt;&gt;""),'Moderator Analysis'!F:F-'Moderator Analysis'!K$37,"")</f>
        <v/>
      </c>
      <c r="CK162" s="58" t="str">
        <f>IF(AND(Sufficient_data="Yes",Include_study="Yes",CI162&lt;&gt;""),'Moderator Analysis'!E:E-SUMPRODUCT('Moderator Analysis'!E:E,CI:CI)/SUM(CI:CI),"")</f>
        <v/>
      </c>
      <c r="CL162" s="47" t="str">
        <f>IF(AND(Sufficient_data="Yes",Include_study="Yes",CI162&lt;&gt;""),CI:CI*(CB162-'Moderator Analysis'!K$29-'Moderator Analysis'!K$30*'Moderator Analysis'!E:E)^2,"")</f>
        <v/>
      </c>
      <c r="CQ162" s="167"/>
      <c r="CR162" s="150" t="b">
        <f>IF(Additional_Fisher_transformation="On",AND(Include_study="Yes",Number_of_observations&lt;&gt;"",Number_of_predictors&lt;&gt;""),AND(Include_study="Yes",Sufficient_data="Yes"))</f>
        <v>0</v>
      </c>
      <c r="CS162" s="169"/>
      <c r="CT162" s="58" t="str">
        <f>IF(Include_in_Pub_Bias=TRUE,Partial_correlation,"")</f>
        <v/>
      </c>
      <c r="CU162" s="58" t="str">
        <f>IF(AND(Include_in_Pub_Bias=TRUE,Additional_Fisher_transformation="On"),FISHER(Partial_correlation),"")</f>
        <v/>
      </c>
      <c r="CV162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62" s="58" t="str">
        <f>IF(Include_in_Pub_Bias=TRUE,1/CV:CV^2,"")</f>
        <v/>
      </c>
      <c r="CX162" s="58" t="str">
        <f>IF(Include_in_Pub_Bias=TRUE,1/(CV:CV^2+IF(Additional_model="Fixed effect",0,Calculations!DK$11)),"")</f>
        <v/>
      </c>
      <c r="CY162" s="58" t="str">
        <f>IF(Include_in_Pub_Bias=TRUE,1/(CV:CV^2+IF(Additional_model="Fixed effect",0,'Publication Bias Analysis'!L$32)),"")</f>
        <v/>
      </c>
      <c r="CZ162" s="58" t="str">
        <f>IF(Include_in_Pub_Bias=TRUE,'Publication Bias Analysis'!E:E-'Publication Bias Analysis'!I$37,"")</f>
        <v/>
      </c>
      <c r="DA162" s="58" t="str">
        <f>IF(Include_in_Pub_Bias=TRUE,IF(Additional_model="Fixed effect",1/CV:CV,1/SQRT(CV:CV^2+DK$11)),"")</f>
        <v/>
      </c>
      <c r="DB162" s="58" t="str">
        <f>IF(Include_in_Pub_Bias=TRUE,IF(Additional_model="Fixed effect",'Publication Bias Analysis'!E:E/CV:CV,'Publication Bias Analysis'!E:E/SQRT(CV:CV^2+DK$11)),"")</f>
        <v/>
      </c>
      <c r="DC162" s="78" t="str">
        <f>IF(Include_in_Pub_Bias=TRUE,RANK(DP:DP,DP:DP,1)*IF(DO:DO&gt;0,1,-1),"")</f>
        <v/>
      </c>
      <c r="DD162" s="78" t="str">
        <f>IF(Include_in_Pub_Bias=TRUE,DC:DC,"")</f>
        <v/>
      </c>
      <c r="DE162" s="78" t="str">
        <f>IF(Include_in_Pub_Bias=TRUE,RANK(DS:DS,DS:DS,1)*IF(DR:DR&lt;0,-1,1),"")</f>
        <v/>
      </c>
      <c r="DF162" s="78" t="str">
        <f>IF(Include_in_Pub_Bias=TRUE,RANK(DV:DV,DV:DV,1)*IF(DU:DU&lt;0,-1,1),"")</f>
        <v/>
      </c>
      <c r="DG162" s="58" t="e">
        <f>IF(Include_in_Pub_Bias=TRUE,'Publication Bias Analysis'!E:E,NA())</f>
        <v>#N/A</v>
      </c>
      <c r="DH162" s="47" t="e">
        <f>IF(Include_in_Pub_Bias=TRUE,CV:CV,NA())</f>
        <v>#N/A</v>
      </c>
      <c r="DN162" s="164"/>
      <c r="DO162" s="10" t="str">
        <f>IF(Include_in_Pub_Bias=TRUE,IF('Publication Bias Analysis'!L$37="Left",'Publication Bias Analysis'!E:E-'Publication Bias Analysis'!I$29,'Publication Bias Analysis'!I$29-'Publication Bias Analysis'!E:E),"")</f>
        <v/>
      </c>
      <c r="DP162" s="10" t="str">
        <f>IF(Include_in_Pub_Bias=TRUE,ABS(DO162),"")</f>
        <v/>
      </c>
      <c r="DQ162" s="47" t="str">
        <f>IF(Include_in_Pub_Bias=TRUE,1/(CV:CV^2+IF(Additional_model="Fixed effect",0,$DZ$6)),"")</f>
        <v/>
      </c>
      <c r="DR162" s="10" t="str">
        <f>IF(Include_in_Pub_Bias=TRUE,IF('Publication Bias Analysis'!L$37="Left",'Publication Bias Analysis'!E:E-DZ$3,DZ$3-'Publication Bias Analysis'!E:E),"")</f>
        <v/>
      </c>
      <c r="DS162" s="10" t="str">
        <f t="shared" si="257"/>
        <v/>
      </c>
      <c r="DT162" s="47" t="str">
        <f>IF(AND(DR162&lt;&gt;"",DD162&lt;=MAX(DD:DD)-DZ$7),1/(CV:CV^2+IF(Additional_model="Fixed effect",0,$DZ$13)),"")</f>
        <v/>
      </c>
      <c r="DU162" s="10" t="str">
        <f>IF(Include_in_Pub_Bias=TRUE,IF('Publication Bias Analysis'!L$37="Left",'Publication Bias Analysis'!E:E-DZ$10,DZ$10-'Publication Bias Analysis'!E:E),"")</f>
        <v/>
      </c>
      <c r="DV162" s="10" t="str">
        <f t="shared" si="213"/>
        <v/>
      </c>
      <c r="DW162" s="47" t="str">
        <f>IF(AND(DU162&lt;&gt;"",DE162&lt;=MAX(DE:DE)-DZ$14),1/(CV:CV^2+IF(Additional_model="Fixed effect",0,$DZ$20)),"")</f>
        <v/>
      </c>
      <c r="EO162" s="164"/>
      <c r="EP162" s="58" t="str">
        <f>IF(Include_in_Pub_Bias=TRUE,Inverse_standard_error-AVERAGE(Inverse_standard_error),"")</f>
        <v/>
      </c>
      <c r="EQ162" s="47" t="str">
        <f>IF(Include_in_Pub_Bias=TRUE,Z_score-('Publication Bias Analysis'!P$3+'Publication Bias Analysis'!P$4*Inverse_standard_error),"")</f>
        <v/>
      </c>
      <c r="ES162" s="164"/>
      <c r="ET162" s="58" t="str">
        <f>IF(Include_in_Pub_Bias=TRUE,('Publication Bias Analysis'!E:E-SUMPRODUCT('Publication Bias Analysis'!E:E,Calculations!CW:CW)/SUM(Calculations!CW:CW))/(SQRT(EU:EU)),"")</f>
        <v/>
      </c>
      <c r="EU162" s="58" t="str">
        <f>IF(Include_in_Pub_Bias=TRUE,'Publication Bias Analysis'!F:F^2-1/(SUM(Calculations!CW:CW)),"")</f>
        <v/>
      </c>
      <c r="EV162" s="78" t="str">
        <f>IF(Include_in_Pub_Bias=TRUE,RANK(ET:ET,ET:ET,1),"")</f>
        <v/>
      </c>
      <c r="EW162" s="78" t="str">
        <f>IF(Include_in_Pub_Bias=TRUE,RANK(EU:EU,EU:EU,1),"")</f>
        <v/>
      </c>
      <c r="EX162" s="78" t="str">
        <f>IF(Include_in_Pub_Bias=TRUE,COUNTIFS(EV163:EV361,"&lt;"&amp;EV162,EW163:EW361,"&lt;"&amp;EW162)+COUNTIFS(EV163:EV361,"&gt;"&amp;EV162,EW163:EW361,"&gt;"&amp;EW162),"")</f>
        <v/>
      </c>
      <c r="EY162" s="94" t="str">
        <f>IF(Include_in_Pub_Bias=TRUE,COUNTIFS(EV163:EV361,"&lt;"&amp;EV162,EW163:EW361,"&gt;"&amp;EW162)+COUNTIFS(EV163:EV361,"&gt;"&amp;EV162,EW163:EW361,"&lt;"&amp;EW162),"")</f>
        <v/>
      </c>
      <c r="FA162" s="164"/>
      <c r="FG162" s="164"/>
      <c r="FH162" s="58" t="e">
        <f>IF(Include_in_Pub_Bias=TRUE,Inverse_standard_error,NA())</f>
        <v>#N/A</v>
      </c>
      <c r="FI162" s="58" t="e">
        <f>IF(Include_in_Pub_Bias=TRUE,Z_score,NA())</f>
        <v>#N/A</v>
      </c>
      <c r="FJ162" s="58" t="str">
        <f>IF(Include_in_Pub_Bias=TRUE,Inverse_standard_error-AVERAGE(Inverse_standard_error),"")</f>
        <v/>
      </c>
      <c r="FK162" s="47" t="str">
        <f>IF(Include_in_Pub_Bias=TRUE,Z_score-('Publication Bias Analysis'!AK$30+'Publication Bias Analysis'!AK$31*Inverse_standard_error),"")</f>
        <v/>
      </c>
      <c r="FQ162" s="164"/>
      <c r="FR162" s="98" t="str">
        <f>IF(Z_score&lt;&gt;"",RANK('Publication Bias Analysis'!AT:AT,'Publication Bias Analysis'!AT:AT,1)+COUNTIF('Publication Bias Analysis'!AT$2:AT161,'Publication Bias Analysis'!AR162),"")</f>
        <v/>
      </c>
      <c r="FS162" s="58" t="str">
        <f t="shared" si="259"/>
        <v/>
      </c>
      <c r="FT162" s="58" t="e">
        <f>IF(Include_in_Pub_Bias=TRUE,'Publication Bias Analysis'!AS162,NA())</f>
        <v>#N/A</v>
      </c>
      <c r="FU162" s="58" t="e">
        <f>IF('Publication Bias Analysis'!AS162&lt;&gt;"",'Publication Bias Analysis'!AT162,NA())</f>
        <v>#N/A</v>
      </c>
      <c r="FV162" s="58" t="str">
        <f>IF(Include_in_Pub_Bias=TRUE,'Publication Bias Analysis'!AS:AS-AVERAGE('Publication Bias Analysis'!AS:AS),"")</f>
        <v/>
      </c>
      <c r="FW162" s="47" t="str">
        <f>IF(Include_in_Pub_Bias=TRUE,FU:FU-('Publication Bias Analysis'!AW$30+'Publication Bias Analysis'!AW$31*FT:FT),"")</f>
        <v/>
      </c>
      <c r="GC162" s="164"/>
      <c r="GD162" s="58" t="str">
        <f t="shared" ref="GD162:GD201" si="295">IF(AND(Include_study="Yes",Sufficient_data="Yes"),Z_score,"")</f>
        <v/>
      </c>
      <c r="GE162" s="58" t="str">
        <f t="shared" si="214"/>
        <v/>
      </c>
      <c r="GF162" s="47" t="str">
        <f t="shared" si="258"/>
        <v/>
      </c>
    </row>
    <row r="163" spans="1:188" x14ac:dyDescent="0.2">
      <c r="A163" s="166"/>
      <c r="B163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63" s="78" t="str">
        <f>IF(B163&lt;&gt;"",IF(B163=0,COUNTIF(B$2:B162,0)+1,COUNTIF(B$2:B162,B163)+B163+COUNTIF(B:B,0)),"")</f>
        <v/>
      </c>
      <c r="D163" s="78" t="str">
        <f>IF(AND(Variance&lt;&gt;"",Entry_Number&lt;&gt;""),Entry_Number,"")</f>
        <v/>
      </c>
      <c r="E163" s="120" t="str">
        <f>IF(Input!Study_name&lt;&gt;"",Input!Study_name,"")</f>
        <v/>
      </c>
      <c r="F163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63" s="58" t="str">
        <f t="shared" si="260"/>
        <v/>
      </c>
      <c r="H163" s="58" t="str">
        <f t="shared" si="261"/>
        <v/>
      </c>
      <c r="I163" s="58" t="str">
        <f t="shared" si="262"/>
        <v/>
      </c>
      <c r="J163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63" s="58" t="str">
        <f>IF(AND(Include_study="Yes",Sufficient_data="Yes",Variance&lt;&gt;""),IF(Input!Standard_error_of_Partial_correlation&lt;&gt;"",Input!Standard_error_of_Partial_correlation,SQRT(J163)),"")</f>
        <v/>
      </c>
      <c r="L163" s="58" t="str">
        <f>IF(AND(Sufficient_data="Yes",Include_study="Yes",Variance&lt;&gt;""),1/Variance,"")</f>
        <v/>
      </c>
      <c r="M163" s="58" t="str">
        <f>IF(AND(Sufficient_data="Yes",Include_study="Yes",Variance&lt;&gt;""),1/(Variance+T2_),"")</f>
        <v/>
      </c>
      <c r="N163" s="58" t="str">
        <f t="shared" si="263"/>
        <v/>
      </c>
      <c r="O163" s="58" t="str">
        <f t="shared" si="264"/>
        <v/>
      </c>
      <c r="P163" s="143" t="str">
        <f t="shared" si="265"/>
        <v/>
      </c>
      <c r="Q163" s="146" t="str">
        <f>IF(AND(Include_study="Yes",Sufficient_data="Yes",Variance&lt;&gt;""),IF(Fisher_transformation="Off",Partial_correlation,Partial_correlation_z)-Combined_Effect_Size,"")</f>
        <v/>
      </c>
      <c r="S163" s="75" t="e">
        <f>IF(AND(Sufficient_data="Yes",Include_study="Yes",Variance&lt;&gt;""),Partial_correlation,NA())</f>
        <v>#N/A</v>
      </c>
      <c r="T163" s="58" t="e">
        <f t="shared" si="266"/>
        <v>#N/A</v>
      </c>
      <c r="U163" s="47" t="e">
        <f t="shared" si="267"/>
        <v>#N/A</v>
      </c>
      <c r="Z163" s="166"/>
      <c r="AA163" s="82" t="str">
        <f t="shared" si="268"/>
        <v/>
      </c>
      <c r="AB163" s="88" t="b">
        <f t="shared" ref="AB163:AB194" si="296">IF(Subgroup_Fisher_transformation="On",AND(Include_study="Yes",Sufficient_data="Yes",Subgroup&lt;&gt;"",Number_of_observations&lt;&gt;"",Number_of_predictors&lt;&gt;""),AND(Include_study="Yes",Sufficient_data="Yes",Subgroup&lt;&gt;""))</f>
        <v>0</v>
      </c>
      <c r="AC163" s="105" t="str">
        <f>IF(Include_in_subgroup=TRUE,Input!Study_name,"")</f>
        <v/>
      </c>
      <c r="AD163" s="58" t="str">
        <f t="shared" si="269"/>
        <v/>
      </c>
      <c r="AE163" s="58" t="str">
        <f t="shared" si="270"/>
        <v/>
      </c>
      <c r="AF163" s="58" t="str">
        <f t="shared" si="271"/>
        <v/>
      </c>
      <c r="AG163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63" s="58" t="str">
        <f t="shared" si="272"/>
        <v/>
      </c>
      <c r="AI163" s="58" t="str">
        <f t="shared" si="273"/>
        <v/>
      </c>
      <c r="AJ163" s="83" t="str">
        <f t="shared" si="274"/>
        <v/>
      </c>
      <c r="AK163" s="58" t="str">
        <f t="shared" si="275"/>
        <v/>
      </c>
      <c r="AL163" s="58" t="str">
        <f t="shared" si="276"/>
        <v/>
      </c>
      <c r="AM163" s="47" t="str">
        <f t="shared" si="277"/>
        <v/>
      </c>
      <c r="AN163" s="27"/>
      <c r="AO163" s="75" t="e">
        <f t="shared" si="278"/>
        <v>#N/A</v>
      </c>
      <c r="AP163" s="58" t="e">
        <f t="shared" si="279"/>
        <v>#N/A</v>
      </c>
      <c r="AQ163" s="47" t="e">
        <f t="shared" si="280"/>
        <v>#N/A</v>
      </c>
      <c r="AR163" s="27"/>
      <c r="AS163" s="82" t="str">
        <f t="shared" si="206"/>
        <v/>
      </c>
      <c r="AT163" s="58" t="str">
        <f>IF(AND(Sufficient_data="Yes",Include_study="Yes",Subgroup&lt;&gt;""),IF(COUNTIFS(Input!K$2:K162,"="&amp;"Yes",Input!C$2:C162,"="&amp;"Yes",Input!M$2:M162,"="&amp;Subgroup)&gt;0,"",Subgroup),"")</f>
        <v/>
      </c>
      <c r="AU163" s="88" t="str">
        <f t="shared" si="207"/>
        <v/>
      </c>
      <c r="AV163" s="78" t="str">
        <f t="shared" si="281"/>
        <v/>
      </c>
      <c r="AW163" s="58" t="str">
        <f t="shared" si="208"/>
        <v/>
      </c>
      <c r="AX163" s="89" t="str">
        <f t="shared" si="209"/>
        <v/>
      </c>
      <c r="AY163" s="83" t="str">
        <f t="shared" si="251"/>
        <v/>
      </c>
      <c r="AZ163" s="58" t="str">
        <f t="shared" si="210"/>
        <v/>
      </c>
      <c r="BA163" s="58" t="str">
        <f t="shared" si="282"/>
        <v/>
      </c>
      <c r="BB163" s="58" t="str">
        <f t="shared" si="211"/>
        <v/>
      </c>
      <c r="BC163" s="58" t="str">
        <f t="shared" si="212"/>
        <v/>
      </c>
      <c r="BD163" s="58" t="str">
        <f t="shared" si="283"/>
        <v/>
      </c>
      <c r="BE163" s="88" t="str">
        <f t="shared" si="284"/>
        <v/>
      </c>
      <c r="BF163" s="58" t="str">
        <f t="shared" si="285"/>
        <v/>
      </c>
      <c r="BG163" s="58" t="str">
        <f t="shared" si="286"/>
        <v/>
      </c>
      <c r="BH163" s="58" t="str">
        <f t="shared" si="252"/>
        <v/>
      </c>
      <c r="BI163" s="58" t="str">
        <f t="shared" si="253"/>
        <v/>
      </c>
      <c r="BJ163" s="58" t="str">
        <f t="shared" si="287"/>
        <v/>
      </c>
      <c r="BK163" s="58" t="str">
        <f t="shared" si="288"/>
        <v/>
      </c>
      <c r="BL163" s="58" t="str">
        <f t="shared" si="254"/>
        <v/>
      </c>
      <c r="BM163" s="58" t="str">
        <f t="shared" si="255"/>
        <v/>
      </c>
      <c r="BN163" s="58" t="str">
        <f t="shared" si="289"/>
        <v/>
      </c>
      <c r="BO163" s="58" t="e">
        <f t="shared" si="290"/>
        <v>#N/A</v>
      </c>
      <c r="BP163" s="83" t="str">
        <f t="shared" si="256"/>
        <v/>
      </c>
      <c r="BQ163" s="58" t="str">
        <f t="shared" si="291"/>
        <v/>
      </c>
      <c r="BR163" s="58" t="str">
        <f t="shared" si="292"/>
        <v/>
      </c>
      <c r="BS163" s="58" t="str">
        <f t="shared" si="293"/>
        <v/>
      </c>
      <c r="BT163" s="47" t="str">
        <f t="shared" si="294"/>
        <v/>
      </c>
      <c r="BY163" s="167"/>
      <c r="BZ163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63" s="58" t="e">
        <f>IF(Include_in_Moderator=TRUE,'Moderator Analysis'!E:E,NA())</f>
        <v>#N/A</v>
      </c>
      <c r="CB163" s="58" t="e">
        <f>IF(Include_in_Moderator=TRUE,'Moderator Analysis'!F:F,NA())</f>
        <v>#N/A</v>
      </c>
      <c r="CC163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63" s="58" t="str">
        <f>IF(Include_in_Moderator=TRUE,1/CC:CC^2,"")</f>
        <v/>
      </c>
      <c r="CE163" s="58" t="str">
        <f>IF(Include_in_Moderator=TRUE,'Moderator Analysis'!F:F-CO$2,"")</f>
        <v/>
      </c>
      <c r="CF163" s="58" t="str">
        <f>IF(Include_in_Moderator=TRUE,'Moderator Analysis'!E:E-CO$3,"")</f>
        <v/>
      </c>
      <c r="CG163" s="47" t="str">
        <f>IF(Include_in_Moderator=TRUE,CD:CD*('Moderator Analysis'!F:F-CO$5-CO$4*'Moderator Analysis'!E:E)^2,"")</f>
        <v/>
      </c>
      <c r="CH163" s="27"/>
      <c r="CI163" s="75" t="str">
        <f>IF(AND(Sufficient_data="Yes",Include_study="Yes",Include_in_Moderator=TRUE,Moderator&lt;&gt;""),1/(CC:CC^2+CO$7),"")</f>
        <v/>
      </c>
      <c r="CJ163" s="58" t="str">
        <f>IF(AND(Sufficient_data="Yes",Include_study="Yes",CI163&lt;&gt;""),'Moderator Analysis'!F:F-'Moderator Analysis'!K$37,"")</f>
        <v/>
      </c>
      <c r="CK163" s="58" t="str">
        <f>IF(AND(Sufficient_data="Yes",Include_study="Yes",CI163&lt;&gt;""),'Moderator Analysis'!E:E-SUMPRODUCT('Moderator Analysis'!E:E,CI:CI)/SUM(CI:CI),"")</f>
        <v/>
      </c>
      <c r="CL163" s="47" t="str">
        <f>IF(AND(Sufficient_data="Yes",Include_study="Yes",CI163&lt;&gt;""),CI:CI*(CB163-'Moderator Analysis'!K$29-'Moderator Analysis'!K$30*'Moderator Analysis'!E:E)^2,"")</f>
        <v/>
      </c>
      <c r="CQ163" s="167"/>
      <c r="CR163" s="150" t="b">
        <f>IF(Additional_Fisher_transformation="On",AND(Include_study="Yes",Number_of_observations&lt;&gt;"",Number_of_predictors&lt;&gt;""),AND(Include_study="Yes",Sufficient_data="Yes"))</f>
        <v>0</v>
      </c>
      <c r="CS163" s="169"/>
      <c r="CT163" s="58" t="str">
        <f>IF(Include_in_Pub_Bias=TRUE,Partial_correlation,"")</f>
        <v/>
      </c>
      <c r="CU163" s="58" t="str">
        <f>IF(AND(Include_in_Pub_Bias=TRUE,Additional_Fisher_transformation="On"),FISHER(Partial_correlation),"")</f>
        <v/>
      </c>
      <c r="CV163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63" s="58" t="str">
        <f>IF(Include_in_Pub_Bias=TRUE,1/CV:CV^2,"")</f>
        <v/>
      </c>
      <c r="CX163" s="58" t="str">
        <f>IF(Include_in_Pub_Bias=TRUE,1/(CV:CV^2+IF(Additional_model="Fixed effect",0,Calculations!DK$11)),"")</f>
        <v/>
      </c>
      <c r="CY163" s="58" t="str">
        <f>IF(Include_in_Pub_Bias=TRUE,1/(CV:CV^2+IF(Additional_model="Fixed effect",0,'Publication Bias Analysis'!L$32)),"")</f>
        <v/>
      </c>
      <c r="CZ163" s="58" t="str">
        <f>IF(Include_in_Pub_Bias=TRUE,'Publication Bias Analysis'!E:E-'Publication Bias Analysis'!I$37,"")</f>
        <v/>
      </c>
      <c r="DA163" s="58" t="str">
        <f>IF(Include_in_Pub_Bias=TRUE,IF(Additional_model="Fixed effect",1/CV:CV,1/SQRT(CV:CV^2+DK$11)),"")</f>
        <v/>
      </c>
      <c r="DB163" s="58" t="str">
        <f>IF(Include_in_Pub_Bias=TRUE,IF(Additional_model="Fixed effect",'Publication Bias Analysis'!E:E/CV:CV,'Publication Bias Analysis'!E:E/SQRT(CV:CV^2+DK$11)),"")</f>
        <v/>
      </c>
      <c r="DC163" s="78" t="str">
        <f>IF(Include_in_Pub_Bias=TRUE,RANK(DP:DP,DP:DP,1)*IF(DO:DO&gt;0,1,-1),"")</f>
        <v/>
      </c>
      <c r="DD163" s="78" t="str">
        <f>IF(Include_in_Pub_Bias=TRUE,DC:DC,"")</f>
        <v/>
      </c>
      <c r="DE163" s="78" t="str">
        <f>IF(Include_in_Pub_Bias=TRUE,RANK(DS:DS,DS:DS,1)*IF(DR:DR&lt;0,-1,1),"")</f>
        <v/>
      </c>
      <c r="DF163" s="78" t="str">
        <f>IF(Include_in_Pub_Bias=TRUE,RANK(DV:DV,DV:DV,1)*IF(DU:DU&lt;0,-1,1),"")</f>
        <v/>
      </c>
      <c r="DG163" s="58" t="e">
        <f>IF(Include_in_Pub_Bias=TRUE,'Publication Bias Analysis'!E:E,NA())</f>
        <v>#N/A</v>
      </c>
      <c r="DH163" s="47" t="e">
        <f>IF(Include_in_Pub_Bias=TRUE,CV:CV,NA())</f>
        <v>#N/A</v>
      </c>
      <c r="DN163" s="164"/>
      <c r="DO163" s="10" t="str">
        <f>IF(Include_in_Pub_Bias=TRUE,IF('Publication Bias Analysis'!L$37="Left",'Publication Bias Analysis'!E:E-'Publication Bias Analysis'!I$29,'Publication Bias Analysis'!I$29-'Publication Bias Analysis'!E:E),"")</f>
        <v/>
      </c>
      <c r="DP163" s="10" t="str">
        <f>IF(Include_in_Pub_Bias=TRUE,ABS(DO163),"")</f>
        <v/>
      </c>
      <c r="DQ163" s="47" t="str">
        <f>IF(Include_in_Pub_Bias=TRUE,1/(CV:CV^2+IF(Additional_model="Fixed effect",0,$DZ$6)),"")</f>
        <v/>
      </c>
      <c r="DR163" s="10" t="str">
        <f>IF(Include_in_Pub_Bias=TRUE,IF('Publication Bias Analysis'!L$37="Left",'Publication Bias Analysis'!E:E-DZ$3,DZ$3-'Publication Bias Analysis'!E:E),"")</f>
        <v/>
      </c>
      <c r="DS163" s="10" t="str">
        <f t="shared" si="257"/>
        <v/>
      </c>
      <c r="DT163" s="47" t="str">
        <f>IF(AND(DR163&lt;&gt;"",DD163&lt;=MAX(DD:DD)-DZ$7),1/(CV:CV^2+IF(Additional_model="Fixed effect",0,$DZ$13)),"")</f>
        <v/>
      </c>
      <c r="DU163" s="10" t="str">
        <f>IF(Include_in_Pub_Bias=TRUE,IF('Publication Bias Analysis'!L$37="Left",'Publication Bias Analysis'!E:E-DZ$10,DZ$10-'Publication Bias Analysis'!E:E),"")</f>
        <v/>
      </c>
      <c r="DV163" s="10" t="str">
        <f t="shared" si="213"/>
        <v/>
      </c>
      <c r="DW163" s="47" t="str">
        <f>IF(AND(DU163&lt;&gt;"",DE163&lt;=MAX(DE:DE)-DZ$14),1/(CV:CV^2+IF(Additional_model="Fixed effect",0,$DZ$20)),"")</f>
        <v/>
      </c>
      <c r="EO163" s="164"/>
      <c r="EP163" s="58" t="str">
        <f>IF(Include_in_Pub_Bias=TRUE,Inverse_standard_error-AVERAGE(Inverse_standard_error),"")</f>
        <v/>
      </c>
      <c r="EQ163" s="47" t="str">
        <f>IF(Include_in_Pub_Bias=TRUE,Z_score-('Publication Bias Analysis'!P$3+'Publication Bias Analysis'!P$4*Inverse_standard_error),"")</f>
        <v/>
      </c>
      <c r="ES163" s="164"/>
      <c r="ET163" s="58" t="str">
        <f>IF(Include_in_Pub_Bias=TRUE,('Publication Bias Analysis'!E:E-SUMPRODUCT('Publication Bias Analysis'!E:E,Calculations!CW:CW)/SUM(Calculations!CW:CW))/(SQRT(EU:EU)),"")</f>
        <v/>
      </c>
      <c r="EU163" s="58" t="str">
        <f>IF(Include_in_Pub_Bias=TRUE,'Publication Bias Analysis'!F:F^2-1/(SUM(Calculations!CW:CW)),"")</f>
        <v/>
      </c>
      <c r="EV163" s="78" t="str">
        <f>IF(Include_in_Pub_Bias=TRUE,RANK(ET:ET,ET:ET,1),"")</f>
        <v/>
      </c>
      <c r="EW163" s="78" t="str">
        <f>IF(Include_in_Pub_Bias=TRUE,RANK(EU:EU,EU:EU,1),"")</f>
        <v/>
      </c>
      <c r="EX163" s="78" t="str">
        <f>IF(Include_in_Pub_Bias=TRUE,COUNTIFS(EV164:EV362,"&lt;"&amp;EV163,EW164:EW362,"&lt;"&amp;EW163)+COUNTIFS(EV164:EV362,"&gt;"&amp;EV163,EW164:EW362,"&gt;"&amp;EW163),"")</f>
        <v/>
      </c>
      <c r="EY163" s="94" t="str">
        <f>IF(Include_in_Pub_Bias=TRUE,COUNTIFS(EV164:EV362,"&lt;"&amp;EV163,EW164:EW362,"&gt;"&amp;EW163)+COUNTIFS(EV164:EV362,"&gt;"&amp;EV163,EW164:EW362,"&lt;"&amp;EW163),"")</f>
        <v/>
      </c>
      <c r="FA163" s="164"/>
      <c r="FG163" s="164"/>
      <c r="FH163" s="58" t="e">
        <f>IF(Include_in_Pub_Bias=TRUE,Inverse_standard_error,NA())</f>
        <v>#N/A</v>
      </c>
      <c r="FI163" s="58" t="e">
        <f>IF(Include_in_Pub_Bias=TRUE,Z_score,NA())</f>
        <v>#N/A</v>
      </c>
      <c r="FJ163" s="58" t="str">
        <f>IF(Include_in_Pub_Bias=TRUE,Inverse_standard_error-AVERAGE(Inverse_standard_error),"")</f>
        <v/>
      </c>
      <c r="FK163" s="47" t="str">
        <f>IF(Include_in_Pub_Bias=TRUE,Z_score-('Publication Bias Analysis'!AK$30+'Publication Bias Analysis'!AK$31*Inverse_standard_error),"")</f>
        <v/>
      </c>
      <c r="FQ163" s="164"/>
      <c r="FR163" s="98" t="str">
        <f>IF(Z_score&lt;&gt;"",RANK('Publication Bias Analysis'!AT:AT,'Publication Bias Analysis'!AT:AT,1)+COUNTIF('Publication Bias Analysis'!AT$2:AT162,'Publication Bias Analysis'!AR163),"")</f>
        <v/>
      </c>
      <c r="FS163" s="58" t="str">
        <f t="shared" si="259"/>
        <v/>
      </c>
      <c r="FT163" s="58" t="e">
        <f>IF(Include_in_Pub_Bias=TRUE,'Publication Bias Analysis'!AS163,NA())</f>
        <v>#N/A</v>
      </c>
      <c r="FU163" s="58" t="e">
        <f>IF('Publication Bias Analysis'!AS163&lt;&gt;"",'Publication Bias Analysis'!AT163,NA())</f>
        <v>#N/A</v>
      </c>
      <c r="FV163" s="58" t="str">
        <f>IF(Include_in_Pub_Bias=TRUE,'Publication Bias Analysis'!AS:AS-AVERAGE('Publication Bias Analysis'!AS:AS),"")</f>
        <v/>
      </c>
      <c r="FW163" s="47" t="str">
        <f>IF(Include_in_Pub_Bias=TRUE,FU:FU-('Publication Bias Analysis'!AW$30+'Publication Bias Analysis'!AW$31*FT:FT),"")</f>
        <v/>
      </c>
      <c r="GC163" s="164"/>
      <c r="GD163" s="58" t="str">
        <f t="shared" si="295"/>
        <v/>
      </c>
      <c r="GE163" s="58" t="str">
        <f t="shared" si="214"/>
        <v/>
      </c>
      <c r="GF163" s="47" t="str">
        <f t="shared" si="258"/>
        <v/>
      </c>
    </row>
    <row r="164" spans="1:188" x14ac:dyDescent="0.2">
      <c r="A164" s="166"/>
      <c r="B164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64" s="78" t="str">
        <f>IF(B164&lt;&gt;"",IF(B164=0,COUNTIF(B$2:B163,0)+1,COUNTIF(B$2:B163,B164)+B164+COUNTIF(B:B,0)),"")</f>
        <v/>
      </c>
      <c r="D164" s="78" t="str">
        <f>IF(AND(Variance&lt;&gt;"",Entry_Number&lt;&gt;""),Entry_Number,"")</f>
        <v/>
      </c>
      <c r="E164" s="120" t="str">
        <f>IF(Input!Study_name&lt;&gt;"",Input!Study_name,"")</f>
        <v/>
      </c>
      <c r="F164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64" s="58" t="str">
        <f t="shared" si="260"/>
        <v/>
      </c>
      <c r="H164" s="58" t="str">
        <f t="shared" si="261"/>
        <v/>
      </c>
      <c r="I164" s="58" t="str">
        <f t="shared" si="262"/>
        <v/>
      </c>
      <c r="J164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64" s="58" t="str">
        <f>IF(AND(Include_study="Yes",Sufficient_data="Yes",Variance&lt;&gt;""),IF(Input!Standard_error_of_Partial_correlation&lt;&gt;"",Input!Standard_error_of_Partial_correlation,SQRT(J164)),"")</f>
        <v/>
      </c>
      <c r="L164" s="58" t="str">
        <f>IF(AND(Sufficient_data="Yes",Include_study="Yes",Variance&lt;&gt;""),1/Variance,"")</f>
        <v/>
      </c>
      <c r="M164" s="58" t="str">
        <f>IF(AND(Sufficient_data="Yes",Include_study="Yes",Variance&lt;&gt;""),1/(Variance+T2_),"")</f>
        <v/>
      </c>
      <c r="N164" s="58" t="str">
        <f t="shared" si="263"/>
        <v/>
      </c>
      <c r="O164" s="58" t="str">
        <f t="shared" si="264"/>
        <v/>
      </c>
      <c r="P164" s="143" t="str">
        <f t="shared" si="265"/>
        <v/>
      </c>
      <c r="Q164" s="146" t="str">
        <f>IF(AND(Include_study="Yes",Sufficient_data="Yes",Variance&lt;&gt;""),IF(Fisher_transformation="Off",Partial_correlation,Partial_correlation_z)-Combined_Effect_Size,"")</f>
        <v/>
      </c>
      <c r="S164" s="75" t="e">
        <f>IF(AND(Sufficient_data="Yes",Include_study="Yes",Variance&lt;&gt;""),Partial_correlation,NA())</f>
        <v>#N/A</v>
      </c>
      <c r="T164" s="58" t="e">
        <f t="shared" si="266"/>
        <v>#N/A</v>
      </c>
      <c r="U164" s="47" t="e">
        <f t="shared" si="267"/>
        <v>#N/A</v>
      </c>
      <c r="Z164" s="166"/>
      <c r="AA164" s="82" t="str">
        <f t="shared" si="268"/>
        <v/>
      </c>
      <c r="AB164" s="88" t="b">
        <f t="shared" si="296"/>
        <v>0</v>
      </c>
      <c r="AC164" s="105" t="str">
        <f>IF(Include_in_subgroup=TRUE,Input!Study_name,"")</f>
        <v/>
      </c>
      <c r="AD164" s="58" t="str">
        <f t="shared" si="269"/>
        <v/>
      </c>
      <c r="AE164" s="58" t="str">
        <f t="shared" si="270"/>
        <v/>
      </c>
      <c r="AF164" s="58" t="str">
        <f t="shared" si="271"/>
        <v/>
      </c>
      <c r="AG164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64" s="58" t="str">
        <f t="shared" si="272"/>
        <v/>
      </c>
      <c r="AI164" s="58" t="str">
        <f t="shared" si="273"/>
        <v/>
      </c>
      <c r="AJ164" s="83" t="str">
        <f t="shared" si="274"/>
        <v/>
      </c>
      <c r="AK164" s="58" t="str">
        <f t="shared" si="275"/>
        <v/>
      </c>
      <c r="AL164" s="58" t="str">
        <f t="shared" si="276"/>
        <v/>
      </c>
      <c r="AM164" s="47" t="str">
        <f t="shared" si="277"/>
        <v/>
      </c>
      <c r="AN164" s="27"/>
      <c r="AO164" s="75" t="e">
        <f t="shared" si="278"/>
        <v>#N/A</v>
      </c>
      <c r="AP164" s="58" t="e">
        <f t="shared" si="279"/>
        <v>#N/A</v>
      </c>
      <c r="AQ164" s="47" t="e">
        <f t="shared" si="280"/>
        <v>#N/A</v>
      </c>
      <c r="AR164" s="27"/>
      <c r="AS164" s="82" t="str">
        <f t="shared" si="206"/>
        <v/>
      </c>
      <c r="AT164" s="58" t="str">
        <f>IF(AND(Sufficient_data="Yes",Include_study="Yes",Subgroup&lt;&gt;""),IF(COUNTIFS(Input!K$2:K163,"="&amp;"Yes",Input!C$2:C163,"="&amp;"Yes",Input!M$2:M163,"="&amp;Subgroup)&gt;0,"",Subgroup),"")</f>
        <v/>
      </c>
      <c r="AU164" s="88" t="str">
        <f t="shared" si="207"/>
        <v/>
      </c>
      <c r="AV164" s="78" t="str">
        <f t="shared" si="281"/>
        <v/>
      </c>
      <c r="AW164" s="58" t="str">
        <f t="shared" si="208"/>
        <v/>
      </c>
      <c r="AX164" s="89" t="str">
        <f t="shared" si="209"/>
        <v/>
      </c>
      <c r="AY164" s="83" t="str">
        <f t="shared" si="251"/>
        <v/>
      </c>
      <c r="AZ164" s="58" t="str">
        <f t="shared" si="210"/>
        <v/>
      </c>
      <c r="BA164" s="58" t="str">
        <f t="shared" si="282"/>
        <v/>
      </c>
      <c r="BB164" s="58" t="str">
        <f t="shared" si="211"/>
        <v/>
      </c>
      <c r="BC164" s="58" t="str">
        <f t="shared" si="212"/>
        <v/>
      </c>
      <c r="BD164" s="58" t="str">
        <f t="shared" si="283"/>
        <v/>
      </c>
      <c r="BE164" s="88" t="str">
        <f t="shared" si="284"/>
        <v/>
      </c>
      <c r="BF164" s="58" t="str">
        <f t="shared" si="285"/>
        <v/>
      </c>
      <c r="BG164" s="58" t="str">
        <f t="shared" si="286"/>
        <v/>
      </c>
      <c r="BH164" s="58" t="str">
        <f t="shared" si="252"/>
        <v/>
      </c>
      <c r="BI164" s="58" t="str">
        <f t="shared" si="253"/>
        <v/>
      </c>
      <c r="BJ164" s="58" t="str">
        <f t="shared" si="287"/>
        <v/>
      </c>
      <c r="BK164" s="58" t="str">
        <f t="shared" si="288"/>
        <v/>
      </c>
      <c r="BL164" s="58" t="str">
        <f t="shared" si="254"/>
        <v/>
      </c>
      <c r="BM164" s="58" t="str">
        <f t="shared" si="255"/>
        <v/>
      </c>
      <c r="BN164" s="58" t="str">
        <f t="shared" si="289"/>
        <v/>
      </c>
      <c r="BO164" s="58" t="e">
        <f t="shared" si="290"/>
        <v>#N/A</v>
      </c>
      <c r="BP164" s="83" t="str">
        <f t="shared" si="256"/>
        <v/>
      </c>
      <c r="BQ164" s="58" t="str">
        <f t="shared" si="291"/>
        <v/>
      </c>
      <c r="BR164" s="58" t="str">
        <f t="shared" si="292"/>
        <v/>
      </c>
      <c r="BS164" s="58" t="str">
        <f t="shared" si="293"/>
        <v/>
      </c>
      <c r="BT164" s="47" t="str">
        <f t="shared" si="294"/>
        <v/>
      </c>
      <c r="BY164" s="167"/>
      <c r="BZ164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64" s="58" t="e">
        <f>IF(Include_in_Moderator=TRUE,'Moderator Analysis'!E:E,NA())</f>
        <v>#N/A</v>
      </c>
      <c r="CB164" s="58" t="e">
        <f>IF(Include_in_Moderator=TRUE,'Moderator Analysis'!F:F,NA())</f>
        <v>#N/A</v>
      </c>
      <c r="CC164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64" s="58" t="str">
        <f>IF(Include_in_Moderator=TRUE,1/CC:CC^2,"")</f>
        <v/>
      </c>
      <c r="CE164" s="58" t="str">
        <f>IF(Include_in_Moderator=TRUE,'Moderator Analysis'!F:F-CO$2,"")</f>
        <v/>
      </c>
      <c r="CF164" s="58" t="str">
        <f>IF(Include_in_Moderator=TRUE,'Moderator Analysis'!E:E-CO$3,"")</f>
        <v/>
      </c>
      <c r="CG164" s="47" t="str">
        <f>IF(Include_in_Moderator=TRUE,CD:CD*('Moderator Analysis'!F:F-CO$5-CO$4*'Moderator Analysis'!E:E)^2,"")</f>
        <v/>
      </c>
      <c r="CH164" s="27"/>
      <c r="CI164" s="75" t="str">
        <f>IF(AND(Sufficient_data="Yes",Include_study="Yes",Include_in_Moderator=TRUE,Moderator&lt;&gt;""),1/(CC:CC^2+CO$7),"")</f>
        <v/>
      </c>
      <c r="CJ164" s="58" t="str">
        <f>IF(AND(Sufficient_data="Yes",Include_study="Yes",CI164&lt;&gt;""),'Moderator Analysis'!F:F-'Moderator Analysis'!K$37,"")</f>
        <v/>
      </c>
      <c r="CK164" s="58" t="str">
        <f>IF(AND(Sufficient_data="Yes",Include_study="Yes",CI164&lt;&gt;""),'Moderator Analysis'!E:E-SUMPRODUCT('Moderator Analysis'!E:E,CI:CI)/SUM(CI:CI),"")</f>
        <v/>
      </c>
      <c r="CL164" s="47" t="str">
        <f>IF(AND(Sufficient_data="Yes",Include_study="Yes",CI164&lt;&gt;""),CI:CI*(CB164-'Moderator Analysis'!K$29-'Moderator Analysis'!K$30*'Moderator Analysis'!E:E)^2,"")</f>
        <v/>
      </c>
      <c r="CQ164" s="167"/>
      <c r="CR164" s="150" t="b">
        <f>IF(Additional_Fisher_transformation="On",AND(Include_study="Yes",Number_of_observations&lt;&gt;"",Number_of_predictors&lt;&gt;""),AND(Include_study="Yes",Sufficient_data="Yes"))</f>
        <v>0</v>
      </c>
      <c r="CS164" s="169"/>
      <c r="CT164" s="58" t="str">
        <f>IF(Include_in_Pub_Bias=TRUE,Partial_correlation,"")</f>
        <v/>
      </c>
      <c r="CU164" s="58" t="str">
        <f>IF(AND(Include_in_Pub_Bias=TRUE,Additional_Fisher_transformation="On"),FISHER(Partial_correlation),"")</f>
        <v/>
      </c>
      <c r="CV164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64" s="58" t="str">
        <f>IF(Include_in_Pub_Bias=TRUE,1/CV:CV^2,"")</f>
        <v/>
      </c>
      <c r="CX164" s="58" t="str">
        <f>IF(Include_in_Pub_Bias=TRUE,1/(CV:CV^2+IF(Additional_model="Fixed effect",0,Calculations!DK$11)),"")</f>
        <v/>
      </c>
      <c r="CY164" s="58" t="str">
        <f>IF(Include_in_Pub_Bias=TRUE,1/(CV:CV^2+IF(Additional_model="Fixed effect",0,'Publication Bias Analysis'!L$32)),"")</f>
        <v/>
      </c>
      <c r="CZ164" s="58" t="str">
        <f>IF(Include_in_Pub_Bias=TRUE,'Publication Bias Analysis'!E:E-'Publication Bias Analysis'!I$37,"")</f>
        <v/>
      </c>
      <c r="DA164" s="58" t="str">
        <f>IF(Include_in_Pub_Bias=TRUE,IF(Additional_model="Fixed effect",1/CV:CV,1/SQRT(CV:CV^2+DK$11)),"")</f>
        <v/>
      </c>
      <c r="DB164" s="58" t="str">
        <f>IF(Include_in_Pub_Bias=TRUE,IF(Additional_model="Fixed effect",'Publication Bias Analysis'!E:E/CV:CV,'Publication Bias Analysis'!E:E/SQRT(CV:CV^2+DK$11)),"")</f>
        <v/>
      </c>
      <c r="DC164" s="78" t="str">
        <f>IF(Include_in_Pub_Bias=TRUE,RANK(DP:DP,DP:DP,1)*IF(DO:DO&gt;0,1,-1),"")</f>
        <v/>
      </c>
      <c r="DD164" s="78" t="str">
        <f>IF(Include_in_Pub_Bias=TRUE,DC:DC,"")</f>
        <v/>
      </c>
      <c r="DE164" s="78" t="str">
        <f>IF(Include_in_Pub_Bias=TRUE,RANK(DS:DS,DS:DS,1)*IF(DR:DR&lt;0,-1,1),"")</f>
        <v/>
      </c>
      <c r="DF164" s="78" t="str">
        <f>IF(Include_in_Pub_Bias=TRUE,RANK(DV:DV,DV:DV,1)*IF(DU:DU&lt;0,-1,1),"")</f>
        <v/>
      </c>
      <c r="DG164" s="58" t="e">
        <f>IF(Include_in_Pub_Bias=TRUE,'Publication Bias Analysis'!E:E,NA())</f>
        <v>#N/A</v>
      </c>
      <c r="DH164" s="47" t="e">
        <f>IF(Include_in_Pub_Bias=TRUE,CV:CV,NA())</f>
        <v>#N/A</v>
      </c>
      <c r="DN164" s="164"/>
      <c r="DO164" s="10" t="str">
        <f>IF(Include_in_Pub_Bias=TRUE,IF('Publication Bias Analysis'!L$37="Left",'Publication Bias Analysis'!E:E-'Publication Bias Analysis'!I$29,'Publication Bias Analysis'!I$29-'Publication Bias Analysis'!E:E),"")</f>
        <v/>
      </c>
      <c r="DP164" s="10" t="str">
        <f>IF(Include_in_Pub_Bias=TRUE,ABS(DO164),"")</f>
        <v/>
      </c>
      <c r="DQ164" s="47" t="str">
        <f>IF(Include_in_Pub_Bias=TRUE,1/(CV:CV^2+IF(Additional_model="Fixed effect",0,$DZ$6)),"")</f>
        <v/>
      </c>
      <c r="DR164" s="10" t="str">
        <f>IF(Include_in_Pub_Bias=TRUE,IF('Publication Bias Analysis'!L$37="Left",'Publication Bias Analysis'!E:E-DZ$3,DZ$3-'Publication Bias Analysis'!E:E),"")</f>
        <v/>
      </c>
      <c r="DS164" s="10" t="str">
        <f t="shared" si="257"/>
        <v/>
      </c>
      <c r="DT164" s="47" t="str">
        <f>IF(AND(DR164&lt;&gt;"",DD164&lt;=MAX(DD:DD)-DZ$7),1/(CV:CV^2+IF(Additional_model="Fixed effect",0,$DZ$13)),"")</f>
        <v/>
      </c>
      <c r="DU164" s="10" t="str">
        <f>IF(Include_in_Pub_Bias=TRUE,IF('Publication Bias Analysis'!L$37="Left",'Publication Bias Analysis'!E:E-DZ$10,DZ$10-'Publication Bias Analysis'!E:E),"")</f>
        <v/>
      </c>
      <c r="DV164" s="10" t="str">
        <f t="shared" si="213"/>
        <v/>
      </c>
      <c r="DW164" s="47" t="str">
        <f>IF(AND(DU164&lt;&gt;"",DE164&lt;=MAX(DE:DE)-DZ$14),1/(CV:CV^2+IF(Additional_model="Fixed effect",0,$DZ$20)),"")</f>
        <v/>
      </c>
      <c r="EO164" s="164"/>
      <c r="EP164" s="58" t="str">
        <f>IF(Include_in_Pub_Bias=TRUE,Inverse_standard_error-AVERAGE(Inverse_standard_error),"")</f>
        <v/>
      </c>
      <c r="EQ164" s="47" t="str">
        <f>IF(Include_in_Pub_Bias=TRUE,Z_score-('Publication Bias Analysis'!P$3+'Publication Bias Analysis'!P$4*Inverse_standard_error),"")</f>
        <v/>
      </c>
      <c r="ES164" s="164"/>
      <c r="ET164" s="58" t="str">
        <f>IF(Include_in_Pub_Bias=TRUE,('Publication Bias Analysis'!E:E-SUMPRODUCT('Publication Bias Analysis'!E:E,Calculations!CW:CW)/SUM(Calculations!CW:CW))/(SQRT(EU:EU)),"")</f>
        <v/>
      </c>
      <c r="EU164" s="58" t="str">
        <f>IF(Include_in_Pub_Bias=TRUE,'Publication Bias Analysis'!F:F^2-1/(SUM(Calculations!CW:CW)),"")</f>
        <v/>
      </c>
      <c r="EV164" s="78" t="str">
        <f>IF(Include_in_Pub_Bias=TRUE,RANK(ET:ET,ET:ET,1),"")</f>
        <v/>
      </c>
      <c r="EW164" s="78" t="str">
        <f>IF(Include_in_Pub_Bias=TRUE,RANK(EU:EU,EU:EU,1),"")</f>
        <v/>
      </c>
      <c r="EX164" s="78" t="str">
        <f>IF(Include_in_Pub_Bias=TRUE,COUNTIFS(EV165:EV363,"&lt;"&amp;EV164,EW165:EW363,"&lt;"&amp;EW164)+COUNTIFS(EV165:EV363,"&gt;"&amp;EV164,EW165:EW363,"&gt;"&amp;EW164),"")</f>
        <v/>
      </c>
      <c r="EY164" s="94" t="str">
        <f>IF(Include_in_Pub_Bias=TRUE,COUNTIFS(EV165:EV363,"&lt;"&amp;EV164,EW165:EW363,"&gt;"&amp;EW164)+COUNTIFS(EV165:EV363,"&gt;"&amp;EV164,EW165:EW363,"&lt;"&amp;EW164),"")</f>
        <v/>
      </c>
      <c r="FA164" s="164"/>
      <c r="FG164" s="164"/>
      <c r="FH164" s="58" t="e">
        <f>IF(Include_in_Pub_Bias=TRUE,Inverse_standard_error,NA())</f>
        <v>#N/A</v>
      </c>
      <c r="FI164" s="58" t="e">
        <f>IF(Include_in_Pub_Bias=TRUE,Z_score,NA())</f>
        <v>#N/A</v>
      </c>
      <c r="FJ164" s="58" t="str">
        <f>IF(Include_in_Pub_Bias=TRUE,Inverse_standard_error-AVERAGE(Inverse_standard_error),"")</f>
        <v/>
      </c>
      <c r="FK164" s="47" t="str">
        <f>IF(Include_in_Pub_Bias=TRUE,Z_score-('Publication Bias Analysis'!AK$30+'Publication Bias Analysis'!AK$31*Inverse_standard_error),"")</f>
        <v/>
      </c>
      <c r="FQ164" s="164"/>
      <c r="FR164" s="98" t="str">
        <f>IF(Z_score&lt;&gt;"",RANK('Publication Bias Analysis'!AT:AT,'Publication Bias Analysis'!AT:AT,1)+COUNTIF('Publication Bias Analysis'!AT$2:AT163,'Publication Bias Analysis'!AR164),"")</f>
        <v/>
      </c>
      <c r="FS164" s="58" t="str">
        <f t="shared" si="259"/>
        <v/>
      </c>
      <c r="FT164" s="58" t="e">
        <f>IF(Include_in_Pub_Bias=TRUE,'Publication Bias Analysis'!AS164,NA())</f>
        <v>#N/A</v>
      </c>
      <c r="FU164" s="58" t="e">
        <f>IF('Publication Bias Analysis'!AS164&lt;&gt;"",'Publication Bias Analysis'!AT164,NA())</f>
        <v>#N/A</v>
      </c>
      <c r="FV164" s="58" t="str">
        <f>IF(Include_in_Pub_Bias=TRUE,'Publication Bias Analysis'!AS:AS-AVERAGE('Publication Bias Analysis'!AS:AS),"")</f>
        <v/>
      </c>
      <c r="FW164" s="47" t="str">
        <f>IF(Include_in_Pub_Bias=TRUE,FU:FU-('Publication Bias Analysis'!AW$30+'Publication Bias Analysis'!AW$31*FT:FT),"")</f>
        <v/>
      </c>
      <c r="GC164" s="164"/>
      <c r="GD164" s="58" t="str">
        <f t="shared" si="295"/>
        <v/>
      </c>
      <c r="GE164" s="58" t="str">
        <f t="shared" si="214"/>
        <v/>
      </c>
      <c r="GF164" s="47" t="str">
        <f t="shared" si="258"/>
        <v/>
      </c>
    </row>
    <row r="165" spans="1:188" x14ac:dyDescent="0.2">
      <c r="A165" s="166"/>
      <c r="B165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65" s="78" t="str">
        <f>IF(B165&lt;&gt;"",IF(B165=0,COUNTIF(B$2:B164,0)+1,COUNTIF(B$2:B164,B165)+B165+COUNTIF(B:B,0)),"")</f>
        <v/>
      </c>
      <c r="D165" s="78" t="str">
        <f>IF(AND(Variance&lt;&gt;"",Entry_Number&lt;&gt;""),Entry_Number,"")</f>
        <v/>
      </c>
      <c r="E165" s="120" t="str">
        <f>IF(Input!Study_name&lt;&gt;"",Input!Study_name,"")</f>
        <v/>
      </c>
      <c r="F165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65" s="58" t="str">
        <f t="shared" si="260"/>
        <v/>
      </c>
      <c r="H165" s="58" t="str">
        <f t="shared" si="261"/>
        <v/>
      </c>
      <c r="I165" s="58" t="str">
        <f t="shared" si="262"/>
        <v/>
      </c>
      <c r="J165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65" s="58" t="str">
        <f>IF(AND(Include_study="Yes",Sufficient_data="Yes",Variance&lt;&gt;""),IF(Input!Standard_error_of_Partial_correlation&lt;&gt;"",Input!Standard_error_of_Partial_correlation,SQRT(J165)),"")</f>
        <v/>
      </c>
      <c r="L165" s="58" t="str">
        <f>IF(AND(Sufficient_data="Yes",Include_study="Yes",Variance&lt;&gt;""),1/Variance,"")</f>
        <v/>
      </c>
      <c r="M165" s="58" t="str">
        <f>IF(AND(Sufficient_data="Yes",Include_study="Yes",Variance&lt;&gt;""),1/(Variance+T2_),"")</f>
        <v/>
      </c>
      <c r="N165" s="58" t="str">
        <f t="shared" si="263"/>
        <v/>
      </c>
      <c r="O165" s="58" t="str">
        <f t="shared" si="264"/>
        <v/>
      </c>
      <c r="P165" s="143" t="str">
        <f t="shared" si="265"/>
        <v/>
      </c>
      <c r="Q165" s="146" t="str">
        <f>IF(AND(Include_study="Yes",Sufficient_data="Yes",Variance&lt;&gt;""),IF(Fisher_transformation="Off",Partial_correlation,Partial_correlation_z)-Combined_Effect_Size,"")</f>
        <v/>
      </c>
      <c r="S165" s="75" t="e">
        <f>IF(AND(Sufficient_data="Yes",Include_study="Yes",Variance&lt;&gt;""),Partial_correlation,NA())</f>
        <v>#N/A</v>
      </c>
      <c r="T165" s="58" t="e">
        <f t="shared" si="266"/>
        <v>#N/A</v>
      </c>
      <c r="U165" s="47" t="e">
        <f t="shared" si="267"/>
        <v>#N/A</v>
      </c>
      <c r="Z165" s="166"/>
      <c r="AA165" s="82" t="str">
        <f t="shared" si="268"/>
        <v/>
      </c>
      <c r="AB165" s="88" t="b">
        <f t="shared" si="296"/>
        <v>0</v>
      </c>
      <c r="AC165" s="105" t="str">
        <f>IF(Include_in_subgroup=TRUE,Input!Study_name,"")</f>
        <v/>
      </c>
      <c r="AD165" s="58" t="str">
        <f t="shared" si="269"/>
        <v/>
      </c>
      <c r="AE165" s="58" t="str">
        <f t="shared" si="270"/>
        <v/>
      </c>
      <c r="AF165" s="58" t="str">
        <f t="shared" si="271"/>
        <v/>
      </c>
      <c r="AG165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65" s="58" t="str">
        <f t="shared" si="272"/>
        <v/>
      </c>
      <c r="AI165" s="58" t="str">
        <f t="shared" si="273"/>
        <v/>
      </c>
      <c r="AJ165" s="83" t="str">
        <f t="shared" si="274"/>
        <v/>
      </c>
      <c r="AK165" s="58" t="str">
        <f t="shared" si="275"/>
        <v/>
      </c>
      <c r="AL165" s="58" t="str">
        <f t="shared" si="276"/>
        <v/>
      </c>
      <c r="AM165" s="47" t="str">
        <f t="shared" si="277"/>
        <v/>
      </c>
      <c r="AN165" s="27"/>
      <c r="AO165" s="75" t="e">
        <f t="shared" si="278"/>
        <v>#N/A</v>
      </c>
      <c r="AP165" s="58" t="e">
        <f t="shared" si="279"/>
        <v>#N/A</v>
      </c>
      <c r="AQ165" s="47" t="e">
        <f t="shared" si="280"/>
        <v>#N/A</v>
      </c>
      <c r="AR165" s="27"/>
      <c r="AS165" s="82" t="str">
        <f t="shared" si="206"/>
        <v/>
      </c>
      <c r="AT165" s="58" t="str">
        <f>IF(AND(Sufficient_data="Yes",Include_study="Yes",Subgroup&lt;&gt;""),IF(COUNTIFS(Input!K$2:K164,"="&amp;"Yes",Input!C$2:C164,"="&amp;"Yes",Input!M$2:M164,"="&amp;Subgroup)&gt;0,"",Subgroup),"")</f>
        <v/>
      </c>
      <c r="AU165" s="88" t="str">
        <f t="shared" si="207"/>
        <v/>
      </c>
      <c r="AV165" s="78" t="str">
        <f t="shared" si="281"/>
        <v/>
      </c>
      <c r="AW165" s="58" t="str">
        <f t="shared" si="208"/>
        <v/>
      </c>
      <c r="AX165" s="89" t="str">
        <f t="shared" si="209"/>
        <v/>
      </c>
      <c r="AY165" s="83" t="str">
        <f t="shared" si="251"/>
        <v/>
      </c>
      <c r="AZ165" s="58" t="str">
        <f t="shared" si="210"/>
        <v/>
      </c>
      <c r="BA165" s="58" t="str">
        <f t="shared" si="282"/>
        <v/>
      </c>
      <c r="BB165" s="58" t="str">
        <f t="shared" si="211"/>
        <v/>
      </c>
      <c r="BC165" s="58" t="str">
        <f t="shared" si="212"/>
        <v/>
      </c>
      <c r="BD165" s="58" t="str">
        <f t="shared" si="283"/>
        <v/>
      </c>
      <c r="BE165" s="88" t="str">
        <f t="shared" si="284"/>
        <v/>
      </c>
      <c r="BF165" s="58" t="str">
        <f t="shared" si="285"/>
        <v/>
      </c>
      <c r="BG165" s="58" t="str">
        <f t="shared" si="286"/>
        <v/>
      </c>
      <c r="BH165" s="58" t="str">
        <f t="shared" si="252"/>
        <v/>
      </c>
      <c r="BI165" s="58" t="str">
        <f t="shared" si="253"/>
        <v/>
      </c>
      <c r="BJ165" s="58" t="str">
        <f t="shared" si="287"/>
        <v/>
      </c>
      <c r="BK165" s="58" t="str">
        <f t="shared" si="288"/>
        <v/>
      </c>
      <c r="BL165" s="58" t="str">
        <f t="shared" si="254"/>
        <v/>
      </c>
      <c r="BM165" s="58" t="str">
        <f t="shared" si="255"/>
        <v/>
      </c>
      <c r="BN165" s="58" t="str">
        <f t="shared" si="289"/>
        <v/>
      </c>
      <c r="BO165" s="58" t="e">
        <f t="shared" si="290"/>
        <v>#N/A</v>
      </c>
      <c r="BP165" s="83" t="str">
        <f t="shared" si="256"/>
        <v/>
      </c>
      <c r="BQ165" s="58" t="str">
        <f t="shared" si="291"/>
        <v/>
      </c>
      <c r="BR165" s="58" t="str">
        <f t="shared" si="292"/>
        <v/>
      </c>
      <c r="BS165" s="58" t="str">
        <f t="shared" si="293"/>
        <v/>
      </c>
      <c r="BT165" s="47" t="str">
        <f t="shared" si="294"/>
        <v/>
      </c>
      <c r="BY165" s="167"/>
      <c r="BZ165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65" s="58" t="e">
        <f>IF(Include_in_Moderator=TRUE,'Moderator Analysis'!E:E,NA())</f>
        <v>#N/A</v>
      </c>
      <c r="CB165" s="58" t="e">
        <f>IF(Include_in_Moderator=TRUE,'Moderator Analysis'!F:F,NA())</f>
        <v>#N/A</v>
      </c>
      <c r="CC165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65" s="58" t="str">
        <f>IF(Include_in_Moderator=TRUE,1/CC:CC^2,"")</f>
        <v/>
      </c>
      <c r="CE165" s="58" t="str">
        <f>IF(Include_in_Moderator=TRUE,'Moderator Analysis'!F:F-CO$2,"")</f>
        <v/>
      </c>
      <c r="CF165" s="58" t="str">
        <f>IF(Include_in_Moderator=TRUE,'Moderator Analysis'!E:E-CO$3,"")</f>
        <v/>
      </c>
      <c r="CG165" s="47" t="str">
        <f>IF(Include_in_Moderator=TRUE,CD:CD*('Moderator Analysis'!F:F-CO$5-CO$4*'Moderator Analysis'!E:E)^2,"")</f>
        <v/>
      </c>
      <c r="CH165" s="27"/>
      <c r="CI165" s="75" t="str">
        <f>IF(AND(Sufficient_data="Yes",Include_study="Yes",Include_in_Moderator=TRUE,Moderator&lt;&gt;""),1/(CC:CC^2+CO$7),"")</f>
        <v/>
      </c>
      <c r="CJ165" s="58" t="str">
        <f>IF(AND(Sufficient_data="Yes",Include_study="Yes",CI165&lt;&gt;""),'Moderator Analysis'!F:F-'Moderator Analysis'!K$37,"")</f>
        <v/>
      </c>
      <c r="CK165" s="58" t="str">
        <f>IF(AND(Sufficient_data="Yes",Include_study="Yes",CI165&lt;&gt;""),'Moderator Analysis'!E:E-SUMPRODUCT('Moderator Analysis'!E:E,CI:CI)/SUM(CI:CI),"")</f>
        <v/>
      </c>
      <c r="CL165" s="47" t="str">
        <f>IF(AND(Sufficient_data="Yes",Include_study="Yes",CI165&lt;&gt;""),CI:CI*(CB165-'Moderator Analysis'!K$29-'Moderator Analysis'!K$30*'Moderator Analysis'!E:E)^2,"")</f>
        <v/>
      </c>
      <c r="CQ165" s="167"/>
      <c r="CR165" s="150" t="b">
        <f>IF(Additional_Fisher_transformation="On",AND(Include_study="Yes",Number_of_observations&lt;&gt;"",Number_of_predictors&lt;&gt;""),AND(Include_study="Yes",Sufficient_data="Yes"))</f>
        <v>0</v>
      </c>
      <c r="CS165" s="169"/>
      <c r="CT165" s="58" t="str">
        <f>IF(Include_in_Pub_Bias=TRUE,Partial_correlation,"")</f>
        <v/>
      </c>
      <c r="CU165" s="58" t="str">
        <f>IF(AND(Include_in_Pub_Bias=TRUE,Additional_Fisher_transformation="On"),FISHER(Partial_correlation),"")</f>
        <v/>
      </c>
      <c r="CV165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65" s="58" t="str">
        <f>IF(Include_in_Pub_Bias=TRUE,1/CV:CV^2,"")</f>
        <v/>
      </c>
      <c r="CX165" s="58" t="str">
        <f>IF(Include_in_Pub_Bias=TRUE,1/(CV:CV^2+IF(Additional_model="Fixed effect",0,Calculations!DK$11)),"")</f>
        <v/>
      </c>
      <c r="CY165" s="58" t="str">
        <f>IF(Include_in_Pub_Bias=TRUE,1/(CV:CV^2+IF(Additional_model="Fixed effect",0,'Publication Bias Analysis'!L$32)),"")</f>
        <v/>
      </c>
      <c r="CZ165" s="58" t="str">
        <f>IF(Include_in_Pub_Bias=TRUE,'Publication Bias Analysis'!E:E-'Publication Bias Analysis'!I$37,"")</f>
        <v/>
      </c>
      <c r="DA165" s="58" t="str">
        <f>IF(Include_in_Pub_Bias=TRUE,IF(Additional_model="Fixed effect",1/CV:CV,1/SQRT(CV:CV^2+DK$11)),"")</f>
        <v/>
      </c>
      <c r="DB165" s="58" t="str">
        <f>IF(Include_in_Pub_Bias=TRUE,IF(Additional_model="Fixed effect",'Publication Bias Analysis'!E:E/CV:CV,'Publication Bias Analysis'!E:E/SQRT(CV:CV^2+DK$11)),"")</f>
        <v/>
      </c>
      <c r="DC165" s="78" t="str">
        <f>IF(Include_in_Pub_Bias=TRUE,RANK(DP:DP,DP:DP,1)*IF(DO:DO&gt;0,1,-1),"")</f>
        <v/>
      </c>
      <c r="DD165" s="78" t="str">
        <f>IF(Include_in_Pub_Bias=TRUE,DC:DC,"")</f>
        <v/>
      </c>
      <c r="DE165" s="78" t="str">
        <f>IF(Include_in_Pub_Bias=TRUE,RANK(DS:DS,DS:DS,1)*IF(DR:DR&lt;0,-1,1),"")</f>
        <v/>
      </c>
      <c r="DF165" s="78" t="str">
        <f>IF(Include_in_Pub_Bias=TRUE,RANK(DV:DV,DV:DV,1)*IF(DU:DU&lt;0,-1,1),"")</f>
        <v/>
      </c>
      <c r="DG165" s="58" t="e">
        <f>IF(Include_in_Pub_Bias=TRUE,'Publication Bias Analysis'!E:E,NA())</f>
        <v>#N/A</v>
      </c>
      <c r="DH165" s="47" t="e">
        <f>IF(Include_in_Pub_Bias=TRUE,CV:CV,NA())</f>
        <v>#N/A</v>
      </c>
      <c r="DN165" s="164"/>
      <c r="DO165" s="10" t="str">
        <f>IF(Include_in_Pub_Bias=TRUE,IF('Publication Bias Analysis'!L$37="Left",'Publication Bias Analysis'!E:E-'Publication Bias Analysis'!I$29,'Publication Bias Analysis'!I$29-'Publication Bias Analysis'!E:E),"")</f>
        <v/>
      </c>
      <c r="DP165" s="10" t="str">
        <f>IF(Include_in_Pub_Bias=TRUE,ABS(DO165),"")</f>
        <v/>
      </c>
      <c r="DQ165" s="47" t="str">
        <f>IF(Include_in_Pub_Bias=TRUE,1/(CV:CV^2+IF(Additional_model="Fixed effect",0,$DZ$6)),"")</f>
        <v/>
      </c>
      <c r="DR165" s="10" t="str">
        <f>IF(Include_in_Pub_Bias=TRUE,IF('Publication Bias Analysis'!L$37="Left",'Publication Bias Analysis'!E:E-DZ$3,DZ$3-'Publication Bias Analysis'!E:E),"")</f>
        <v/>
      </c>
      <c r="DS165" s="10" t="str">
        <f t="shared" si="257"/>
        <v/>
      </c>
      <c r="DT165" s="47" t="str">
        <f>IF(AND(DR165&lt;&gt;"",DD165&lt;=MAX(DD:DD)-DZ$7),1/(CV:CV^2+IF(Additional_model="Fixed effect",0,$DZ$13)),"")</f>
        <v/>
      </c>
      <c r="DU165" s="10" t="str">
        <f>IF(Include_in_Pub_Bias=TRUE,IF('Publication Bias Analysis'!L$37="Left",'Publication Bias Analysis'!E:E-DZ$10,DZ$10-'Publication Bias Analysis'!E:E),"")</f>
        <v/>
      </c>
      <c r="DV165" s="10" t="str">
        <f t="shared" si="213"/>
        <v/>
      </c>
      <c r="DW165" s="47" t="str">
        <f>IF(AND(DU165&lt;&gt;"",DE165&lt;=MAX(DE:DE)-DZ$14),1/(CV:CV^2+IF(Additional_model="Fixed effect",0,$DZ$20)),"")</f>
        <v/>
      </c>
      <c r="EO165" s="164"/>
      <c r="EP165" s="58" t="str">
        <f>IF(Include_in_Pub_Bias=TRUE,Inverse_standard_error-AVERAGE(Inverse_standard_error),"")</f>
        <v/>
      </c>
      <c r="EQ165" s="47" t="str">
        <f>IF(Include_in_Pub_Bias=TRUE,Z_score-('Publication Bias Analysis'!P$3+'Publication Bias Analysis'!P$4*Inverse_standard_error),"")</f>
        <v/>
      </c>
      <c r="ES165" s="164"/>
      <c r="ET165" s="58" t="str">
        <f>IF(Include_in_Pub_Bias=TRUE,('Publication Bias Analysis'!E:E-SUMPRODUCT('Publication Bias Analysis'!E:E,Calculations!CW:CW)/SUM(Calculations!CW:CW))/(SQRT(EU:EU)),"")</f>
        <v/>
      </c>
      <c r="EU165" s="58" t="str">
        <f>IF(Include_in_Pub_Bias=TRUE,'Publication Bias Analysis'!F:F^2-1/(SUM(Calculations!CW:CW)),"")</f>
        <v/>
      </c>
      <c r="EV165" s="78" t="str">
        <f>IF(Include_in_Pub_Bias=TRUE,RANK(ET:ET,ET:ET,1),"")</f>
        <v/>
      </c>
      <c r="EW165" s="78" t="str">
        <f>IF(Include_in_Pub_Bias=TRUE,RANK(EU:EU,EU:EU,1),"")</f>
        <v/>
      </c>
      <c r="EX165" s="78" t="str">
        <f>IF(Include_in_Pub_Bias=TRUE,COUNTIFS(EV166:EV364,"&lt;"&amp;EV165,EW166:EW364,"&lt;"&amp;EW165)+COUNTIFS(EV166:EV364,"&gt;"&amp;EV165,EW166:EW364,"&gt;"&amp;EW165),"")</f>
        <v/>
      </c>
      <c r="EY165" s="94" t="str">
        <f>IF(Include_in_Pub_Bias=TRUE,COUNTIFS(EV166:EV364,"&lt;"&amp;EV165,EW166:EW364,"&gt;"&amp;EW165)+COUNTIFS(EV166:EV364,"&gt;"&amp;EV165,EW166:EW364,"&lt;"&amp;EW165),"")</f>
        <v/>
      </c>
      <c r="FA165" s="164"/>
      <c r="FG165" s="164"/>
      <c r="FH165" s="58" t="e">
        <f>IF(Include_in_Pub_Bias=TRUE,Inverse_standard_error,NA())</f>
        <v>#N/A</v>
      </c>
      <c r="FI165" s="58" t="e">
        <f>IF(Include_in_Pub_Bias=TRUE,Z_score,NA())</f>
        <v>#N/A</v>
      </c>
      <c r="FJ165" s="58" t="str">
        <f>IF(Include_in_Pub_Bias=TRUE,Inverse_standard_error-AVERAGE(Inverse_standard_error),"")</f>
        <v/>
      </c>
      <c r="FK165" s="47" t="str">
        <f>IF(Include_in_Pub_Bias=TRUE,Z_score-('Publication Bias Analysis'!AK$30+'Publication Bias Analysis'!AK$31*Inverse_standard_error),"")</f>
        <v/>
      </c>
      <c r="FQ165" s="164"/>
      <c r="FR165" s="98" t="str">
        <f>IF(Z_score&lt;&gt;"",RANK('Publication Bias Analysis'!AT:AT,'Publication Bias Analysis'!AT:AT,1)+COUNTIF('Publication Bias Analysis'!AT$2:AT164,'Publication Bias Analysis'!AR165),"")</f>
        <v/>
      </c>
      <c r="FS165" s="58" t="str">
        <f t="shared" si="259"/>
        <v/>
      </c>
      <c r="FT165" s="58" t="e">
        <f>IF(Include_in_Pub_Bias=TRUE,'Publication Bias Analysis'!AS165,NA())</f>
        <v>#N/A</v>
      </c>
      <c r="FU165" s="58" t="e">
        <f>IF('Publication Bias Analysis'!AS165&lt;&gt;"",'Publication Bias Analysis'!AT165,NA())</f>
        <v>#N/A</v>
      </c>
      <c r="FV165" s="58" t="str">
        <f>IF(Include_in_Pub_Bias=TRUE,'Publication Bias Analysis'!AS:AS-AVERAGE('Publication Bias Analysis'!AS:AS),"")</f>
        <v/>
      </c>
      <c r="FW165" s="47" t="str">
        <f>IF(Include_in_Pub_Bias=TRUE,FU:FU-('Publication Bias Analysis'!AW$30+'Publication Bias Analysis'!AW$31*FT:FT),"")</f>
        <v/>
      </c>
      <c r="GC165" s="164"/>
      <c r="GD165" s="58" t="str">
        <f t="shared" si="295"/>
        <v/>
      </c>
      <c r="GE165" s="58" t="str">
        <f t="shared" si="214"/>
        <v/>
      </c>
      <c r="GF165" s="47" t="str">
        <f t="shared" si="258"/>
        <v/>
      </c>
    </row>
    <row r="166" spans="1:188" x14ac:dyDescent="0.2">
      <c r="A166" s="166"/>
      <c r="B166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66" s="78" t="str">
        <f>IF(B166&lt;&gt;"",IF(B166=0,COUNTIF(B$2:B165,0)+1,COUNTIF(B$2:B165,B166)+B166+COUNTIF(B:B,0)),"")</f>
        <v/>
      </c>
      <c r="D166" s="78" t="str">
        <f>IF(AND(Variance&lt;&gt;"",Entry_Number&lt;&gt;""),Entry_Number,"")</f>
        <v/>
      </c>
      <c r="E166" s="120" t="str">
        <f>IF(Input!Study_name&lt;&gt;"",Input!Study_name,"")</f>
        <v/>
      </c>
      <c r="F166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66" s="58" t="str">
        <f t="shared" si="260"/>
        <v/>
      </c>
      <c r="H166" s="58" t="str">
        <f t="shared" si="261"/>
        <v/>
      </c>
      <c r="I166" s="58" t="str">
        <f t="shared" si="262"/>
        <v/>
      </c>
      <c r="J166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66" s="58" t="str">
        <f>IF(AND(Include_study="Yes",Sufficient_data="Yes",Variance&lt;&gt;""),IF(Input!Standard_error_of_Partial_correlation&lt;&gt;"",Input!Standard_error_of_Partial_correlation,SQRT(J166)),"")</f>
        <v/>
      </c>
      <c r="L166" s="58" t="str">
        <f>IF(AND(Sufficient_data="Yes",Include_study="Yes",Variance&lt;&gt;""),1/Variance,"")</f>
        <v/>
      </c>
      <c r="M166" s="58" t="str">
        <f>IF(AND(Sufficient_data="Yes",Include_study="Yes",Variance&lt;&gt;""),1/(Variance+T2_),"")</f>
        <v/>
      </c>
      <c r="N166" s="58" t="str">
        <f t="shared" si="263"/>
        <v/>
      </c>
      <c r="O166" s="58" t="str">
        <f t="shared" si="264"/>
        <v/>
      </c>
      <c r="P166" s="143" t="str">
        <f t="shared" si="265"/>
        <v/>
      </c>
      <c r="Q166" s="146" t="str">
        <f>IF(AND(Include_study="Yes",Sufficient_data="Yes",Variance&lt;&gt;""),IF(Fisher_transformation="Off",Partial_correlation,Partial_correlation_z)-Combined_Effect_Size,"")</f>
        <v/>
      </c>
      <c r="S166" s="75" t="e">
        <f>IF(AND(Sufficient_data="Yes",Include_study="Yes",Variance&lt;&gt;""),Partial_correlation,NA())</f>
        <v>#N/A</v>
      </c>
      <c r="T166" s="58" t="e">
        <f t="shared" si="266"/>
        <v>#N/A</v>
      </c>
      <c r="U166" s="47" t="e">
        <f t="shared" si="267"/>
        <v>#N/A</v>
      </c>
      <c r="Z166" s="166"/>
      <c r="AA166" s="82" t="str">
        <f t="shared" si="268"/>
        <v/>
      </c>
      <c r="AB166" s="88" t="b">
        <f t="shared" si="296"/>
        <v>0</v>
      </c>
      <c r="AC166" s="105" t="str">
        <f>IF(Include_in_subgroup=TRUE,Input!Study_name,"")</f>
        <v/>
      </c>
      <c r="AD166" s="58" t="str">
        <f t="shared" si="269"/>
        <v/>
      </c>
      <c r="AE166" s="58" t="str">
        <f t="shared" si="270"/>
        <v/>
      </c>
      <c r="AF166" s="58" t="str">
        <f t="shared" si="271"/>
        <v/>
      </c>
      <c r="AG166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66" s="58" t="str">
        <f t="shared" si="272"/>
        <v/>
      </c>
      <c r="AI166" s="58" t="str">
        <f t="shared" si="273"/>
        <v/>
      </c>
      <c r="AJ166" s="83" t="str">
        <f t="shared" si="274"/>
        <v/>
      </c>
      <c r="AK166" s="58" t="str">
        <f t="shared" si="275"/>
        <v/>
      </c>
      <c r="AL166" s="58" t="str">
        <f t="shared" si="276"/>
        <v/>
      </c>
      <c r="AM166" s="47" t="str">
        <f t="shared" si="277"/>
        <v/>
      </c>
      <c r="AN166" s="27"/>
      <c r="AO166" s="75" t="e">
        <f t="shared" si="278"/>
        <v>#N/A</v>
      </c>
      <c r="AP166" s="58" t="e">
        <f t="shared" si="279"/>
        <v>#N/A</v>
      </c>
      <c r="AQ166" s="47" t="e">
        <f t="shared" si="280"/>
        <v>#N/A</v>
      </c>
      <c r="AR166" s="27"/>
      <c r="AS166" s="82" t="str">
        <f t="shared" si="206"/>
        <v/>
      </c>
      <c r="AT166" s="58" t="str">
        <f>IF(AND(Sufficient_data="Yes",Include_study="Yes",Subgroup&lt;&gt;""),IF(COUNTIFS(Input!K$2:K165,"="&amp;"Yes",Input!C$2:C165,"="&amp;"Yes",Input!M$2:M165,"="&amp;Subgroup)&gt;0,"",Subgroup),"")</f>
        <v/>
      </c>
      <c r="AU166" s="88" t="str">
        <f t="shared" si="207"/>
        <v/>
      </c>
      <c r="AV166" s="78" t="str">
        <f t="shared" si="281"/>
        <v/>
      </c>
      <c r="AW166" s="58" t="str">
        <f t="shared" si="208"/>
        <v/>
      </c>
      <c r="AX166" s="89" t="str">
        <f t="shared" si="209"/>
        <v/>
      </c>
      <c r="AY166" s="83" t="str">
        <f t="shared" si="251"/>
        <v/>
      </c>
      <c r="AZ166" s="58" t="str">
        <f t="shared" si="210"/>
        <v/>
      </c>
      <c r="BA166" s="58" t="str">
        <f t="shared" si="282"/>
        <v/>
      </c>
      <c r="BB166" s="58" t="str">
        <f t="shared" si="211"/>
        <v/>
      </c>
      <c r="BC166" s="58" t="str">
        <f t="shared" si="212"/>
        <v/>
      </c>
      <c r="BD166" s="58" t="str">
        <f t="shared" si="283"/>
        <v/>
      </c>
      <c r="BE166" s="88" t="str">
        <f t="shared" si="284"/>
        <v/>
      </c>
      <c r="BF166" s="58" t="str">
        <f t="shared" si="285"/>
        <v/>
      </c>
      <c r="BG166" s="58" t="str">
        <f t="shared" si="286"/>
        <v/>
      </c>
      <c r="BH166" s="58" t="str">
        <f t="shared" si="252"/>
        <v/>
      </c>
      <c r="BI166" s="58" t="str">
        <f t="shared" si="253"/>
        <v/>
      </c>
      <c r="BJ166" s="58" t="str">
        <f t="shared" si="287"/>
        <v/>
      </c>
      <c r="BK166" s="58" t="str">
        <f t="shared" si="288"/>
        <v/>
      </c>
      <c r="BL166" s="58" t="str">
        <f t="shared" si="254"/>
        <v/>
      </c>
      <c r="BM166" s="58" t="str">
        <f t="shared" si="255"/>
        <v/>
      </c>
      <c r="BN166" s="58" t="str">
        <f t="shared" si="289"/>
        <v/>
      </c>
      <c r="BO166" s="58" t="e">
        <f t="shared" si="290"/>
        <v>#N/A</v>
      </c>
      <c r="BP166" s="83" t="str">
        <f t="shared" si="256"/>
        <v/>
      </c>
      <c r="BQ166" s="58" t="str">
        <f t="shared" si="291"/>
        <v/>
      </c>
      <c r="BR166" s="58" t="str">
        <f t="shared" si="292"/>
        <v/>
      </c>
      <c r="BS166" s="58" t="str">
        <f t="shared" si="293"/>
        <v/>
      </c>
      <c r="BT166" s="47" t="str">
        <f t="shared" si="294"/>
        <v/>
      </c>
      <c r="BY166" s="167"/>
      <c r="BZ166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66" s="58" t="e">
        <f>IF(Include_in_Moderator=TRUE,'Moderator Analysis'!E:E,NA())</f>
        <v>#N/A</v>
      </c>
      <c r="CB166" s="58" t="e">
        <f>IF(Include_in_Moderator=TRUE,'Moderator Analysis'!F:F,NA())</f>
        <v>#N/A</v>
      </c>
      <c r="CC166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66" s="58" t="str">
        <f>IF(Include_in_Moderator=TRUE,1/CC:CC^2,"")</f>
        <v/>
      </c>
      <c r="CE166" s="58" t="str">
        <f>IF(Include_in_Moderator=TRUE,'Moderator Analysis'!F:F-CO$2,"")</f>
        <v/>
      </c>
      <c r="CF166" s="58" t="str">
        <f>IF(Include_in_Moderator=TRUE,'Moderator Analysis'!E:E-CO$3,"")</f>
        <v/>
      </c>
      <c r="CG166" s="47" t="str">
        <f>IF(Include_in_Moderator=TRUE,CD:CD*('Moderator Analysis'!F:F-CO$5-CO$4*'Moderator Analysis'!E:E)^2,"")</f>
        <v/>
      </c>
      <c r="CH166" s="27"/>
      <c r="CI166" s="75" t="str">
        <f>IF(AND(Sufficient_data="Yes",Include_study="Yes",Include_in_Moderator=TRUE,Moderator&lt;&gt;""),1/(CC:CC^2+CO$7),"")</f>
        <v/>
      </c>
      <c r="CJ166" s="58" t="str">
        <f>IF(AND(Sufficient_data="Yes",Include_study="Yes",CI166&lt;&gt;""),'Moderator Analysis'!F:F-'Moderator Analysis'!K$37,"")</f>
        <v/>
      </c>
      <c r="CK166" s="58" t="str">
        <f>IF(AND(Sufficient_data="Yes",Include_study="Yes",CI166&lt;&gt;""),'Moderator Analysis'!E:E-SUMPRODUCT('Moderator Analysis'!E:E,CI:CI)/SUM(CI:CI),"")</f>
        <v/>
      </c>
      <c r="CL166" s="47" t="str">
        <f>IF(AND(Sufficient_data="Yes",Include_study="Yes",CI166&lt;&gt;""),CI:CI*(CB166-'Moderator Analysis'!K$29-'Moderator Analysis'!K$30*'Moderator Analysis'!E:E)^2,"")</f>
        <v/>
      </c>
      <c r="CQ166" s="167"/>
      <c r="CR166" s="150" t="b">
        <f>IF(Additional_Fisher_transformation="On",AND(Include_study="Yes",Number_of_observations&lt;&gt;"",Number_of_predictors&lt;&gt;""),AND(Include_study="Yes",Sufficient_data="Yes"))</f>
        <v>0</v>
      </c>
      <c r="CS166" s="169"/>
      <c r="CT166" s="58" t="str">
        <f>IF(Include_in_Pub_Bias=TRUE,Partial_correlation,"")</f>
        <v/>
      </c>
      <c r="CU166" s="58" t="str">
        <f>IF(AND(Include_in_Pub_Bias=TRUE,Additional_Fisher_transformation="On"),FISHER(Partial_correlation),"")</f>
        <v/>
      </c>
      <c r="CV166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66" s="58" t="str">
        <f>IF(Include_in_Pub_Bias=TRUE,1/CV:CV^2,"")</f>
        <v/>
      </c>
      <c r="CX166" s="58" t="str">
        <f>IF(Include_in_Pub_Bias=TRUE,1/(CV:CV^2+IF(Additional_model="Fixed effect",0,Calculations!DK$11)),"")</f>
        <v/>
      </c>
      <c r="CY166" s="58" t="str">
        <f>IF(Include_in_Pub_Bias=TRUE,1/(CV:CV^2+IF(Additional_model="Fixed effect",0,'Publication Bias Analysis'!L$32)),"")</f>
        <v/>
      </c>
      <c r="CZ166" s="58" t="str">
        <f>IF(Include_in_Pub_Bias=TRUE,'Publication Bias Analysis'!E:E-'Publication Bias Analysis'!I$37,"")</f>
        <v/>
      </c>
      <c r="DA166" s="58" t="str">
        <f>IF(Include_in_Pub_Bias=TRUE,IF(Additional_model="Fixed effect",1/CV:CV,1/SQRT(CV:CV^2+DK$11)),"")</f>
        <v/>
      </c>
      <c r="DB166" s="58" t="str">
        <f>IF(Include_in_Pub_Bias=TRUE,IF(Additional_model="Fixed effect",'Publication Bias Analysis'!E:E/CV:CV,'Publication Bias Analysis'!E:E/SQRT(CV:CV^2+DK$11)),"")</f>
        <v/>
      </c>
      <c r="DC166" s="78" t="str">
        <f>IF(Include_in_Pub_Bias=TRUE,RANK(DP:DP,DP:DP,1)*IF(DO:DO&gt;0,1,-1),"")</f>
        <v/>
      </c>
      <c r="DD166" s="78" t="str">
        <f>IF(Include_in_Pub_Bias=TRUE,DC:DC,"")</f>
        <v/>
      </c>
      <c r="DE166" s="78" t="str">
        <f>IF(Include_in_Pub_Bias=TRUE,RANK(DS:DS,DS:DS,1)*IF(DR:DR&lt;0,-1,1),"")</f>
        <v/>
      </c>
      <c r="DF166" s="78" t="str">
        <f>IF(Include_in_Pub_Bias=TRUE,RANK(DV:DV,DV:DV,1)*IF(DU:DU&lt;0,-1,1),"")</f>
        <v/>
      </c>
      <c r="DG166" s="58" t="e">
        <f>IF(Include_in_Pub_Bias=TRUE,'Publication Bias Analysis'!E:E,NA())</f>
        <v>#N/A</v>
      </c>
      <c r="DH166" s="47" t="e">
        <f>IF(Include_in_Pub_Bias=TRUE,CV:CV,NA())</f>
        <v>#N/A</v>
      </c>
      <c r="DN166" s="164"/>
      <c r="DO166" s="10" t="str">
        <f>IF(Include_in_Pub_Bias=TRUE,IF('Publication Bias Analysis'!L$37="Left",'Publication Bias Analysis'!E:E-'Publication Bias Analysis'!I$29,'Publication Bias Analysis'!I$29-'Publication Bias Analysis'!E:E),"")</f>
        <v/>
      </c>
      <c r="DP166" s="10" t="str">
        <f>IF(Include_in_Pub_Bias=TRUE,ABS(DO166),"")</f>
        <v/>
      </c>
      <c r="DQ166" s="47" t="str">
        <f>IF(Include_in_Pub_Bias=TRUE,1/(CV:CV^2+IF(Additional_model="Fixed effect",0,$DZ$6)),"")</f>
        <v/>
      </c>
      <c r="DR166" s="10" t="str">
        <f>IF(Include_in_Pub_Bias=TRUE,IF('Publication Bias Analysis'!L$37="Left",'Publication Bias Analysis'!E:E-DZ$3,DZ$3-'Publication Bias Analysis'!E:E),"")</f>
        <v/>
      </c>
      <c r="DS166" s="10" t="str">
        <f t="shared" si="257"/>
        <v/>
      </c>
      <c r="DT166" s="47" t="str">
        <f>IF(AND(DR166&lt;&gt;"",DD166&lt;=MAX(DD:DD)-DZ$7),1/(CV:CV^2+IF(Additional_model="Fixed effect",0,$DZ$13)),"")</f>
        <v/>
      </c>
      <c r="DU166" s="10" t="str">
        <f>IF(Include_in_Pub_Bias=TRUE,IF('Publication Bias Analysis'!L$37="Left",'Publication Bias Analysis'!E:E-DZ$10,DZ$10-'Publication Bias Analysis'!E:E),"")</f>
        <v/>
      </c>
      <c r="DV166" s="10" t="str">
        <f t="shared" si="213"/>
        <v/>
      </c>
      <c r="DW166" s="47" t="str">
        <f>IF(AND(DU166&lt;&gt;"",DE166&lt;=MAX(DE:DE)-DZ$14),1/(CV:CV^2+IF(Additional_model="Fixed effect",0,$DZ$20)),"")</f>
        <v/>
      </c>
      <c r="EO166" s="164"/>
      <c r="EP166" s="58" t="str">
        <f>IF(Include_in_Pub_Bias=TRUE,Inverse_standard_error-AVERAGE(Inverse_standard_error),"")</f>
        <v/>
      </c>
      <c r="EQ166" s="47" t="str">
        <f>IF(Include_in_Pub_Bias=TRUE,Z_score-('Publication Bias Analysis'!P$3+'Publication Bias Analysis'!P$4*Inverse_standard_error),"")</f>
        <v/>
      </c>
      <c r="ES166" s="164"/>
      <c r="ET166" s="58" t="str">
        <f>IF(Include_in_Pub_Bias=TRUE,('Publication Bias Analysis'!E:E-SUMPRODUCT('Publication Bias Analysis'!E:E,Calculations!CW:CW)/SUM(Calculations!CW:CW))/(SQRT(EU:EU)),"")</f>
        <v/>
      </c>
      <c r="EU166" s="58" t="str">
        <f>IF(Include_in_Pub_Bias=TRUE,'Publication Bias Analysis'!F:F^2-1/(SUM(Calculations!CW:CW)),"")</f>
        <v/>
      </c>
      <c r="EV166" s="78" t="str">
        <f>IF(Include_in_Pub_Bias=TRUE,RANK(ET:ET,ET:ET,1),"")</f>
        <v/>
      </c>
      <c r="EW166" s="78" t="str">
        <f>IF(Include_in_Pub_Bias=TRUE,RANK(EU:EU,EU:EU,1),"")</f>
        <v/>
      </c>
      <c r="EX166" s="78" t="str">
        <f>IF(Include_in_Pub_Bias=TRUE,COUNTIFS(EV167:EV365,"&lt;"&amp;EV166,EW167:EW365,"&lt;"&amp;EW166)+COUNTIFS(EV167:EV365,"&gt;"&amp;EV166,EW167:EW365,"&gt;"&amp;EW166),"")</f>
        <v/>
      </c>
      <c r="EY166" s="94" t="str">
        <f>IF(Include_in_Pub_Bias=TRUE,COUNTIFS(EV167:EV365,"&lt;"&amp;EV166,EW167:EW365,"&gt;"&amp;EW166)+COUNTIFS(EV167:EV365,"&gt;"&amp;EV166,EW167:EW365,"&lt;"&amp;EW166),"")</f>
        <v/>
      </c>
      <c r="FA166" s="164"/>
      <c r="FG166" s="164"/>
      <c r="FH166" s="58" t="e">
        <f>IF(Include_in_Pub_Bias=TRUE,Inverse_standard_error,NA())</f>
        <v>#N/A</v>
      </c>
      <c r="FI166" s="58" t="e">
        <f>IF(Include_in_Pub_Bias=TRUE,Z_score,NA())</f>
        <v>#N/A</v>
      </c>
      <c r="FJ166" s="58" t="str">
        <f>IF(Include_in_Pub_Bias=TRUE,Inverse_standard_error-AVERAGE(Inverse_standard_error),"")</f>
        <v/>
      </c>
      <c r="FK166" s="47" t="str">
        <f>IF(Include_in_Pub_Bias=TRUE,Z_score-('Publication Bias Analysis'!AK$30+'Publication Bias Analysis'!AK$31*Inverse_standard_error),"")</f>
        <v/>
      </c>
      <c r="FQ166" s="164"/>
      <c r="FR166" s="98" t="str">
        <f>IF(Z_score&lt;&gt;"",RANK('Publication Bias Analysis'!AT:AT,'Publication Bias Analysis'!AT:AT,1)+COUNTIF('Publication Bias Analysis'!AT$2:AT165,'Publication Bias Analysis'!AR166),"")</f>
        <v/>
      </c>
      <c r="FS166" s="58" t="str">
        <f t="shared" si="259"/>
        <v/>
      </c>
      <c r="FT166" s="58" t="e">
        <f>IF(Include_in_Pub_Bias=TRUE,'Publication Bias Analysis'!AS166,NA())</f>
        <v>#N/A</v>
      </c>
      <c r="FU166" s="58" t="e">
        <f>IF('Publication Bias Analysis'!AS166&lt;&gt;"",'Publication Bias Analysis'!AT166,NA())</f>
        <v>#N/A</v>
      </c>
      <c r="FV166" s="58" t="str">
        <f>IF(Include_in_Pub_Bias=TRUE,'Publication Bias Analysis'!AS:AS-AVERAGE('Publication Bias Analysis'!AS:AS),"")</f>
        <v/>
      </c>
      <c r="FW166" s="47" t="str">
        <f>IF(Include_in_Pub_Bias=TRUE,FU:FU-('Publication Bias Analysis'!AW$30+'Publication Bias Analysis'!AW$31*FT:FT),"")</f>
        <v/>
      </c>
      <c r="GC166" s="164"/>
      <c r="GD166" s="58" t="str">
        <f t="shared" si="295"/>
        <v/>
      </c>
      <c r="GE166" s="58" t="str">
        <f t="shared" si="214"/>
        <v/>
      </c>
      <c r="GF166" s="47" t="str">
        <f t="shared" si="258"/>
        <v/>
      </c>
    </row>
    <row r="167" spans="1:188" x14ac:dyDescent="0.2">
      <c r="A167" s="166"/>
      <c r="B167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67" s="78" t="str">
        <f>IF(B167&lt;&gt;"",IF(B167=0,COUNTIF(B$2:B166,0)+1,COUNTIF(B$2:B166,B167)+B167+COUNTIF(B:B,0)),"")</f>
        <v/>
      </c>
      <c r="D167" s="78" t="str">
        <f>IF(AND(Variance&lt;&gt;"",Entry_Number&lt;&gt;""),Entry_Number,"")</f>
        <v/>
      </c>
      <c r="E167" s="120" t="str">
        <f>IF(Input!Study_name&lt;&gt;"",Input!Study_name,"")</f>
        <v/>
      </c>
      <c r="F167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67" s="58" t="str">
        <f t="shared" si="260"/>
        <v/>
      </c>
      <c r="H167" s="58" t="str">
        <f t="shared" si="261"/>
        <v/>
      </c>
      <c r="I167" s="58" t="str">
        <f t="shared" si="262"/>
        <v/>
      </c>
      <c r="J167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67" s="58" t="str">
        <f>IF(AND(Include_study="Yes",Sufficient_data="Yes",Variance&lt;&gt;""),IF(Input!Standard_error_of_Partial_correlation&lt;&gt;"",Input!Standard_error_of_Partial_correlation,SQRT(J167)),"")</f>
        <v/>
      </c>
      <c r="L167" s="58" t="str">
        <f>IF(AND(Sufficient_data="Yes",Include_study="Yes",Variance&lt;&gt;""),1/Variance,"")</f>
        <v/>
      </c>
      <c r="M167" s="58" t="str">
        <f>IF(AND(Sufficient_data="Yes",Include_study="Yes",Variance&lt;&gt;""),1/(Variance+T2_),"")</f>
        <v/>
      </c>
      <c r="N167" s="58" t="str">
        <f t="shared" si="263"/>
        <v/>
      </c>
      <c r="O167" s="58" t="str">
        <f t="shared" si="264"/>
        <v/>
      </c>
      <c r="P167" s="143" t="str">
        <f t="shared" si="265"/>
        <v/>
      </c>
      <c r="Q167" s="146" t="str">
        <f>IF(AND(Include_study="Yes",Sufficient_data="Yes",Variance&lt;&gt;""),IF(Fisher_transformation="Off",Partial_correlation,Partial_correlation_z)-Combined_Effect_Size,"")</f>
        <v/>
      </c>
      <c r="S167" s="75" t="e">
        <f>IF(AND(Sufficient_data="Yes",Include_study="Yes",Variance&lt;&gt;""),Partial_correlation,NA())</f>
        <v>#N/A</v>
      </c>
      <c r="T167" s="58" t="e">
        <f t="shared" si="266"/>
        <v>#N/A</v>
      </c>
      <c r="U167" s="47" t="e">
        <f t="shared" si="267"/>
        <v>#N/A</v>
      </c>
      <c r="Z167" s="166"/>
      <c r="AA167" s="82" t="str">
        <f t="shared" si="268"/>
        <v/>
      </c>
      <c r="AB167" s="88" t="b">
        <f t="shared" si="296"/>
        <v>0</v>
      </c>
      <c r="AC167" s="105" t="str">
        <f>IF(Include_in_subgroup=TRUE,Input!Study_name,"")</f>
        <v/>
      </c>
      <c r="AD167" s="58" t="str">
        <f t="shared" si="269"/>
        <v/>
      </c>
      <c r="AE167" s="58" t="str">
        <f t="shared" si="270"/>
        <v/>
      </c>
      <c r="AF167" s="58" t="str">
        <f t="shared" si="271"/>
        <v/>
      </c>
      <c r="AG167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67" s="58" t="str">
        <f t="shared" si="272"/>
        <v/>
      </c>
      <c r="AI167" s="58" t="str">
        <f t="shared" si="273"/>
        <v/>
      </c>
      <c r="AJ167" s="83" t="str">
        <f t="shared" si="274"/>
        <v/>
      </c>
      <c r="AK167" s="58" t="str">
        <f t="shared" si="275"/>
        <v/>
      </c>
      <c r="AL167" s="58" t="str">
        <f t="shared" si="276"/>
        <v/>
      </c>
      <c r="AM167" s="47" t="str">
        <f t="shared" si="277"/>
        <v/>
      </c>
      <c r="AN167" s="27"/>
      <c r="AO167" s="75" t="e">
        <f t="shared" si="278"/>
        <v>#N/A</v>
      </c>
      <c r="AP167" s="58" t="e">
        <f t="shared" si="279"/>
        <v>#N/A</v>
      </c>
      <c r="AQ167" s="47" t="e">
        <f t="shared" si="280"/>
        <v>#N/A</v>
      </c>
      <c r="AR167" s="27"/>
      <c r="AS167" s="82" t="str">
        <f t="shared" si="206"/>
        <v/>
      </c>
      <c r="AT167" s="58" t="str">
        <f>IF(AND(Sufficient_data="Yes",Include_study="Yes",Subgroup&lt;&gt;""),IF(COUNTIFS(Input!K$2:K166,"="&amp;"Yes",Input!C$2:C166,"="&amp;"Yes",Input!M$2:M166,"="&amp;Subgroup)&gt;0,"",Subgroup),"")</f>
        <v/>
      </c>
      <c r="AU167" s="88" t="str">
        <f t="shared" si="207"/>
        <v/>
      </c>
      <c r="AV167" s="78" t="str">
        <f t="shared" si="281"/>
        <v/>
      </c>
      <c r="AW167" s="58" t="str">
        <f t="shared" si="208"/>
        <v/>
      </c>
      <c r="AX167" s="89" t="str">
        <f t="shared" si="209"/>
        <v/>
      </c>
      <c r="AY167" s="83" t="str">
        <f t="shared" si="251"/>
        <v/>
      </c>
      <c r="AZ167" s="58" t="str">
        <f t="shared" si="210"/>
        <v/>
      </c>
      <c r="BA167" s="58" t="str">
        <f t="shared" si="282"/>
        <v/>
      </c>
      <c r="BB167" s="58" t="str">
        <f t="shared" si="211"/>
        <v/>
      </c>
      <c r="BC167" s="58" t="str">
        <f t="shared" si="212"/>
        <v/>
      </c>
      <c r="BD167" s="58" t="str">
        <f t="shared" si="283"/>
        <v/>
      </c>
      <c r="BE167" s="88" t="str">
        <f t="shared" si="284"/>
        <v/>
      </c>
      <c r="BF167" s="58" t="str">
        <f t="shared" si="285"/>
        <v/>
      </c>
      <c r="BG167" s="58" t="str">
        <f t="shared" si="286"/>
        <v/>
      </c>
      <c r="BH167" s="58" t="str">
        <f t="shared" si="252"/>
        <v/>
      </c>
      <c r="BI167" s="58" t="str">
        <f t="shared" si="253"/>
        <v/>
      </c>
      <c r="BJ167" s="58" t="str">
        <f t="shared" si="287"/>
        <v/>
      </c>
      <c r="BK167" s="58" t="str">
        <f t="shared" si="288"/>
        <v/>
      </c>
      <c r="BL167" s="58" t="str">
        <f t="shared" si="254"/>
        <v/>
      </c>
      <c r="BM167" s="58" t="str">
        <f t="shared" si="255"/>
        <v/>
      </c>
      <c r="BN167" s="58" t="str">
        <f t="shared" si="289"/>
        <v/>
      </c>
      <c r="BO167" s="58" t="e">
        <f t="shared" si="290"/>
        <v>#N/A</v>
      </c>
      <c r="BP167" s="83" t="str">
        <f t="shared" si="256"/>
        <v/>
      </c>
      <c r="BQ167" s="58" t="str">
        <f t="shared" si="291"/>
        <v/>
      </c>
      <c r="BR167" s="58" t="str">
        <f t="shared" si="292"/>
        <v/>
      </c>
      <c r="BS167" s="58" t="str">
        <f t="shared" si="293"/>
        <v/>
      </c>
      <c r="BT167" s="47" t="str">
        <f t="shared" si="294"/>
        <v/>
      </c>
      <c r="BY167" s="167"/>
      <c r="BZ167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67" s="58" t="e">
        <f>IF(Include_in_Moderator=TRUE,'Moderator Analysis'!E:E,NA())</f>
        <v>#N/A</v>
      </c>
      <c r="CB167" s="58" t="e">
        <f>IF(Include_in_Moderator=TRUE,'Moderator Analysis'!F:F,NA())</f>
        <v>#N/A</v>
      </c>
      <c r="CC167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67" s="58" t="str">
        <f>IF(Include_in_Moderator=TRUE,1/CC:CC^2,"")</f>
        <v/>
      </c>
      <c r="CE167" s="58" t="str">
        <f>IF(Include_in_Moderator=TRUE,'Moderator Analysis'!F:F-CO$2,"")</f>
        <v/>
      </c>
      <c r="CF167" s="58" t="str">
        <f>IF(Include_in_Moderator=TRUE,'Moderator Analysis'!E:E-CO$3,"")</f>
        <v/>
      </c>
      <c r="CG167" s="47" t="str">
        <f>IF(Include_in_Moderator=TRUE,CD:CD*('Moderator Analysis'!F:F-CO$5-CO$4*'Moderator Analysis'!E:E)^2,"")</f>
        <v/>
      </c>
      <c r="CH167" s="27"/>
      <c r="CI167" s="75" t="str">
        <f>IF(AND(Sufficient_data="Yes",Include_study="Yes",Include_in_Moderator=TRUE,Moderator&lt;&gt;""),1/(CC:CC^2+CO$7),"")</f>
        <v/>
      </c>
      <c r="CJ167" s="58" t="str">
        <f>IF(AND(Sufficient_data="Yes",Include_study="Yes",CI167&lt;&gt;""),'Moderator Analysis'!F:F-'Moderator Analysis'!K$37,"")</f>
        <v/>
      </c>
      <c r="CK167" s="58" t="str">
        <f>IF(AND(Sufficient_data="Yes",Include_study="Yes",CI167&lt;&gt;""),'Moderator Analysis'!E:E-SUMPRODUCT('Moderator Analysis'!E:E,CI:CI)/SUM(CI:CI),"")</f>
        <v/>
      </c>
      <c r="CL167" s="47" t="str">
        <f>IF(AND(Sufficient_data="Yes",Include_study="Yes",CI167&lt;&gt;""),CI:CI*(CB167-'Moderator Analysis'!K$29-'Moderator Analysis'!K$30*'Moderator Analysis'!E:E)^2,"")</f>
        <v/>
      </c>
      <c r="CQ167" s="167"/>
      <c r="CR167" s="150" t="b">
        <f>IF(Additional_Fisher_transformation="On",AND(Include_study="Yes",Number_of_observations&lt;&gt;"",Number_of_predictors&lt;&gt;""),AND(Include_study="Yes",Sufficient_data="Yes"))</f>
        <v>0</v>
      </c>
      <c r="CS167" s="169"/>
      <c r="CT167" s="58" t="str">
        <f>IF(Include_in_Pub_Bias=TRUE,Partial_correlation,"")</f>
        <v/>
      </c>
      <c r="CU167" s="58" t="str">
        <f>IF(AND(Include_in_Pub_Bias=TRUE,Additional_Fisher_transformation="On"),FISHER(Partial_correlation),"")</f>
        <v/>
      </c>
      <c r="CV167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67" s="58" t="str">
        <f>IF(Include_in_Pub_Bias=TRUE,1/CV:CV^2,"")</f>
        <v/>
      </c>
      <c r="CX167" s="58" t="str">
        <f>IF(Include_in_Pub_Bias=TRUE,1/(CV:CV^2+IF(Additional_model="Fixed effect",0,Calculations!DK$11)),"")</f>
        <v/>
      </c>
      <c r="CY167" s="58" t="str">
        <f>IF(Include_in_Pub_Bias=TRUE,1/(CV:CV^2+IF(Additional_model="Fixed effect",0,'Publication Bias Analysis'!L$32)),"")</f>
        <v/>
      </c>
      <c r="CZ167" s="58" t="str">
        <f>IF(Include_in_Pub_Bias=TRUE,'Publication Bias Analysis'!E:E-'Publication Bias Analysis'!I$37,"")</f>
        <v/>
      </c>
      <c r="DA167" s="58" t="str">
        <f>IF(Include_in_Pub_Bias=TRUE,IF(Additional_model="Fixed effect",1/CV:CV,1/SQRT(CV:CV^2+DK$11)),"")</f>
        <v/>
      </c>
      <c r="DB167" s="58" t="str">
        <f>IF(Include_in_Pub_Bias=TRUE,IF(Additional_model="Fixed effect",'Publication Bias Analysis'!E:E/CV:CV,'Publication Bias Analysis'!E:E/SQRT(CV:CV^2+DK$11)),"")</f>
        <v/>
      </c>
      <c r="DC167" s="78" t="str">
        <f>IF(Include_in_Pub_Bias=TRUE,RANK(DP:DP,DP:DP,1)*IF(DO:DO&gt;0,1,-1),"")</f>
        <v/>
      </c>
      <c r="DD167" s="78" t="str">
        <f>IF(Include_in_Pub_Bias=TRUE,DC:DC,"")</f>
        <v/>
      </c>
      <c r="DE167" s="78" t="str">
        <f>IF(Include_in_Pub_Bias=TRUE,RANK(DS:DS,DS:DS,1)*IF(DR:DR&lt;0,-1,1),"")</f>
        <v/>
      </c>
      <c r="DF167" s="78" t="str">
        <f>IF(Include_in_Pub_Bias=TRUE,RANK(DV:DV,DV:DV,1)*IF(DU:DU&lt;0,-1,1),"")</f>
        <v/>
      </c>
      <c r="DG167" s="58" t="e">
        <f>IF(Include_in_Pub_Bias=TRUE,'Publication Bias Analysis'!E:E,NA())</f>
        <v>#N/A</v>
      </c>
      <c r="DH167" s="47" t="e">
        <f>IF(Include_in_Pub_Bias=TRUE,CV:CV,NA())</f>
        <v>#N/A</v>
      </c>
      <c r="DN167" s="164"/>
      <c r="DO167" s="10" t="str">
        <f>IF(Include_in_Pub_Bias=TRUE,IF('Publication Bias Analysis'!L$37="Left",'Publication Bias Analysis'!E:E-'Publication Bias Analysis'!I$29,'Publication Bias Analysis'!I$29-'Publication Bias Analysis'!E:E),"")</f>
        <v/>
      </c>
      <c r="DP167" s="10" t="str">
        <f>IF(Include_in_Pub_Bias=TRUE,ABS(DO167),"")</f>
        <v/>
      </c>
      <c r="DQ167" s="47" t="str">
        <f>IF(Include_in_Pub_Bias=TRUE,1/(CV:CV^2+IF(Additional_model="Fixed effect",0,$DZ$6)),"")</f>
        <v/>
      </c>
      <c r="DR167" s="10" t="str">
        <f>IF(Include_in_Pub_Bias=TRUE,IF('Publication Bias Analysis'!L$37="Left",'Publication Bias Analysis'!E:E-DZ$3,DZ$3-'Publication Bias Analysis'!E:E),"")</f>
        <v/>
      </c>
      <c r="DS167" s="10" t="str">
        <f t="shared" si="257"/>
        <v/>
      </c>
      <c r="DT167" s="47" t="str">
        <f>IF(AND(DR167&lt;&gt;"",DD167&lt;=MAX(DD:DD)-DZ$7),1/(CV:CV^2+IF(Additional_model="Fixed effect",0,$DZ$13)),"")</f>
        <v/>
      </c>
      <c r="DU167" s="10" t="str">
        <f>IF(Include_in_Pub_Bias=TRUE,IF('Publication Bias Analysis'!L$37="Left",'Publication Bias Analysis'!E:E-DZ$10,DZ$10-'Publication Bias Analysis'!E:E),"")</f>
        <v/>
      </c>
      <c r="DV167" s="10" t="str">
        <f t="shared" si="213"/>
        <v/>
      </c>
      <c r="DW167" s="47" t="str">
        <f>IF(AND(DU167&lt;&gt;"",DE167&lt;=MAX(DE:DE)-DZ$14),1/(CV:CV^2+IF(Additional_model="Fixed effect",0,$DZ$20)),"")</f>
        <v/>
      </c>
      <c r="EO167" s="164"/>
      <c r="EP167" s="58" t="str">
        <f>IF(Include_in_Pub_Bias=TRUE,Inverse_standard_error-AVERAGE(Inverse_standard_error),"")</f>
        <v/>
      </c>
      <c r="EQ167" s="47" t="str">
        <f>IF(Include_in_Pub_Bias=TRUE,Z_score-('Publication Bias Analysis'!P$3+'Publication Bias Analysis'!P$4*Inverse_standard_error),"")</f>
        <v/>
      </c>
      <c r="ES167" s="164"/>
      <c r="ET167" s="58" t="str">
        <f>IF(Include_in_Pub_Bias=TRUE,('Publication Bias Analysis'!E:E-SUMPRODUCT('Publication Bias Analysis'!E:E,Calculations!CW:CW)/SUM(Calculations!CW:CW))/(SQRT(EU:EU)),"")</f>
        <v/>
      </c>
      <c r="EU167" s="58" t="str">
        <f>IF(Include_in_Pub_Bias=TRUE,'Publication Bias Analysis'!F:F^2-1/(SUM(Calculations!CW:CW)),"")</f>
        <v/>
      </c>
      <c r="EV167" s="78" t="str">
        <f>IF(Include_in_Pub_Bias=TRUE,RANK(ET:ET,ET:ET,1),"")</f>
        <v/>
      </c>
      <c r="EW167" s="78" t="str">
        <f>IF(Include_in_Pub_Bias=TRUE,RANK(EU:EU,EU:EU,1),"")</f>
        <v/>
      </c>
      <c r="EX167" s="78" t="str">
        <f>IF(Include_in_Pub_Bias=TRUE,COUNTIFS(EV168:EV366,"&lt;"&amp;EV167,EW168:EW366,"&lt;"&amp;EW167)+COUNTIFS(EV168:EV366,"&gt;"&amp;EV167,EW168:EW366,"&gt;"&amp;EW167),"")</f>
        <v/>
      </c>
      <c r="EY167" s="94" t="str">
        <f>IF(Include_in_Pub_Bias=TRUE,COUNTIFS(EV168:EV366,"&lt;"&amp;EV167,EW168:EW366,"&gt;"&amp;EW167)+COUNTIFS(EV168:EV366,"&gt;"&amp;EV167,EW168:EW366,"&lt;"&amp;EW167),"")</f>
        <v/>
      </c>
      <c r="FA167" s="164"/>
      <c r="FG167" s="164"/>
      <c r="FH167" s="58" t="e">
        <f>IF(Include_in_Pub_Bias=TRUE,Inverse_standard_error,NA())</f>
        <v>#N/A</v>
      </c>
      <c r="FI167" s="58" t="e">
        <f>IF(Include_in_Pub_Bias=TRUE,Z_score,NA())</f>
        <v>#N/A</v>
      </c>
      <c r="FJ167" s="58" t="str">
        <f>IF(Include_in_Pub_Bias=TRUE,Inverse_standard_error-AVERAGE(Inverse_standard_error),"")</f>
        <v/>
      </c>
      <c r="FK167" s="47" t="str">
        <f>IF(Include_in_Pub_Bias=TRUE,Z_score-('Publication Bias Analysis'!AK$30+'Publication Bias Analysis'!AK$31*Inverse_standard_error),"")</f>
        <v/>
      </c>
      <c r="FQ167" s="164"/>
      <c r="FR167" s="98" t="str">
        <f>IF(Z_score&lt;&gt;"",RANK('Publication Bias Analysis'!AT:AT,'Publication Bias Analysis'!AT:AT,1)+COUNTIF('Publication Bias Analysis'!AT$2:AT166,'Publication Bias Analysis'!AR167),"")</f>
        <v/>
      </c>
      <c r="FS167" s="58" t="str">
        <f t="shared" si="259"/>
        <v/>
      </c>
      <c r="FT167" s="58" t="e">
        <f>IF(Include_in_Pub_Bias=TRUE,'Publication Bias Analysis'!AS167,NA())</f>
        <v>#N/A</v>
      </c>
      <c r="FU167" s="58" t="e">
        <f>IF('Publication Bias Analysis'!AS167&lt;&gt;"",'Publication Bias Analysis'!AT167,NA())</f>
        <v>#N/A</v>
      </c>
      <c r="FV167" s="58" t="str">
        <f>IF(Include_in_Pub_Bias=TRUE,'Publication Bias Analysis'!AS:AS-AVERAGE('Publication Bias Analysis'!AS:AS),"")</f>
        <v/>
      </c>
      <c r="FW167" s="47" t="str">
        <f>IF(Include_in_Pub_Bias=TRUE,FU:FU-('Publication Bias Analysis'!AW$30+'Publication Bias Analysis'!AW$31*FT:FT),"")</f>
        <v/>
      </c>
      <c r="GC167" s="164"/>
      <c r="GD167" s="58" t="str">
        <f t="shared" si="295"/>
        <v/>
      </c>
      <c r="GE167" s="58" t="str">
        <f t="shared" si="214"/>
        <v/>
      </c>
      <c r="GF167" s="47" t="str">
        <f t="shared" si="258"/>
        <v/>
      </c>
    </row>
    <row r="168" spans="1:188" x14ac:dyDescent="0.2">
      <c r="A168" s="166"/>
      <c r="B168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68" s="78" t="str">
        <f>IF(B168&lt;&gt;"",IF(B168=0,COUNTIF(B$2:B167,0)+1,COUNTIF(B$2:B167,B168)+B168+COUNTIF(B:B,0)),"")</f>
        <v/>
      </c>
      <c r="D168" s="78" t="str">
        <f>IF(AND(Variance&lt;&gt;"",Entry_Number&lt;&gt;""),Entry_Number,"")</f>
        <v/>
      </c>
      <c r="E168" s="120" t="str">
        <f>IF(Input!Study_name&lt;&gt;"",Input!Study_name,"")</f>
        <v/>
      </c>
      <c r="F168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68" s="58" t="str">
        <f t="shared" si="260"/>
        <v/>
      </c>
      <c r="H168" s="58" t="str">
        <f t="shared" si="261"/>
        <v/>
      </c>
      <c r="I168" s="58" t="str">
        <f t="shared" si="262"/>
        <v/>
      </c>
      <c r="J168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68" s="58" t="str">
        <f>IF(AND(Include_study="Yes",Sufficient_data="Yes",Variance&lt;&gt;""),IF(Input!Standard_error_of_Partial_correlation&lt;&gt;"",Input!Standard_error_of_Partial_correlation,SQRT(J168)),"")</f>
        <v/>
      </c>
      <c r="L168" s="58" t="str">
        <f>IF(AND(Sufficient_data="Yes",Include_study="Yes",Variance&lt;&gt;""),1/Variance,"")</f>
        <v/>
      </c>
      <c r="M168" s="58" t="str">
        <f>IF(AND(Sufficient_data="Yes",Include_study="Yes",Variance&lt;&gt;""),1/(Variance+T2_),"")</f>
        <v/>
      </c>
      <c r="N168" s="58" t="str">
        <f t="shared" si="263"/>
        <v/>
      </c>
      <c r="O168" s="58" t="str">
        <f t="shared" si="264"/>
        <v/>
      </c>
      <c r="P168" s="143" t="str">
        <f t="shared" si="265"/>
        <v/>
      </c>
      <c r="Q168" s="146" t="str">
        <f>IF(AND(Include_study="Yes",Sufficient_data="Yes",Variance&lt;&gt;""),IF(Fisher_transformation="Off",Partial_correlation,Partial_correlation_z)-Combined_Effect_Size,"")</f>
        <v/>
      </c>
      <c r="S168" s="75" t="e">
        <f>IF(AND(Sufficient_data="Yes",Include_study="Yes",Variance&lt;&gt;""),Partial_correlation,NA())</f>
        <v>#N/A</v>
      </c>
      <c r="T168" s="58" t="e">
        <f t="shared" si="266"/>
        <v>#N/A</v>
      </c>
      <c r="U168" s="47" t="e">
        <f t="shared" si="267"/>
        <v>#N/A</v>
      </c>
      <c r="Z168" s="166"/>
      <c r="AA168" s="82" t="str">
        <f t="shared" si="268"/>
        <v/>
      </c>
      <c r="AB168" s="88" t="b">
        <f t="shared" si="296"/>
        <v>0</v>
      </c>
      <c r="AC168" s="105" t="str">
        <f>IF(Include_in_subgroup=TRUE,Input!Study_name,"")</f>
        <v/>
      </c>
      <c r="AD168" s="58" t="str">
        <f t="shared" si="269"/>
        <v/>
      </c>
      <c r="AE168" s="58" t="str">
        <f t="shared" si="270"/>
        <v/>
      </c>
      <c r="AF168" s="58" t="str">
        <f t="shared" si="271"/>
        <v/>
      </c>
      <c r="AG168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68" s="58" t="str">
        <f t="shared" si="272"/>
        <v/>
      </c>
      <c r="AI168" s="58" t="str">
        <f t="shared" si="273"/>
        <v/>
      </c>
      <c r="AJ168" s="83" t="str">
        <f t="shared" si="274"/>
        <v/>
      </c>
      <c r="AK168" s="58" t="str">
        <f t="shared" si="275"/>
        <v/>
      </c>
      <c r="AL168" s="58" t="str">
        <f t="shared" si="276"/>
        <v/>
      </c>
      <c r="AM168" s="47" t="str">
        <f t="shared" si="277"/>
        <v/>
      </c>
      <c r="AN168" s="27"/>
      <c r="AO168" s="75" t="e">
        <f t="shared" si="278"/>
        <v>#N/A</v>
      </c>
      <c r="AP168" s="58" t="e">
        <f t="shared" si="279"/>
        <v>#N/A</v>
      </c>
      <c r="AQ168" s="47" t="e">
        <f t="shared" si="280"/>
        <v>#N/A</v>
      </c>
      <c r="AR168" s="27"/>
      <c r="AS168" s="82" t="str">
        <f t="shared" si="206"/>
        <v/>
      </c>
      <c r="AT168" s="58" t="str">
        <f>IF(AND(Sufficient_data="Yes",Include_study="Yes",Subgroup&lt;&gt;""),IF(COUNTIFS(Input!K$2:K167,"="&amp;"Yes",Input!C$2:C167,"="&amp;"Yes",Input!M$2:M167,"="&amp;Subgroup)&gt;0,"",Subgroup),"")</f>
        <v/>
      </c>
      <c r="AU168" s="88" t="str">
        <f t="shared" si="207"/>
        <v/>
      </c>
      <c r="AV168" s="78" t="str">
        <f t="shared" si="281"/>
        <v/>
      </c>
      <c r="AW168" s="58" t="str">
        <f t="shared" si="208"/>
        <v/>
      </c>
      <c r="AX168" s="89" t="str">
        <f t="shared" si="209"/>
        <v/>
      </c>
      <c r="AY168" s="83" t="str">
        <f t="shared" si="251"/>
        <v/>
      </c>
      <c r="AZ168" s="58" t="str">
        <f t="shared" si="210"/>
        <v/>
      </c>
      <c r="BA168" s="58" t="str">
        <f t="shared" si="282"/>
        <v/>
      </c>
      <c r="BB168" s="58" t="str">
        <f t="shared" si="211"/>
        <v/>
      </c>
      <c r="BC168" s="58" t="str">
        <f t="shared" si="212"/>
        <v/>
      </c>
      <c r="BD168" s="58" t="str">
        <f t="shared" si="283"/>
        <v/>
      </c>
      <c r="BE168" s="88" t="str">
        <f t="shared" si="284"/>
        <v/>
      </c>
      <c r="BF168" s="58" t="str">
        <f t="shared" si="285"/>
        <v/>
      </c>
      <c r="BG168" s="58" t="str">
        <f t="shared" si="286"/>
        <v/>
      </c>
      <c r="BH168" s="58" t="str">
        <f t="shared" si="252"/>
        <v/>
      </c>
      <c r="BI168" s="58" t="str">
        <f t="shared" si="253"/>
        <v/>
      </c>
      <c r="BJ168" s="58" t="str">
        <f t="shared" si="287"/>
        <v/>
      </c>
      <c r="BK168" s="58" t="str">
        <f t="shared" si="288"/>
        <v/>
      </c>
      <c r="BL168" s="58" t="str">
        <f t="shared" si="254"/>
        <v/>
      </c>
      <c r="BM168" s="58" t="str">
        <f t="shared" si="255"/>
        <v/>
      </c>
      <c r="BN168" s="58" t="str">
        <f t="shared" si="289"/>
        <v/>
      </c>
      <c r="BO168" s="58" t="e">
        <f t="shared" si="290"/>
        <v>#N/A</v>
      </c>
      <c r="BP168" s="83" t="str">
        <f t="shared" si="256"/>
        <v/>
      </c>
      <c r="BQ168" s="58" t="str">
        <f t="shared" si="291"/>
        <v/>
      </c>
      <c r="BR168" s="58" t="str">
        <f t="shared" si="292"/>
        <v/>
      </c>
      <c r="BS168" s="58" t="str">
        <f t="shared" si="293"/>
        <v/>
      </c>
      <c r="BT168" s="47" t="str">
        <f t="shared" si="294"/>
        <v/>
      </c>
      <c r="BY168" s="167"/>
      <c r="BZ168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68" s="58" t="e">
        <f>IF(Include_in_Moderator=TRUE,'Moderator Analysis'!E:E,NA())</f>
        <v>#N/A</v>
      </c>
      <c r="CB168" s="58" t="e">
        <f>IF(Include_in_Moderator=TRUE,'Moderator Analysis'!F:F,NA())</f>
        <v>#N/A</v>
      </c>
      <c r="CC168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68" s="58" t="str">
        <f>IF(Include_in_Moderator=TRUE,1/CC:CC^2,"")</f>
        <v/>
      </c>
      <c r="CE168" s="58" t="str">
        <f>IF(Include_in_Moderator=TRUE,'Moderator Analysis'!F:F-CO$2,"")</f>
        <v/>
      </c>
      <c r="CF168" s="58" t="str">
        <f>IF(Include_in_Moderator=TRUE,'Moderator Analysis'!E:E-CO$3,"")</f>
        <v/>
      </c>
      <c r="CG168" s="47" t="str">
        <f>IF(Include_in_Moderator=TRUE,CD:CD*('Moderator Analysis'!F:F-CO$5-CO$4*'Moderator Analysis'!E:E)^2,"")</f>
        <v/>
      </c>
      <c r="CH168" s="27"/>
      <c r="CI168" s="75" t="str">
        <f>IF(AND(Sufficient_data="Yes",Include_study="Yes",Include_in_Moderator=TRUE,Moderator&lt;&gt;""),1/(CC:CC^2+CO$7),"")</f>
        <v/>
      </c>
      <c r="CJ168" s="58" t="str">
        <f>IF(AND(Sufficient_data="Yes",Include_study="Yes",CI168&lt;&gt;""),'Moderator Analysis'!F:F-'Moderator Analysis'!K$37,"")</f>
        <v/>
      </c>
      <c r="CK168" s="58" t="str">
        <f>IF(AND(Sufficient_data="Yes",Include_study="Yes",CI168&lt;&gt;""),'Moderator Analysis'!E:E-SUMPRODUCT('Moderator Analysis'!E:E,CI:CI)/SUM(CI:CI),"")</f>
        <v/>
      </c>
      <c r="CL168" s="47" t="str">
        <f>IF(AND(Sufficient_data="Yes",Include_study="Yes",CI168&lt;&gt;""),CI:CI*(CB168-'Moderator Analysis'!K$29-'Moderator Analysis'!K$30*'Moderator Analysis'!E:E)^2,"")</f>
        <v/>
      </c>
      <c r="CQ168" s="167"/>
      <c r="CR168" s="150" t="b">
        <f>IF(Additional_Fisher_transformation="On",AND(Include_study="Yes",Number_of_observations&lt;&gt;"",Number_of_predictors&lt;&gt;""),AND(Include_study="Yes",Sufficient_data="Yes"))</f>
        <v>0</v>
      </c>
      <c r="CS168" s="169"/>
      <c r="CT168" s="58" t="str">
        <f>IF(Include_in_Pub_Bias=TRUE,Partial_correlation,"")</f>
        <v/>
      </c>
      <c r="CU168" s="58" t="str">
        <f>IF(AND(Include_in_Pub_Bias=TRUE,Additional_Fisher_transformation="On"),FISHER(Partial_correlation),"")</f>
        <v/>
      </c>
      <c r="CV168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68" s="58" t="str">
        <f>IF(Include_in_Pub_Bias=TRUE,1/CV:CV^2,"")</f>
        <v/>
      </c>
      <c r="CX168" s="58" t="str">
        <f>IF(Include_in_Pub_Bias=TRUE,1/(CV:CV^2+IF(Additional_model="Fixed effect",0,Calculations!DK$11)),"")</f>
        <v/>
      </c>
      <c r="CY168" s="58" t="str">
        <f>IF(Include_in_Pub_Bias=TRUE,1/(CV:CV^2+IF(Additional_model="Fixed effect",0,'Publication Bias Analysis'!L$32)),"")</f>
        <v/>
      </c>
      <c r="CZ168" s="58" t="str">
        <f>IF(Include_in_Pub_Bias=TRUE,'Publication Bias Analysis'!E:E-'Publication Bias Analysis'!I$37,"")</f>
        <v/>
      </c>
      <c r="DA168" s="58" t="str">
        <f>IF(Include_in_Pub_Bias=TRUE,IF(Additional_model="Fixed effect",1/CV:CV,1/SQRT(CV:CV^2+DK$11)),"")</f>
        <v/>
      </c>
      <c r="DB168" s="58" t="str">
        <f>IF(Include_in_Pub_Bias=TRUE,IF(Additional_model="Fixed effect",'Publication Bias Analysis'!E:E/CV:CV,'Publication Bias Analysis'!E:E/SQRT(CV:CV^2+DK$11)),"")</f>
        <v/>
      </c>
      <c r="DC168" s="78" t="str">
        <f>IF(Include_in_Pub_Bias=TRUE,RANK(DP:DP,DP:DP,1)*IF(DO:DO&gt;0,1,-1),"")</f>
        <v/>
      </c>
      <c r="DD168" s="78" t="str">
        <f>IF(Include_in_Pub_Bias=TRUE,DC:DC,"")</f>
        <v/>
      </c>
      <c r="DE168" s="78" t="str">
        <f>IF(Include_in_Pub_Bias=TRUE,RANK(DS:DS,DS:DS,1)*IF(DR:DR&lt;0,-1,1),"")</f>
        <v/>
      </c>
      <c r="DF168" s="78" t="str">
        <f>IF(Include_in_Pub_Bias=TRUE,RANK(DV:DV,DV:DV,1)*IF(DU:DU&lt;0,-1,1),"")</f>
        <v/>
      </c>
      <c r="DG168" s="58" t="e">
        <f>IF(Include_in_Pub_Bias=TRUE,'Publication Bias Analysis'!E:E,NA())</f>
        <v>#N/A</v>
      </c>
      <c r="DH168" s="47" t="e">
        <f>IF(Include_in_Pub_Bias=TRUE,CV:CV,NA())</f>
        <v>#N/A</v>
      </c>
      <c r="DN168" s="164"/>
      <c r="DO168" s="10" t="str">
        <f>IF(Include_in_Pub_Bias=TRUE,IF('Publication Bias Analysis'!L$37="Left",'Publication Bias Analysis'!E:E-'Publication Bias Analysis'!I$29,'Publication Bias Analysis'!I$29-'Publication Bias Analysis'!E:E),"")</f>
        <v/>
      </c>
      <c r="DP168" s="10" t="str">
        <f>IF(Include_in_Pub_Bias=TRUE,ABS(DO168),"")</f>
        <v/>
      </c>
      <c r="DQ168" s="47" t="str">
        <f>IF(Include_in_Pub_Bias=TRUE,1/(CV:CV^2+IF(Additional_model="Fixed effect",0,$DZ$6)),"")</f>
        <v/>
      </c>
      <c r="DR168" s="10" t="str">
        <f>IF(Include_in_Pub_Bias=TRUE,IF('Publication Bias Analysis'!L$37="Left",'Publication Bias Analysis'!E:E-DZ$3,DZ$3-'Publication Bias Analysis'!E:E),"")</f>
        <v/>
      </c>
      <c r="DS168" s="10" t="str">
        <f t="shared" si="257"/>
        <v/>
      </c>
      <c r="DT168" s="47" t="str">
        <f>IF(AND(DR168&lt;&gt;"",DD168&lt;=MAX(DD:DD)-DZ$7),1/(CV:CV^2+IF(Additional_model="Fixed effect",0,$DZ$13)),"")</f>
        <v/>
      </c>
      <c r="DU168" s="10" t="str">
        <f>IF(Include_in_Pub_Bias=TRUE,IF('Publication Bias Analysis'!L$37="Left",'Publication Bias Analysis'!E:E-DZ$10,DZ$10-'Publication Bias Analysis'!E:E),"")</f>
        <v/>
      </c>
      <c r="DV168" s="10" t="str">
        <f t="shared" si="213"/>
        <v/>
      </c>
      <c r="DW168" s="47" t="str">
        <f>IF(AND(DU168&lt;&gt;"",DE168&lt;=MAX(DE:DE)-DZ$14),1/(CV:CV^2+IF(Additional_model="Fixed effect",0,$DZ$20)),"")</f>
        <v/>
      </c>
      <c r="EO168" s="164"/>
      <c r="EP168" s="58" t="str">
        <f>IF(Include_in_Pub_Bias=TRUE,Inverse_standard_error-AVERAGE(Inverse_standard_error),"")</f>
        <v/>
      </c>
      <c r="EQ168" s="47" t="str">
        <f>IF(Include_in_Pub_Bias=TRUE,Z_score-('Publication Bias Analysis'!P$3+'Publication Bias Analysis'!P$4*Inverse_standard_error),"")</f>
        <v/>
      </c>
      <c r="ES168" s="164"/>
      <c r="ET168" s="58" t="str">
        <f>IF(Include_in_Pub_Bias=TRUE,('Publication Bias Analysis'!E:E-SUMPRODUCT('Publication Bias Analysis'!E:E,Calculations!CW:CW)/SUM(Calculations!CW:CW))/(SQRT(EU:EU)),"")</f>
        <v/>
      </c>
      <c r="EU168" s="58" t="str">
        <f>IF(Include_in_Pub_Bias=TRUE,'Publication Bias Analysis'!F:F^2-1/(SUM(Calculations!CW:CW)),"")</f>
        <v/>
      </c>
      <c r="EV168" s="78" t="str">
        <f>IF(Include_in_Pub_Bias=TRUE,RANK(ET:ET,ET:ET,1),"")</f>
        <v/>
      </c>
      <c r="EW168" s="78" t="str">
        <f>IF(Include_in_Pub_Bias=TRUE,RANK(EU:EU,EU:EU,1),"")</f>
        <v/>
      </c>
      <c r="EX168" s="78" t="str">
        <f>IF(Include_in_Pub_Bias=TRUE,COUNTIFS(EV169:EV367,"&lt;"&amp;EV168,EW169:EW367,"&lt;"&amp;EW168)+COUNTIFS(EV169:EV367,"&gt;"&amp;EV168,EW169:EW367,"&gt;"&amp;EW168),"")</f>
        <v/>
      </c>
      <c r="EY168" s="94" t="str">
        <f>IF(Include_in_Pub_Bias=TRUE,COUNTIFS(EV169:EV367,"&lt;"&amp;EV168,EW169:EW367,"&gt;"&amp;EW168)+COUNTIFS(EV169:EV367,"&gt;"&amp;EV168,EW169:EW367,"&lt;"&amp;EW168),"")</f>
        <v/>
      </c>
      <c r="FA168" s="164"/>
      <c r="FG168" s="164"/>
      <c r="FH168" s="58" t="e">
        <f>IF(Include_in_Pub_Bias=TRUE,Inverse_standard_error,NA())</f>
        <v>#N/A</v>
      </c>
      <c r="FI168" s="58" t="e">
        <f>IF(Include_in_Pub_Bias=TRUE,Z_score,NA())</f>
        <v>#N/A</v>
      </c>
      <c r="FJ168" s="58" t="str">
        <f>IF(Include_in_Pub_Bias=TRUE,Inverse_standard_error-AVERAGE(Inverse_standard_error),"")</f>
        <v/>
      </c>
      <c r="FK168" s="47" t="str">
        <f>IF(Include_in_Pub_Bias=TRUE,Z_score-('Publication Bias Analysis'!AK$30+'Publication Bias Analysis'!AK$31*Inverse_standard_error),"")</f>
        <v/>
      </c>
      <c r="FQ168" s="164"/>
      <c r="FR168" s="98" t="str">
        <f>IF(Z_score&lt;&gt;"",RANK('Publication Bias Analysis'!AT:AT,'Publication Bias Analysis'!AT:AT,1)+COUNTIF('Publication Bias Analysis'!AT$2:AT167,'Publication Bias Analysis'!AR168),"")</f>
        <v/>
      </c>
      <c r="FS168" s="58" t="str">
        <f t="shared" si="259"/>
        <v/>
      </c>
      <c r="FT168" s="58" t="e">
        <f>IF(Include_in_Pub_Bias=TRUE,'Publication Bias Analysis'!AS168,NA())</f>
        <v>#N/A</v>
      </c>
      <c r="FU168" s="58" t="e">
        <f>IF('Publication Bias Analysis'!AS168&lt;&gt;"",'Publication Bias Analysis'!AT168,NA())</f>
        <v>#N/A</v>
      </c>
      <c r="FV168" s="58" t="str">
        <f>IF(Include_in_Pub_Bias=TRUE,'Publication Bias Analysis'!AS:AS-AVERAGE('Publication Bias Analysis'!AS:AS),"")</f>
        <v/>
      </c>
      <c r="FW168" s="47" t="str">
        <f>IF(Include_in_Pub_Bias=TRUE,FU:FU-('Publication Bias Analysis'!AW$30+'Publication Bias Analysis'!AW$31*FT:FT),"")</f>
        <v/>
      </c>
      <c r="GC168" s="164"/>
      <c r="GD168" s="58" t="str">
        <f t="shared" si="295"/>
        <v/>
      </c>
      <c r="GE168" s="58" t="str">
        <f t="shared" si="214"/>
        <v/>
      </c>
      <c r="GF168" s="47" t="str">
        <f t="shared" si="258"/>
        <v/>
      </c>
    </row>
    <row r="169" spans="1:188" x14ac:dyDescent="0.2">
      <c r="A169" s="166"/>
      <c r="B169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69" s="78" t="str">
        <f>IF(B169&lt;&gt;"",IF(B169=0,COUNTIF(B$2:B168,0)+1,COUNTIF(B$2:B168,B169)+B169+COUNTIF(B:B,0)),"")</f>
        <v/>
      </c>
      <c r="D169" s="78" t="str">
        <f>IF(AND(Variance&lt;&gt;"",Entry_Number&lt;&gt;""),Entry_Number,"")</f>
        <v/>
      </c>
      <c r="E169" s="120" t="str">
        <f>IF(Input!Study_name&lt;&gt;"",Input!Study_name,"")</f>
        <v/>
      </c>
      <c r="F169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69" s="58" t="str">
        <f t="shared" si="260"/>
        <v/>
      </c>
      <c r="H169" s="58" t="str">
        <f t="shared" si="261"/>
        <v/>
      </c>
      <c r="I169" s="58" t="str">
        <f t="shared" si="262"/>
        <v/>
      </c>
      <c r="J169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69" s="58" t="str">
        <f>IF(AND(Include_study="Yes",Sufficient_data="Yes",Variance&lt;&gt;""),IF(Input!Standard_error_of_Partial_correlation&lt;&gt;"",Input!Standard_error_of_Partial_correlation,SQRT(J169)),"")</f>
        <v/>
      </c>
      <c r="L169" s="58" t="str">
        <f>IF(AND(Sufficient_data="Yes",Include_study="Yes",Variance&lt;&gt;""),1/Variance,"")</f>
        <v/>
      </c>
      <c r="M169" s="58" t="str">
        <f>IF(AND(Sufficient_data="Yes",Include_study="Yes",Variance&lt;&gt;""),1/(Variance+T2_),"")</f>
        <v/>
      </c>
      <c r="N169" s="58" t="str">
        <f t="shared" si="263"/>
        <v/>
      </c>
      <c r="O169" s="58" t="str">
        <f t="shared" si="264"/>
        <v/>
      </c>
      <c r="P169" s="143" t="str">
        <f t="shared" si="265"/>
        <v/>
      </c>
      <c r="Q169" s="146" t="str">
        <f>IF(AND(Include_study="Yes",Sufficient_data="Yes",Variance&lt;&gt;""),IF(Fisher_transformation="Off",Partial_correlation,Partial_correlation_z)-Combined_Effect_Size,"")</f>
        <v/>
      </c>
      <c r="S169" s="75" t="e">
        <f>IF(AND(Sufficient_data="Yes",Include_study="Yes",Variance&lt;&gt;""),Partial_correlation,NA())</f>
        <v>#N/A</v>
      </c>
      <c r="T169" s="58" t="e">
        <f t="shared" si="266"/>
        <v>#N/A</v>
      </c>
      <c r="U169" s="47" t="e">
        <f t="shared" si="267"/>
        <v>#N/A</v>
      </c>
      <c r="Z169" s="166"/>
      <c r="AA169" s="82" t="str">
        <f t="shared" si="268"/>
        <v/>
      </c>
      <c r="AB169" s="88" t="b">
        <f t="shared" si="296"/>
        <v>0</v>
      </c>
      <c r="AC169" s="105" t="str">
        <f>IF(Include_in_subgroup=TRUE,Input!Study_name,"")</f>
        <v/>
      </c>
      <c r="AD169" s="58" t="str">
        <f t="shared" si="269"/>
        <v/>
      </c>
      <c r="AE169" s="58" t="str">
        <f t="shared" si="270"/>
        <v/>
      </c>
      <c r="AF169" s="58" t="str">
        <f t="shared" si="271"/>
        <v/>
      </c>
      <c r="AG169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69" s="58" t="str">
        <f t="shared" si="272"/>
        <v/>
      </c>
      <c r="AI169" s="58" t="str">
        <f t="shared" si="273"/>
        <v/>
      </c>
      <c r="AJ169" s="83" t="str">
        <f t="shared" si="274"/>
        <v/>
      </c>
      <c r="AK169" s="58" t="str">
        <f t="shared" si="275"/>
        <v/>
      </c>
      <c r="AL169" s="58" t="str">
        <f t="shared" si="276"/>
        <v/>
      </c>
      <c r="AM169" s="47" t="str">
        <f t="shared" si="277"/>
        <v/>
      </c>
      <c r="AN169" s="27"/>
      <c r="AO169" s="75" t="e">
        <f t="shared" si="278"/>
        <v>#N/A</v>
      </c>
      <c r="AP169" s="58" t="e">
        <f t="shared" si="279"/>
        <v>#N/A</v>
      </c>
      <c r="AQ169" s="47" t="e">
        <f t="shared" si="280"/>
        <v>#N/A</v>
      </c>
      <c r="AR169" s="27"/>
      <c r="AS169" s="82" t="str">
        <f t="shared" si="206"/>
        <v/>
      </c>
      <c r="AT169" s="58" t="str">
        <f>IF(AND(Sufficient_data="Yes",Include_study="Yes",Subgroup&lt;&gt;""),IF(COUNTIFS(Input!K$2:K168,"="&amp;"Yes",Input!C$2:C168,"="&amp;"Yes",Input!M$2:M168,"="&amp;Subgroup)&gt;0,"",Subgroup),"")</f>
        <v/>
      </c>
      <c r="AU169" s="88" t="str">
        <f t="shared" si="207"/>
        <v/>
      </c>
      <c r="AV169" s="78" t="str">
        <f t="shared" si="281"/>
        <v/>
      </c>
      <c r="AW169" s="58" t="str">
        <f t="shared" si="208"/>
        <v/>
      </c>
      <c r="AX169" s="89" t="str">
        <f t="shared" si="209"/>
        <v/>
      </c>
      <c r="AY169" s="83" t="str">
        <f t="shared" si="251"/>
        <v/>
      </c>
      <c r="AZ169" s="58" t="str">
        <f t="shared" si="210"/>
        <v/>
      </c>
      <c r="BA169" s="58" t="str">
        <f t="shared" si="282"/>
        <v/>
      </c>
      <c r="BB169" s="58" t="str">
        <f t="shared" si="211"/>
        <v/>
      </c>
      <c r="BC169" s="58" t="str">
        <f t="shared" si="212"/>
        <v/>
      </c>
      <c r="BD169" s="58" t="str">
        <f t="shared" si="283"/>
        <v/>
      </c>
      <c r="BE169" s="88" t="str">
        <f t="shared" si="284"/>
        <v/>
      </c>
      <c r="BF169" s="58" t="str">
        <f t="shared" si="285"/>
        <v/>
      </c>
      <c r="BG169" s="58" t="str">
        <f t="shared" si="286"/>
        <v/>
      </c>
      <c r="BH169" s="58" t="str">
        <f t="shared" si="252"/>
        <v/>
      </c>
      <c r="BI169" s="58" t="str">
        <f t="shared" si="253"/>
        <v/>
      </c>
      <c r="BJ169" s="58" t="str">
        <f t="shared" si="287"/>
        <v/>
      </c>
      <c r="BK169" s="58" t="str">
        <f t="shared" si="288"/>
        <v/>
      </c>
      <c r="BL169" s="58" t="str">
        <f t="shared" si="254"/>
        <v/>
      </c>
      <c r="BM169" s="58" t="str">
        <f t="shared" si="255"/>
        <v/>
      </c>
      <c r="BN169" s="58" t="str">
        <f t="shared" si="289"/>
        <v/>
      </c>
      <c r="BO169" s="58" t="e">
        <f t="shared" si="290"/>
        <v>#N/A</v>
      </c>
      <c r="BP169" s="83" t="str">
        <f t="shared" si="256"/>
        <v/>
      </c>
      <c r="BQ169" s="58" t="str">
        <f t="shared" si="291"/>
        <v/>
      </c>
      <c r="BR169" s="58" t="str">
        <f t="shared" si="292"/>
        <v/>
      </c>
      <c r="BS169" s="58" t="str">
        <f t="shared" si="293"/>
        <v/>
      </c>
      <c r="BT169" s="47" t="str">
        <f t="shared" si="294"/>
        <v/>
      </c>
      <c r="BY169" s="167"/>
      <c r="BZ169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69" s="58" t="e">
        <f>IF(Include_in_Moderator=TRUE,'Moderator Analysis'!E:E,NA())</f>
        <v>#N/A</v>
      </c>
      <c r="CB169" s="58" t="e">
        <f>IF(Include_in_Moderator=TRUE,'Moderator Analysis'!F:F,NA())</f>
        <v>#N/A</v>
      </c>
      <c r="CC169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69" s="58" t="str">
        <f>IF(Include_in_Moderator=TRUE,1/CC:CC^2,"")</f>
        <v/>
      </c>
      <c r="CE169" s="58" t="str">
        <f>IF(Include_in_Moderator=TRUE,'Moderator Analysis'!F:F-CO$2,"")</f>
        <v/>
      </c>
      <c r="CF169" s="58" t="str">
        <f>IF(Include_in_Moderator=TRUE,'Moderator Analysis'!E:E-CO$3,"")</f>
        <v/>
      </c>
      <c r="CG169" s="47" t="str">
        <f>IF(Include_in_Moderator=TRUE,CD:CD*('Moderator Analysis'!F:F-CO$5-CO$4*'Moderator Analysis'!E:E)^2,"")</f>
        <v/>
      </c>
      <c r="CH169" s="27"/>
      <c r="CI169" s="75" t="str">
        <f>IF(AND(Sufficient_data="Yes",Include_study="Yes",Include_in_Moderator=TRUE,Moderator&lt;&gt;""),1/(CC:CC^2+CO$7),"")</f>
        <v/>
      </c>
      <c r="CJ169" s="58" t="str">
        <f>IF(AND(Sufficient_data="Yes",Include_study="Yes",CI169&lt;&gt;""),'Moderator Analysis'!F:F-'Moderator Analysis'!K$37,"")</f>
        <v/>
      </c>
      <c r="CK169" s="58" t="str">
        <f>IF(AND(Sufficient_data="Yes",Include_study="Yes",CI169&lt;&gt;""),'Moderator Analysis'!E:E-SUMPRODUCT('Moderator Analysis'!E:E,CI:CI)/SUM(CI:CI),"")</f>
        <v/>
      </c>
      <c r="CL169" s="47" t="str">
        <f>IF(AND(Sufficient_data="Yes",Include_study="Yes",CI169&lt;&gt;""),CI:CI*(CB169-'Moderator Analysis'!K$29-'Moderator Analysis'!K$30*'Moderator Analysis'!E:E)^2,"")</f>
        <v/>
      </c>
      <c r="CQ169" s="167"/>
      <c r="CR169" s="150" t="b">
        <f>IF(Additional_Fisher_transformation="On",AND(Include_study="Yes",Number_of_observations&lt;&gt;"",Number_of_predictors&lt;&gt;""),AND(Include_study="Yes",Sufficient_data="Yes"))</f>
        <v>0</v>
      </c>
      <c r="CS169" s="169"/>
      <c r="CT169" s="58" t="str">
        <f>IF(Include_in_Pub_Bias=TRUE,Partial_correlation,"")</f>
        <v/>
      </c>
      <c r="CU169" s="58" t="str">
        <f>IF(AND(Include_in_Pub_Bias=TRUE,Additional_Fisher_transformation="On"),FISHER(Partial_correlation),"")</f>
        <v/>
      </c>
      <c r="CV169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69" s="58" t="str">
        <f>IF(Include_in_Pub_Bias=TRUE,1/CV:CV^2,"")</f>
        <v/>
      </c>
      <c r="CX169" s="58" t="str">
        <f>IF(Include_in_Pub_Bias=TRUE,1/(CV:CV^2+IF(Additional_model="Fixed effect",0,Calculations!DK$11)),"")</f>
        <v/>
      </c>
      <c r="CY169" s="58" t="str">
        <f>IF(Include_in_Pub_Bias=TRUE,1/(CV:CV^2+IF(Additional_model="Fixed effect",0,'Publication Bias Analysis'!L$32)),"")</f>
        <v/>
      </c>
      <c r="CZ169" s="58" t="str">
        <f>IF(Include_in_Pub_Bias=TRUE,'Publication Bias Analysis'!E:E-'Publication Bias Analysis'!I$37,"")</f>
        <v/>
      </c>
      <c r="DA169" s="58" t="str">
        <f>IF(Include_in_Pub_Bias=TRUE,IF(Additional_model="Fixed effect",1/CV:CV,1/SQRT(CV:CV^2+DK$11)),"")</f>
        <v/>
      </c>
      <c r="DB169" s="58" t="str">
        <f>IF(Include_in_Pub_Bias=TRUE,IF(Additional_model="Fixed effect",'Publication Bias Analysis'!E:E/CV:CV,'Publication Bias Analysis'!E:E/SQRT(CV:CV^2+DK$11)),"")</f>
        <v/>
      </c>
      <c r="DC169" s="78" t="str">
        <f>IF(Include_in_Pub_Bias=TRUE,RANK(DP:DP,DP:DP,1)*IF(DO:DO&gt;0,1,-1),"")</f>
        <v/>
      </c>
      <c r="DD169" s="78" t="str">
        <f>IF(Include_in_Pub_Bias=TRUE,DC:DC,"")</f>
        <v/>
      </c>
      <c r="DE169" s="78" t="str">
        <f>IF(Include_in_Pub_Bias=TRUE,RANK(DS:DS,DS:DS,1)*IF(DR:DR&lt;0,-1,1),"")</f>
        <v/>
      </c>
      <c r="DF169" s="78" t="str">
        <f>IF(Include_in_Pub_Bias=TRUE,RANK(DV:DV,DV:DV,1)*IF(DU:DU&lt;0,-1,1),"")</f>
        <v/>
      </c>
      <c r="DG169" s="58" t="e">
        <f>IF(Include_in_Pub_Bias=TRUE,'Publication Bias Analysis'!E:E,NA())</f>
        <v>#N/A</v>
      </c>
      <c r="DH169" s="47" t="e">
        <f>IF(Include_in_Pub_Bias=TRUE,CV:CV,NA())</f>
        <v>#N/A</v>
      </c>
      <c r="DN169" s="164"/>
      <c r="DO169" s="10" t="str">
        <f>IF(Include_in_Pub_Bias=TRUE,IF('Publication Bias Analysis'!L$37="Left",'Publication Bias Analysis'!E:E-'Publication Bias Analysis'!I$29,'Publication Bias Analysis'!I$29-'Publication Bias Analysis'!E:E),"")</f>
        <v/>
      </c>
      <c r="DP169" s="10" t="str">
        <f>IF(Include_in_Pub_Bias=TRUE,ABS(DO169),"")</f>
        <v/>
      </c>
      <c r="DQ169" s="47" t="str">
        <f>IF(Include_in_Pub_Bias=TRUE,1/(CV:CV^2+IF(Additional_model="Fixed effect",0,$DZ$6)),"")</f>
        <v/>
      </c>
      <c r="DR169" s="10" t="str">
        <f>IF(Include_in_Pub_Bias=TRUE,IF('Publication Bias Analysis'!L$37="Left",'Publication Bias Analysis'!E:E-DZ$3,DZ$3-'Publication Bias Analysis'!E:E),"")</f>
        <v/>
      </c>
      <c r="DS169" s="10" t="str">
        <f t="shared" si="257"/>
        <v/>
      </c>
      <c r="DT169" s="47" t="str">
        <f>IF(AND(DR169&lt;&gt;"",DD169&lt;=MAX(DD:DD)-DZ$7),1/(CV:CV^2+IF(Additional_model="Fixed effect",0,$DZ$13)),"")</f>
        <v/>
      </c>
      <c r="DU169" s="10" t="str">
        <f>IF(Include_in_Pub_Bias=TRUE,IF('Publication Bias Analysis'!L$37="Left",'Publication Bias Analysis'!E:E-DZ$10,DZ$10-'Publication Bias Analysis'!E:E),"")</f>
        <v/>
      </c>
      <c r="DV169" s="10" t="str">
        <f t="shared" si="213"/>
        <v/>
      </c>
      <c r="DW169" s="47" t="str">
        <f>IF(AND(DU169&lt;&gt;"",DE169&lt;=MAX(DE:DE)-DZ$14),1/(CV:CV^2+IF(Additional_model="Fixed effect",0,$DZ$20)),"")</f>
        <v/>
      </c>
      <c r="EO169" s="164"/>
      <c r="EP169" s="58" t="str">
        <f>IF(Include_in_Pub_Bias=TRUE,Inverse_standard_error-AVERAGE(Inverse_standard_error),"")</f>
        <v/>
      </c>
      <c r="EQ169" s="47" t="str">
        <f>IF(Include_in_Pub_Bias=TRUE,Z_score-('Publication Bias Analysis'!P$3+'Publication Bias Analysis'!P$4*Inverse_standard_error),"")</f>
        <v/>
      </c>
      <c r="ES169" s="164"/>
      <c r="ET169" s="58" t="str">
        <f>IF(Include_in_Pub_Bias=TRUE,('Publication Bias Analysis'!E:E-SUMPRODUCT('Publication Bias Analysis'!E:E,Calculations!CW:CW)/SUM(Calculations!CW:CW))/(SQRT(EU:EU)),"")</f>
        <v/>
      </c>
      <c r="EU169" s="58" t="str">
        <f>IF(Include_in_Pub_Bias=TRUE,'Publication Bias Analysis'!F:F^2-1/(SUM(Calculations!CW:CW)),"")</f>
        <v/>
      </c>
      <c r="EV169" s="78" t="str">
        <f>IF(Include_in_Pub_Bias=TRUE,RANK(ET:ET,ET:ET,1),"")</f>
        <v/>
      </c>
      <c r="EW169" s="78" t="str">
        <f>IF(Include_in_Pub_Bias=TRUE,RANK(EU:EU,EU:EU,1),"")</f>
        <v/>
      </c>
      <c r="EX169" s="78" t="str">
        <f>IF(Include_in_Pub_Bias=TRUE,COUNTIFS(EV170:EV368,"&lt;"&amp;EV169,EW170:EW368,"&lt;"&amp;EW169)+COUNTIFS(EV170:EV368,"&gt;"&amp;EV169,EW170:EW368,"&gt;"&amp;EW169),"")</f>
        <v/>
      </c>
      <c r="EY169" s="94" t="str">
        <f>IF(Include_in_Pub_Bias=TRUE,COUNTIFS(EV170:EV368,"&lt;"&amp;EV169,EW170:EW368,"&gt;"&amp;EW169)+COUNTIFS(EV170:EV368,"&gt;"&amp;EV169,EW170:EW368,"&lt;"&amp;EW169),"")</f>
        <v/>
      </c>
      <c r="FA169" s="164"/>
      <c r="FG169" s="164"/>
      <c r="FH169" s="58" t="e">
        <f>IF(Include_in_Pub_Bias=TRUE,Inverse_standard_error,NA())</f>
        <v>#N/A</v>
      </c>
      <c r="FI169" s="58" t="e">
        <f>IF(Include_in_Pub_Bias=TRUE,Z_score,NA())</f>
        <v>#N/A</v>
      </c>
      <c r="FJ169" s="58" t="str">
        <f>IF(Include_in_Pub_Bias=TRUE,Inverse_standard_error-AVERAGE(Inverse_standard_error),"")</f>
        <v/>
      </c>
      <c r="FK169" s="47" t="str">
        <f>IF(Include_in_Pub_Bias=TRUE,Z_score-('Publication Bias Analysis'!AK$30+'Publication Bias Analysis'!AK$31*Inverse_standard_error),"")</f>
        <v/>
      </c>
      <c r="FQ169" s="164"/>
      <c r="FR169" s="98" t="str">
        <f>IF(Z_score&lt;&gt;"",RANK('Publication Bias Analysis'!AT:AT,'Publication Bias Analysis'!AT:AT,1)+COUNTIF('Publication Bias Analysis'!AT$2:AT168,'Publication Bias Analysis'!AR169),"")</f>
        <v/>
      </c>
      <c r="FS169" s="58" t="str">
        <f t="shared" si="259"/>
        <v/>
      </c>
      <c r="FT169" s="58" t="e">
        <f>IF(Include_in_Pub_Bias=TRUE,'Publication Bias Analysis'!AS169,NA())</f>
        <v>#N/A</v>
      </c>
      <c r="FU169" s="58" t="e">
        <f>IF('Publication Bias Analysis'!AS169&lt;&gt;"",'Publication Bias Analysis'!AT169,NA())</f>
        <v>#N/A</v>
      </c>
      <c r="FV169" s="58" t="str">
        <f>IF(Include_in_Pub_Bias=TRUE,'Publication Bias Analysis'!AS:AS-AVERAGE('Publication Bias Analysis'!AS:AS),"")</f>
        <v/>
      </c>
      <c r="FW169" s="47" t="str">
        <f>IF(Include_in_Pub_Bias=TRUE,FU:FU-('Publication Bias Analysis'!AW$30+'Publication Bias Analysis'!AW$31*FT:FT),"")</f>
        <v/>
      </c>
      <c r="GC169" s="164"/>
      <c r="GD169" s="58" t="str">
        <f t="shared" si="295"/>
        <v/>
      </c>
      <c r="GE169" s="58" t="str">
        <f t="shared" si="214"/>
        <v/>
      </c>
      <c r="GF169" s="47" t="str">
        <f t="shared" si="258"/>
        <v/>
      </c>
    </row>
    <row r="170" spans="1:188" x14ac:dyDescent="0.2">
      <c r="A170" s="166"/>
      <c r="B170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70" s="78" t="str">
        <f>IF(B170&lt;&gt;"",IF(B170=0,COUNTIF(B$2:B169,0)+1,COUNTIF(B$2:B169,B170)+B170+COUNTIF(B:B,0)),"")</f>
        <v/>
      </c>
      <c r="D170" s="78" t="str">
        <f>IF(AND(Variance&lt;&gt;"",Entry_Number&lt;&gt;""),Entry_Number,"")</f>
        <v/>
      </c>
      <c r="E170" s="120" t="str">
        <f>IF(Input!Study_name&lt;&gt;"",Input!Study_name,"")</f>
        <v/>
      </c>
      <c r="F170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70" s="58" t="str">
        <f t="shared" si="260"/>
        <v/>
      </c>
      <c r="H170" s="58" t="str">
        <f t="shared" si="261"/>
        <v/>
      </c>
      <c r="I170" s="58" t="str">
        <f t="shared" si="262"/>
        <v/>
      </c>
      <c r="J170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70" s="58" t="str">
        <f>IF(AND(Include_study="Yes",Sufficient_data="Yes",Variance&lt;&gt;""),IF(Input!Standard_error_of_Partial_correlation&lt;&gt;"",Input!Standard_error_of_Partial_correlation,SQRT(J170)),"")</f>
        <v/>
      </c>
      <c r="L170" s="58" t="str">
        <f>IF(AND(Sufficient_data="Yes",Include_study="Yes",Variance&lt;&gt;""),1/Variance,"")</f>
        <v/>
      </c>
      <c r="M170" s="58" t="str">
        <f>IF(AND(Sufficient_data="Yes",Include_study="Yes",Variance&lt;&gt;""),1/(Variance+T2_),"")</f>
        <v/>
      </c>
      <c r="N170" s="58" t="str">
        <f t="shared" si="263"/>
        <v/>
      </c>
      <c r="O170" s="58" t="str">
        <f t="shared" si="264"/>
        <v/>
      </c>
      <c r="P170" s="143" t="str">
        <f t="shared" si="265"/>
        <v/>
      </c>
      <c r="Q170" s="146" t="str">
        <f>IF(AND(Include_study="Yes",Sufficient_data="Yes",Variance&lt;&gt;""),IF(Fisher_transformation="Off",Partial_correlation,Partial_correlation_z)-Combined_Effect_Size,"")</f>
        <v/>
      </c>
      <c r="S170" s="75" t="e">
        <f>IF(AND(Sufficient_data="Yes",Include_study="Yes",Variance&lt;&gt;""),Partial_correlation,NA())</f>
        <v>#N/A</v>
      </c>
      <c r="T170" s="58" t="e">
        <f t="shared" si="266"/>
        <v>#N/A</v>
      </c>
      <c r="U170" s="47" t="e">
        <f t="shared" si="267"/>
        <v>#N/A</v>
      </c>
      <c r="Z170" s="166"/>
      <c r="AA170" s="82" t="str">
        <f t="shared" si="268"/>
        <v/>
      </c>
      <c r="AB170" s="88" t="b">
        <f t="shared" si="296"/>
        <v>0</v>
      </c>
      <c r="AC170" s="105" t="str">
        <f>IF(Include_in_subgroup=TRUE,Input!Study_name,"")</f>
        <v/>
      </c>
      <c r="AD170" s="58" t="str">
        <f t="shared" si="269"/>
        <v/>
      </c>
      <c r="AE170" s="58" t="str">
        <f t="shared" si="270"/>
        <v/>
      </c>
      <c r="AF170" s="58" t="str">
        <f t="shared" si="271"/>
        <v/>
      </c>
      <c r="AG170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70" s="58" t="str">
        <f t="shared" si="272"/>
        <v/>
      </c>
      <c r="AI170" s="58" t="str">
        <f t="shared" si="273"/>
        <v/>
      </c>
      <c r="AJ170" s="83" t="str">
        <f t="shared" si="274"/>
        <v/>
      </c>
      <c r="AK170" s="58" t="str">
        <f t="shared" si="275"/>
        <v/>
      </c>
      <c r="AL170" s="58" t="str">
        <f t="shared" si="276"/>
        <v/>
      </c>
      <c r="AM170" s="47" t="str">
        <f t="shared" si="277"/>
        <v/>
      </c>
      <c r="AN170" s="27"/>
      <c r="AO170" s="75" t="e">
        <f t="shared" si="278"/>
        <v>#N/A</v>
      </c>
      <c r="AP170" s="58" t="e">
        <f t="shared" si="279"/>
        <v>#N/A</v>
      </c>
      <c r="AQ170" s="47" t="e">
        <f t="shared" si="280"/>
        <v>#N/A</v>
      </c>
      <c r="AR170" s="27"/>
      <c r="AS170" s="82" t="str">
        <f t="shared" si="206"/>
        <v/>
      </c>
      <c r="AT170" s="58" t="str">
        <f>IF(AND(Sufficient_data="Yes",Include_study="Yes",Subgroup&lt;&gt;""),IF(COUNTIFS(Input!K$2:K169,"="&amp;"Yes",Input!C$2:C169,"="&amp;"Yes",Input!M$2:M169,"="&amp;Subgroup)&gt;0,"",Subgroup),"")</f>
        <v/>
      </c>
      <c r="AU170" s="88" t="str">
        <f t="shared" si="207"/>
        <v/>
      </c>
      <c r="AV170" s="78" t="str">
        <f t="shared" si="281"/>
        <v/>
      </c>
      <c r="AW170" s="58" t="str">
        <f t="shared" si="208"/>
        <v/>
      </c>
      <c r="AX170" s="89" t="str">
        <f t="shared" si="209"/>
        <v/>
      </c>
      <c r="AY170" s="83" t="str">
        <f t="shared" si="251"/>
        <v/>
      </c>
      <c r="AZ170" s="58" t="str">
        <f t="shared" si="210"/>
        <v/>
      </c>
      <c r="BA170" s="58" t="str">
        <f t="shared" si="282"/>
        <v/>
      </c>
      <c r="BB170" s="58" t="str">
        <f t="shared" si="211"/>
        <v/>
      </c>
      <c r="BC170" s="58" t="str">
        <f t="shared" si="212"/>
        <v/>
      </c>
      <c r="BD170" s="58" t="str">
        <f t="shared" si="283"/>
        <v/>
      </c>
      <c r="BE170" s="88" t="str">
        <f t="shared" si="284"/>
        <v/>
      </c>
      <c r="BF170" s="58" t="str">
        <f t="shared" si="285"/>
        <v/>
      </c>
      <c r="BG170" s="58" t="str">
        <f t="shared" si="286"/>
        <v/>
      </c>
      <c r="BH170" s="58" t="str">
        <f t="shared" si="252"/>
        <v/>
      </c>
      <c r="BI170" s="58" t="str">
        <f t="shared" si="253"/>
        <v/>
      </c>
      <c r="BJ170" s="58" t="str">
        <f t="shared" si="287"/>
        <v/>
      </c>
      <c r="BK170" s="58" t="str">
        <f t="shared" si="288"/>
        <v/>
      </c>
      <c r="BL170" s="58" t="str">
        <f t="shared" si="254"/>
        <v/>
      </c>
      <c r="BM170" s="58" t="str">
        <f t="shared" si="255"/>
        <v/>
      </c>
      <c r="BN170" s="58" t="str">
        <f t="shared" si="289"/>
        <v/>
      </c>
      <c r="BO170" s="58" t="e">
        <f t="shared" si="290"/>
        <v>#N/A</v>
      </c>
      <c r="BP170" s="83" t="str">
        <f t="shared" si="256"/>
        <v/>
      </c>
      <c r="BQ170" s="58" t="str">
        <f t="shared" si="291"/>
        <v/>
      </c>
      <c r="BR170" s="58" t="str">
        <f t="shared" si="292"/>
        <v/>
      </c>
      <c r="BS170" s="58" t="str">
        <f t="shared" si="293"/>
        <v/>
      </c>
      <c r="BT170" s="47" t="str">
        <f t="shared" si="294"/>
        <v/>
      </c>
      <c r="BY170" s="167"/>
      <c r="BZ170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70" s="58" t="e">
        <f>IF(Include_in_Moderator=TRUE,'Moderator Analysis'!E:E,NA())</f>
        <v>#N/A</v>
      </c>
      <c r="CB170" s="58" t="e">
        <f>IF(Include_in_Moderator=TRUE,'Moderator Analysis'!F:F,NA())</f>
        <v>#N/A</v>
      </c>
      <c r="CC170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70" s="58" t="str">
        <f>IF(Include_in_Moderator=TRUE,1/CC:CC^2,"")</f>
        <v/>
      </c>
      <c r="CE170" s="58" t="str">
        <f>IF(Include_in_Moderator=TRUE,'Moderator Analysis'!F:F-CO$2,"")</f>
        <v/>
      </c>
      <c r="CF170" s="58" t="str">
        <f>IF(Include_in_Moderator=TRUE,'Moderator Analysis'!E:E-CO$3,"")</f>
        <v/>
      </c>
      <c r="CG170" s="47" t="str">
        <f>IF(Include_in_Moderator=TRUE,CD:CD*('Moderator Analysis'!F:F-CO$5-CO$4*'Moderator Analysis'!E:E)^2,"")</f>
        <v/>
      </c>
      <c r="CH170" s="27"/>
      <c r="CI170" s="75" t="str">
        <f>IF(AND(Sufficient_data="Yes",Include_study="Yes",Include_in_Moderator=TRUE,Moderator&lt;&gt;""),1/(CC:CC^2+CO$7),"")</f>
        <v/>
      </c>
      <c r="CJ170" s="58" t="str">
        <f>IF(AND(Sufficient_data="Yes",Include_study="Yes",CI170&lt;&gt;""),'Moderator Analysis'!F:F-'Moderator Analysis'!K$37,"")</f>
        <v/>
      </c>
      <c r="CK170" s="58" t="str">
        <f>IF(AND(Sufficient_data="Yes",Include_study="Yes",CI170&lt;&gt;""),'Moderator Analysis'!E:E-SUMPRODUCT('Moderator Analysis'!E:E,CI:CI)/SUM(CI:CI),"")</f>
        <v/>
      </c>
      <c r="CL170" s="47" t="str">
        <f>IF(AND(Sufficient_data="Yes",Include_study="Yes",CI170&lt;&gt;""),CI:CI*(CB170-'Moderator Analysis'!K$29-'Moderator Analysis'!K$30*'Moderator Analysis'!E:E)^2,"")</f>
        <v/>
      </c>
      <c r="CQ170" s="167"/>
      <c r="CR170" s="150" t="b">
        <f>IF(Additional_Fisher_transformation="On",AND(Include_study="Yes",Number_of_observations&lt;&gt;"",Number_of_predictors&lt;&gt;""),AND(Include_study="Yes",Sufficient_data="Yes"))</f>
        <v>0</v>
      </c>
      <c r="CS170" s="169"/>
      <c r="CT170" s="58" t="str">
        <f>IF(Include_in_Pub_Bias=TRUE,Partial_correlation,"")</f>
        <v/>
      </c>
      <c r="CU170" s="58" t="str">
        <f>IF(AND(Include_in_Pub_Bias=TRUE,Additional_Fisher_transformation="On"),FISHER(Partial_correlation),"")</f>
        <v/>
      </c>
      <c r="CV170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70" s="58" t="str">
        <f>IF(Include_in_Pub_Bias=TRUE,1/CV:CV^2,"")</f>
        <v/>
      </c>
      <c r="CX170" s="58" t="str">
        <f>IF(Include_in_Pub_Bias=TRUE,1/(CV:CV^2+IF(Additional_model="Fixed effect",0,Calculations!DK$11)),"")</f>
        <v/>
      </c>
      <c r="CY170" s="58" t="str">
        <f>IF(Include_in_Pub_Bias=TRUE,1/(CV:CV^2+IF(Additional_model="Fixed effect",0,'Publication Bias Analysis'!L$32)),"")</f>
        <v/>
      </c>
      <c r="CZ170" s="58" t="str">
        <f>IF(Include_in_Pub_Bias=TRUE,'Publication Bias Analysis'!E:E-'Publication Bias Analysis'!I$37,"")</f>
        <v/>
      </c>
      <c r="DA170" s="58" t="str">
        <f>IF(Include_in_Pub_Bias=TRUE,IF(Additional_model="Fixed effect",1/CV:CV,1/SQRT(CV:CV^2+DK$11)),"")</f>
        <v/>
      </c>
      <c r="DB170" s="58" t="str">
        <f>IF(Include_in_Pub_Bias=TRUE,IF(Additional_model="Fixed effect",'Publication Bias Analysis'!E:E/CV:CV,'Publication Bias Analysis'!E:E/SQRT(CV:CV^2+DK$11)),"")</f>
        <v/>
      </c>
      <c r="DC170" s="78" t="str">
        <f>IF(Include_in_Pub_Bias=TRUE,RANK(DP:DP,DP:DP,1)*IF(DO:DO&gt;0,1,-1),"")</f>
        <v/>
      </c>
      <c r="DD170" s="78" t="str">
        <f>IF(Include_in_Pub_Bias=TRUE,DC:DC,"")</f>
        <v/>
      </c>
      <c r="DE170" s="78" t="str">
        <f>IF(Include_in_Pub_Bias=TRUE,RANK(DS:DS,DS:DS,1)*IF(DR:DR&lt;0,-1,1),"")</f>
        <v/>
      </c>
      <c r="DF170" s="78" t="str">
        <f>IF(Include_in_Pub_Bias=TRUE,RANK(DV:DV,DV:DV,1)*IF(DU:DU&lt;0,-1,1),"")</f>
        <v/>
      </c>
      <c r="DG170" s="58" t="e">
        <f>IF(Include_in_Pub_Bias=TRUE,'Publication Bias Analysis'!E:E,NA())</f>
        <v>#N/A</v>
      </c>
      <c r="DH170" s="47" t="e">
        <f>IF(Include_in_Pub_Bias=TRUE,CV:CV,NA())</f>
        <v>#N/A</v>
      </c>
      <c r="DN170" s="164"/>
      <c r="DO170" s="10" t="str">
        <f>IF(Include_in_Pub_Bias=TRUE,IF('Publication Bias Analysis'!L$37="Left",'Publication Bias Analysis'!E:E-'Publication Bias Analysis'!I$29,'Publication Bias Analysis'!I$29-'Publication Bias Analysis'!E:E),"")</f>
        <v/>
      </c>
      <c r="DP170" s="10" t="str">
        <f>IF(Include_in_Pub_Bias=TRUE,ABS(DO170),"")</f>
        <v/>
      </c>
      <c r="DQ170" s="47" t="str">
        <f>IF(Include_in_Pub_Bias=TRUE,1/(CV:CV^2+IF(Additional_model="Fixed effect",0,$DZ$6)),"")</f>
        <v/>
      </c>
      <c r="DR170" s="10" t="str">
        <f>IF(Include_in_Pub_Bias=TRUE,IF('Publication Bias Analysis'!L$37="Left",'Publication Bias Analysis'!E:E-DZ$3,DZ$3-'Publication Bias Analysis'!E:E),"")</f>
        <v/>
      </c>
      <c r="DS170" s="10" t="str">
        <f t="shared" si="257"/>
        <v/>
      </c>
      <c r="DT170" s="47" t="str">
        <f>IF(AND(DR170&lt;&gt;"",DD170&lt;=MAX(DD:DD)-DZ$7),1/(CV:CV^2+IF(Additional_model="Fixed effect",0,$DZ$13)),"")</f>
        <v/>
      </c>
      <c r="DU170" s="10" t="str">
        <f>IF(Include_in_Pub_Bias=TRUE,IF('Publication Bias Analysis'!L$37="Left",'Publication Bias Analysis'!E:E-DZ$10,DZ$10-'Publication Bias Analysis'!E:E),"")</f>
        <v/>
      </c>
      <c r="DV170" s="10" t="str">
        <f t="shared" si="213"/>
        <v/>
      </c>
      <c r="DW170" s="47" t="str">
        <f>IF(AND(DU170&lt;&gt;"",DE170&lt;=MAX(DE:DE)-DZ$14),1/(CV:CV^2+IF(Additional_model="Fixed effect",0,$DZ$20)),"")</f>
        <v/>
      </c>
      <c r="EO170" s="164"/>
      <c r="EP170" s="58" t="str">
        <f>IF(Include_in_Pub_Bias=TRUE,Inverse_standard_error-AVERAGE(Inverse_standard_error),"")</f>
        <v/>
      </c>
      <c r="EQ170" s="47" t="str">
        <f>IF(Include_in_Pub_Bias=TRUE,Z_score-('Publication Bias Analysis'!P$3+'Publication Bias Analysis'!P$4*Inverse_standard_error),"")</f>
        <v/>
      </c>
      <c r="ES170" s="164"/>
      <c r="ET170" s="58" t="str">
        <f>IF(Include_in_Pub_Bias=TRUE,('Publication Bias Analysis'!E:E-SUMPRODUCT('Publication Bias Analysis'!E:E,Calculations!CW:CW)/SUM(Calculations!CW:CW))/(SQRT(EU:EU)),"")</f>
        <v/>
      </c>
      <c r="EU170" s="58" t="str">
        <f>IF(Include_in_Pub_Bias=TRUE,'Publication Bias Analysis'!F:F^2-1/(SUM(Calculations!CW:CW)),"")</f>
        <v/>
      </c>
      <c r="EV170" s="78" t="str">
        <f>IF(Include_in_Pub_Bias=TRUE,RANK(ET:ET,ET:ET,1),"")</f>
        <v/>
      </c>
      <c r="EW170" s="78" t="str">
        <f>IF(Include_in_Pub_Bias=TRUE,RANK(EU:EU,EU:EU,1),"")</f>
        <v/>
      </c>
      <c r="EX170" s="78" t="str">
        <f>IF(Include_in_Pub_Bias=TRUE,COUNTIFS(EV171:EV369,"&lt;"&amp;EV170,EW171:EW369,"&lt;"&amp;EW170)+COUNTIFS(EV171:EV369,"&gt;"&amp;EV170,EW171:EW369,"&gt;"&amp;EW170),"")</f>
        <v/>
      </c>
      <c r="EY170" s="94" t="str">
        <f>IF(Include_in_Pub_Bias=TRUE,COUNTIFS(EV171:EV369,"&lt;"&amp;EV170,EW171:EW369,"&gt;"&amp;EW170)+COUNTIFS(EV171:EV369,"&gt;"&amp;EV170,EW171:EW369,"&lt;"&amp;EW170),"")</f>
        <v/>
      </c>
      <c r="FA170" s="164"/>
      <c r="FG170" s="164"/>
      <c r="FH170" s="58" t="e">
        <f>IF(Include_in_Pub_Bias=TRUE,Inverse_standard_error,NA())</f>
        <v>#N/A</v>
      </c>
      <c r="FI170" s="58" t="e">
        <f>IF(Include_in_Pub_Bias=TRUE,Z_score,NA())</f>
        <v>#N/A</v>
      </c>
      <c r="FJ170" s="58" t="str">
        <f>IF(Include_in_Pub_Bias=TRUE,Inverse_standard_error-AVERAGE(Inverse_standard_error),"")</f>
        <v/>
      </c>
      <c r="FK170" s="47" t="str">
        <f>IF(Include_in_Pub_Bias=TRUE,Z_score-('Publication Bias Analysis'!AK$30+'Publication Bias Analysis'!AK$31*Inverse_standard_error),"")</f>
        <v/>
      </c>
      <c r="FQ170" s="164"/>
      <c r="FR170" s="98" t="str">
        <f>IF(Z_score&lt;&gt;"",RANK('Publication Bias Analysis'!AT:AT,'Publication Bias Analysis'!AT:AT,1)+COUNTIF('Publication Bias Analysis'!AT$2:AT169,'Publication Bias Analysis'!AR170),"")</f>
        <v/>
      </c>
      <c r="FS170" s="58" t="str">
        <f t="shared" si="259"/>
        <v/>
      </c>
      <c r="FT170" s="58" t="e">
        <f>IF(Include_in_Pub_Bias=TRUE,'Publication Bias Analysis'!AS170,NA())</f>
        <v>#N/A</v>
      </c>
      <c r="FU170" s="58" t="e">
        <f>IF('Publication Bias Analysis'!AS170&lt;&gt;"",'Publication Bias Analysis'!AT170,NA())</f>
        <v>#N/A</v>
      </c>
      <c r="FV170" s="58" t="str">
        <f>IF(Include_in_Pub_Bias=TRUE,'Publication Bias Analysis'!AS:AS-AVERAGE('Publication Bias Analysis'!AS:AS),"")</f>
        <v/>
      </c>
      <c r="FW170" s="47" t="str">
        <f>IF(Include_in_Pub_Bias=TRUE,FU:FU-('Publication Bias Analysis'!AW$30+'Publication Bias Analysis'!AW$31*FT:FT),"")</f>
        <v/>
      </c>
      <c r="GC170" s="164"/>
      <c r="GD170" s="58" t="str">
        <f t="shared" si="295"/>
        <v/>
      </c>
      <c r="GE170" s="58" t="str">
        <f t="shared" si="214"/>
        <v/>
      </c>
      <c r="GF170" s="47" t="str">
        <f t="shared" si="258"/>
        <v/>
      </c>
    </row>
    <row r="171" spans="1:188" x14ac:dyDescent="0.2">
      <c r="A171" s="166"/>
      <c r="B171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71" s="78" t="str">
        <f>IF(B171&lt;&gt;"",IF(B171=0,COUNTIF(B$2:B170,0)+1,COUNTIF(B$2:B170,B171)+B171+COUNTIF(B:B,0)),"")</f>
        <v/>
      </c>
      <c r="D171" s="78" t="str">
        <f>IF(AND(Variance&lt;&gt;"",Entry_Number&lt;&gt;""),Entry_Number,"")</f>
        <v/>
      </c>
      <c r="E171" s="120" t="str">
        <f>IF(Input!Study_name&lt;&gt;"",Input!Study_name,"")</f>
        <v/>
      </c>
      <c r="F171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71" s="58" t="str">
        <f t="shared" si="260"/>
        <v/>
      </c>
      <c r="H171" s="58" t="str">
        <f t="shared" si="261"/>
        <v/>
      </c>
      <c r="I171" s="58" t="str">
        <f t="shared" si="262"/>
        <v/>
      </c>
      <c r="J171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71" s="58" t="str">
        <f>IF(AND(Include_study="Yes",Sufficient_data="Yes",Variance&lt;&gt;""),IF(Input!Standard_error_of_Partial_correlation&lt;&gt;"",Input!Standard_error_of_Partial_correlation,SQRT(J171)),"")</f>
        <v/>
      </c>
      <c r="L171" s="58" t="str">
        <f>IF(AND(Sufficient_data="Yes",Include_study="Yes",Variance&lt;&gt;""),1/Variance,"")</f>
        <v/>
      </c>
      <c r="M171" s="58" t="str">
        <f>IF(AND(Sufficient_data="Yes",Include_study="Yes",Variance&lt;&gt;""),1/(Variance+T2_),"")</f>
        <v/>
      </c>
      <c r="N171" s="58" t="str">
        <f t="shared" si="263"/>
        <v/>
      </c>
      <c r="O171" s="58" t="str">
        <f t="shared" si="264"/>
        <v/>
      </c>
      <c r="P171" s="143" t="str">
        <f t="shared" si="265"/>
        <v/>
      </c>
      <c r="Q171" s="146" t="str">
        <f>IF(AND(Include_study="Yes",Sufficient_data="Yes",Variance&lt;&gt;""),IF(Fisher_transformation="Off",Partial_correlation,Partial_correlation_z)-Combined_Effect_Size,"")</f>
        <v/>
      </c>
      <c r="S171" s="75" t="e">
        <f>IF(AND(Sufficient_data="Yes",Include_study="Yes",Variance&lt;&gt;""),Partial_correlation,NA())</f>
        <v>#N/A</v>
      </c>
      <c r="T171" s="58" t="e">
        <f t="shared" si="266"/>
        <v>#N/A</v>
      </c>
      <c r="U171" s="47" t="e">
        <f t="shared" si="267"/>
        <v>#N/A</v>
      </c>
      <c r="Z171" s="166"/>
      <c r="AA171" s="82" t="str">
        <f t="shared" si="268"/>
        <v/>
      </c>
      <c r="AB171" s="88" t="b">
        <f t="shared" si="296"/>
        <v>0</v>
      </c>
      <c r="AC171" s="105" t="str">
        <f>IF(Include_in_subgroup=TRUE,Input!Study_name,"")</f>
        <v/>
      </c>
      <c r="AD171" s="58" t="str">
        <f t="shared" si="269"/>
        <v/>
      </c>
      <c r="AE171" s="58" t="str">
        <f t="shared" si="270"/>
        <v/>
      </c>
      <c r="AF171" s="58" t="str">
        <f t="shared" si="271"/>
        <v/>
      </c>
      <c r="AG171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71" s="58" t="str">
        <f t="shared" si="272"/>
        <v/>
      </c>
      <c r="AI171" s="58" t="str">
        <f t="shared" si="273"/>
        <v/>
      </c>
      <c r="AJ171" s="83" t="str">
        <f t="shared" si="274"/>
        <v/>
      </c>
      <c r="AK171" s="58" t="str">
        <f t="shared" si="275"/>
        <v/>
      </c>
      <c r="AL171" s="58" t="str">
        <f t="shared" si="276"/>
        <v/>
      </c>
      <c r="AM171" s="47" t="str">
        <f t="shared" si="277"/>
        <v/>
      </c>
      <c r="AN171" s="27"/>
      <c r="AO171" s="75" t="e">
        <f t="shared" si="278"/>
        <v>#N/A</v>
      </c>
      <c r="AP171" s="58" t="e">
        <f t="shared" si="279"/>
        <v>#N/A</v>
      </c>
      <c r="AQ171" s="47" t="e">
        <f t="shared" si="280"/>
        <v>#N/A</v>
      </c>
      <c r="AR171" s="27"/>
      <c r="AS171" s="82" t="str">
        <f t="shared" si="206"/>
        <v/>
      </c>
      <c r="AT171" s="58" t="str">
        <f>IF(AND(Sufficient_data="Yes",Include_study="Yes",Subgroup&lt;&gt;""),IF(COUNTIFS(Input!K$2:K170,"="&amp;"Yes",Input!C$2:C170,"="&amp;"Yes",Input!M$2:M170,"="&amp;Subgroup)&gt;0,"",Subgroup),"")</f>
        <v/>
      </c>
      <c r="AU171" s="88" t="str">
        <f t="shared" si="207"/>
        <v/>
      </c>
      <c r="AV171" s="78" t="str">
        <f t="shared" si="281"/>
        <v/>
      </c>
      <c r="AW171" s="58" t="str">
        <f t="shared" si="208"/>
        <v/>
      </c>
      <c r="AX171" s="89" t="str">
        <f t="shared" si="209"/>
        <v/>
      </c>
      <c r="AY171" s="83" t="str">
        <f t="shared" si="251"/>
        <v/>
      </c>
      <c r="AZ171" s="58" t="str">
        <f t="shared" si="210"/>
        <v/>
      </c>
      <c r="BA171" s="58" t="str">
        <f t="shared" si="282"/>
        <v/>
      </c>
      <c r="BB171" s="58" t="str">
        <f t="shared" si="211"/>
        <v/>
      </c>
      <c r="BC171" s="58" t="str">
        <f t="shared" si="212"/>
        <v/>
      </c>
      <c r="BD171" s="58" t="str">
        <f t="shared" si="283"/>
        <v/>
      </c>
      <c r="BE171" s="88" t="str">
        <f t="shared" si="284"/>
        <v/>
      </c>
      <c r="BF171" s="58" t="str">
        <f t="shared" si="285"/>
        <v/>
      </c>
      <c r="BG171" s="58" t="str">
        <f t="shared" si="286"/>
        <v/>
      </c>
      <c r="BH171" s="58" t="str">
        <f t="shared" si="252"/>
        <v/>
      </c>
      <c r="BI171" s="58" t="str">
        <f t="shared" si="253"/>
        <v/>
      </c>
      <c r="BJ171" s="58" t="str">
        <f t="shared" si="287"/>
        <v/>
      </c>
      <c r="BK171" s="58" t="str">
        <f t="shared" si="288"/>
        <v/>
      </c>
      <c r="BL171" s="58" t="str">
        <f t="shared" si="254"/>
        <v/>
      </c>
      <c r="BM171" s="58" t="str">
        <f t="shared" si="255"/>
        <v/>
      </c>
      <c r="BN171" s="58" t="str">
        <f t="shared" si="289"/>
        <v/>
      </c>
      <c r="BO171" s="58" t="e">
        <f t="shared" si="290"/>
        <v>#N/A</v>
      </c>
      <c r="BP171" s="83" t="str">
        <f t="shared" si="256"/>
        <v/>
      </c>
      <c r="BQ171" s="58" t="str">
        <f t="shared" si="291"/>
        <v/>
      </c>
      <c r="BR171" s="58" t="str">
        <f t="shared" si="292"/>
        <v/>
      </c>
      <c r="BS171" s="58" t="str">
        <f t="shared" si="293"/>
        <v/>
      </c>
      <c r="BT171" s="47" t="str">
        <f t="shared" si="294"/>
        <v/>
      </c>
      <c r="BY171" s="167"/>
      <c r="BZ171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71" s="58" t="e">
        <f>IF(Include_in_Moderator=TRUE,'Moderator Analysis'!E:E,NA())</f>
        <v>#N/A</v>
      </c>
      <c r="CB171" s="58" t="e">
        <f>IF(Include_in_Moderator=TRUE,'Moderator Analysis'!F:F,NA())</f>
        <v>#N/A</v>
      </c>
      <c r="CC171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71" s="58" t="str">
        <f>IF(Include_in_Moderator=TRUE,1/CC:CC^2,"")</f>
        <v/>
      </c>
      <c r="CE171" s="58" t="str">
        <f>IF(Include_in_Moderator=TRUE,'Moderator Analysis'!F:F-CO$2,"")</f>
        <v/>
      </c>
      <c r="CF171" s="58" t="str">
        <f>IF(Include_in_Moderator=TRUE,'Moderator Analysis'!E:E-CO$3,"")</f>
        <v/>
      </c>
      <c r="CG171" s="47" t="str">
        <f>IF(Include_in_Moderator=TRUE,CD:CD*('Moderator Analysis'!F:F-CO$5-CO$4*'Moderator Analysis'!E:E)^2,"")</f>
        <v/>
      </c>
      <c r="CH171" s="27"/>
      <c r="CI171" s="75" t="str">
        <f>IF(AND(Sufficient_data="Yes",Include_study="Yes",Include_in_Moderator=TRUE,Moderator&lt;&gt;""),1/(CC:CC^2+CO$7),"")</f>
        <v/>
      </c>
      <c r="CJ171" s="58" t="str">
        <f>IF(AND(Sufficient_data="Yes",Include_study="Yes",CI171&lt;&gt;""),'Moderator Analysis'!F:F-'Moderator Analysis'!K$37,"")</f>
        <v/>
      </c>
      <c r="CK171" s="58" t="str">
        <f>IF(AND(Sufficient_data="Yes",Include_study="Yes",CI171&lt;&gt;""),'Moderator Analysis'!E:E-SUMPRODUCT('Moderator Analysis'!E:E,CI:CI)/SUM(CI:CI),"")</f>
        <v/>
      </c>
      <c r="CL171" s="47" t="str">
        <f>IF(AND(Sufficient_data="Yes",Include_study="Yes",CI171&lt;&gt;""),CI:CI*(CB171-'Moderator Analysis'!K$29-'Moderator Analysis'!K$30*'Moderator Analysis'!E:E)^2,"")</f>
        <v/>
      </c>
      <c r="CQ171" s="167"/>
      <c r="CR171" s="150" t="b">
        <f>IF(Additional_Fisher_transformation="On",AND(Include_study="Yes",Number_of_observations&lt;&gt;"",Number_of_predictors&lt;&gt;""),AND(Include_study="Yes",Sufficient_data="Yes"))</f>
        <v>0</v>
      </c>
      <c r="CS171" s="169"/>
      <c r="CT171" s="58" t="str">
        <f>IF(Include_in_Pub_Bias=TRUE,Partial_correlation,"")</f>
        <v/>
      </c>
      <c r="CU171" s="58" t="str">
        <f>IF(AND(Include_in_Pub_Bias=TRUE,Additional_Fisher_transformation="On"),FISHER(Partial_correlation),"")</f>
        <v/>
      </c>
      <c r="CV171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71" s="58" t="str">
        <f>IF(Include_in_Pub_Bias=TRUE,1/CV:CV^2,"")</f>
        <v/>
      </c>
      <c r="CX171" s="58" t="str">
        <f>IF(Include_in_Pub_Bias=TRUE,1/(CV:CV^2+IF(Additional_model="Fixed effect",0,Calculations!DK$11)),"")</f>
        <v/>
      </c>
      <c r="CY171" s="58" t="str">
        <f>IF(Include_in_Pub_Bias=TRUE,1/(CV:CV^2+IF(Additional_model="Fixed effect",0,'Publication Bias Analysis'!L$32)),"")</f>
        <v/>
      </c>
      <c r="CZ171" s="58" t="str">
        <f>IF(Include_in_Pub_Bias=TRUE,'Publication Bias Analysis'!E:E-'Publication Bias Analysis'!I$37,"")</f>
        <v/>
      </c>
      <c r="DA171" s="58" t="str">
        <f>IF(Include_in_Pub_Bias=TRUE,IF(Additional_model="Fixed effect",1/CV:CV,1/SQRT(CV:CV^2+DK$11)),"")</f>
        <v/>
      </c>
      <c r="DB171" s="58" t="str">
        <f>IF(Include_in_Pub_Bias=TRUE,IF(Additional_model="Fixed effect",'Publication Bias Analysis'!E:E/CV:CV,'Publication Bias Analysis'!E:E/SQRT(CV:CV^2+DK$11)),"")</f>
        <v/>
      </c>
      <c r="DC171" s="78" t="str">
        <f>IF(Include_in_Pub_Bias=TRUE,RANK(DP:DP,DP:DP,1)*IF(DO:DO&gt;0,1,-1),"")</f>
        <v/>
      </c>
      <c r="DD171" s="78" t="str">
        <f>IF(Include_in_Pub_Bias=TRUE,DC:DC,"")</f>
        <v/>
      </c>
      <c r="DE171" s="78" t="str">
        <f>IF(Include_in_Pub_Bias=TRUE,RANK(DS:DS,DS:DS,1)*IF(DR:DR&lt;0,-1,1),"")</f>
        <v/>
      </c>
      <c r="DF171" s="78" t="str">
        <f>IF(Include_in_Pub_Bias=TRUE,RANK(DV:DV,DV:DV,1)*IF(DU:DU&lt;0,-1,1),"")</f>
        <v/>
      </c>
      <c r="DG171" s="58" t="e">
        <f>IF(Include_in_Pub_Bias=TRUE,'Publication Bias Analysis'!E:E,NA())</f>
        <v>#N/A</v>
      </c>
      <c r="DH171" s="47" t="e">
        <f>IF(Include_in_Pub_Bias=TRUE,CV:CV,NA())</f>
        <v>#N/A</v>
      </c>
      <c r="DN171" s="164"/>
      <c r="DO171" s="10" t="str">
        <f>IF(Include_in_Pub_Bias=TRUE,IF('Publication Bias Analysis'!L$37="Left",'Publication Bias Analysis'!E:E-'Publication Bias Analysis'!I$29,'Publication Bias Analysis'!I$29-'Publication Bias Analysis'!E:E),"")</f>
        <v/>
      </c>
      <c r="DP171" s="10" t="str">
        <f>IF(Include_in_Pub_Bias=TRUE,ABS(DO171),"")</f>
        <v/>
      </c>
      <c r="DQ171" s="47" t="str">
        <f>IF(Include_in_Pub_Bias=TRUE,1/(CV:CV^2+IF(Additional_model="Fixed effect",0,$DZ$6)),"")</f>
        <v/>
      </c>
      <c r="DR171" s="10" t="str">
        <f>IF(Include_in_Pub_Bias=TRUE,IF('Publication Bias Analysis'!L$37="Left",'Publication Bias Analysis'!E:E-DZ$3,DZ$3-'Publication Bias Analysis'!E:E),"")</f>
        <v/>
      </c>
      <c r="DS171" s="10" t="str">
        <f t="shared" si="257"/>
        <v/>
      </c>
      <c r="DT171" s="47" t="str">
        <f>IF(AND(DR171&lt;&gt;"",DD171&lt;=MAX(DD:DD)-DZ$7),1/(CV:CV^2+IF(Additional_model="Fixed effect",0,$DZ$13)),"")</f>
        <v/>
      </c>
      <c r="DU171" s="10" t="str">
        <f>IF(Include_in_Pub_Bias=TRUE,IF('Publication Bias Analysis'!L$37="Left",'Publication Bias Analysis'!E:E-DZ$10,DZ$10-'Publication Bias Analysis'!E:E),"")</f>
        <v/>
      </c>
      <c r="DV171" s="10" t="str">
        <f t="shared" si="213"/>
        <v/>
      </c>
      <c r="DW171" s="47" t="str">
        <f>IF(AND(DU171&lt;&gt;"",DE171&lt;=MAX(DE:DE)-DZ$14),1/(CV:CV^2+IF(Additional_model="Fixed effect",0,$DZ$20)),"")</f>
        <v/>
      </c>
      <c r="EO171" s="164"/>
      <c r="EP171" s="58" t="str">
        <f>IF(Include_in_Pub_Bias=TRUE,Inverse_standard_error-AVERAGE(Inverse_standard_error),"")</f>
        <v/>
      </c>
      <c r="EQ171" s="47" t="str">
        <f>IF(Include_in_Pub_Bias=TRUE,Z_score-('Publication Bias Analysis'!P$3+'Publication Bias Analysis'!P$4*Inverse_standard_error),"")</f>
        <v/>
      </c>
      <c r="ES171" s="164"/>
      <c r="ET171" s="58" t="str">
        <f>IF(Include_in_Pub_Bias=TRUE,('Publication Bias Analysis'!E:E-SUMPRODUCT('Publication Bias Analysis'!E:E,Calculations!CW:CW)/SUM(Calculations!CW:CW))/(SQRT(EU:EU)),"")</f>
        <v/>
      </c>
      <c r="EU171" s="58" t="str">
        <f>IF(Include_in_Pub_Bias=TRUE,'Publication Bias Analysis'!F:F^2-1/(SUM(Calculations!CW:CW)),"")</f>
        <v/>
      </c>
      <c r="EV171" s="78" t="str">
        <f>IF(Include_in_Pub_Bias=TRUE,RANK(ET:ET,ET:ET,1),"")</f>
        <v/>
      </c>
      <c r="EW171" s="78" t="str">
        <f>IF(Include_in_Pub_Bias=TRUE,RANK(EU:EU,EU:EU,1),"")</f>
        <v/>
      </c>
      <c r="EX171" s="78" t="str">
        <f>IF(Include_in_Pub_Bias=TRUE,COUNTIFS(EV172:EV370,"&lt;"&amp;EV171,EW172:EW370,"&lt;"&amp;EW171)+COUNTIFS(EV172:EV370,"&gt;"&amp;EV171,EW172:EW370,"&gt;"&amp;EW171),"")</f>
        <v/>
      </c>
      <c r="EY171" s="94" t="str">
        <f>IF(Include_in_Pub_Bias=TRUE,COUNTIFS(EV172:EV370,"&lt;"&amp;EV171,EW172:EW370,"&gt;"&amp;EW171)+COUNTIFS(EV172:EV370,"&gt;"&amp;EV171,EW172:EW370,"&lt;"&amp;EW171),"")</f>
        <v/>
      </c>
      <c r="FA171" s="164"/>
      <c r="FG171" s="164"/>
      <c r="FH171" s="58" t="e">
        <f>IF(Include_in_Pub_Bias=TRUE,Inverse_standard_error,NA())</f>
        <v>#N/A</v>
      </c>
      <c r="FI171" s="58" t="e">
        <f>IF(Include_in_Pub_Bias=TRUE,Z_score,NA())</f>
        <v>#N/A</v>
      </c>
      <c r="FJ171" s="58" t="str">
        <f>IF(Include_in_Pub_Bias=TRUE,Inverse_standard_error-AVERAGE(Inverse_standard_error),"")</f>
        <v/>
      </c>
      <c r="FK171" s="47" t="str">
        <f>IF(Include_in_Pub_Bias=TRUE,Z_score-('Publication Bias Analysis'!AK$30+'Publication Bias Analysis'!AK$31*Inverse_standard_error),"")</f>
        <v/>
      </c>
      <c r="FQ171" s="164"/>
      <c r="FR171" s="98" t="str">
        <f>IF(Z_score&lt;&gt;"",RANK('Publication Bias Analysis'!AT:AT,'Publication Bias Analysis'!AT:AT,1)+COUNTIF('Publication Bias Analysis'!AT$2:AT170,'Publication Bias Analysis'!AR171),"")</f>
        <v/>
      </c>
      <c r="FS171" s="58" t="str">
        <f t="shared" si="259"/>
        <v/>
      </c>
      <c r="FT171" s="58" t="e">
        <f>IF(Include_in_Pub_Bias=TRUE,'Publication Bias Analysis'!AS171,NA())</f>
        <v>#N/A</v>
      </c>
      <c r="FU171" s="58" t="e">
        <f>IF('Publication Bias Analysis'!AS171&lt;&gt;"",'Publication Bias Analysis'!AT171,NA())</f>
        <v>#N/A</v>
      </c>
      <c r="FV171" s="58" t="str">
        <f>IF(Include_in_Pub_Bias=TRUE,'Publication Bias Analysis'!AS:AS-AVERAGE('Publication Bias Analysis'!AS:AS),"")</f>
        <v/>
      </c>
      <c r="FW171" s="47" t="str">
        <f>IF(Include_in_Pub_Bias=TRUE,FU:FU-('Publication Bias Analysis'!AW$30+'Publication Bias Analysis'!AW$31*FT:FT),"")</f>
        <v/>
      </c>
      <c r="GC171" s="164"/>
      <c r="GD171" s="58" t="str">
        <f t="shared" si="295"/>
        <v/>
      </c>
      <c r="GE171" s="58" t="str">
        <f t="shared" si="214"/>
        <v/>
      </c>
      <c r="GF171" s="47" t="str">
        <f t="shared" si="258"/>
        <v/>
      </c>
    </row>
    <row r="172" spans="1:188" x14ac:dyDescent="0.2">
      <c r="A172" s="166"/>
      <c r="B172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72" s="78" t="str">
        <f>IF(B172&lt;&gt;"",IF(B172=0,COUNTIF(B$2:B171,0)+1,COUNTIF(B$2:B171,B172)+B172+COUNTIF(B:B,0)),"")</f>
        <v/>
      </c>
      <c r="D172" s="78" t="str">
        <f>IF(AND(Variance&lt;&gt;"",Entry_Number&lt;&gt;""),Entry_Number,"")</f>
        <v/>
      </c>
      <c r="E172" s="120" t="str">
        <f>IF(Input!Study_name&lt;&gt;"",Input!Study_name,"")</f>
        <v/>
      </c>
      <c r="F172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72" s="58" t="str">
        <f t="shared" si="260"/>
        <v/>
      </c>
      <c r="H172" s="58" t="str">
        <f t="shared" si="261"/>
        <v/>
      </c>
      <c r="I172" s="58" t="str">
        <f t="shared" si="262"/>
        <v/>
      </c>
      <c r="J172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72" s="58" t="str">
        <f>IF(AND(Include_study="Yes",Sufficient_data="Yes",Variance&lt;&gt;""),IF(Input!Standard_error_of_Partial_correlation&lt;&gt;"",Input!Standard_error_of_Partial_correlation,SQRT(J172)),"")</f>
        <v/>
      </c>
      <c r="L172" s="58" t="str">
        <f>IF(AND(Sufficient_data="Yes",Include_study="Yes",Variance&lt;&gt;""),1/Variance,"")</f>
        <v/>
      </c>
      <c r="M172" s="58" t="str">
        <f>IF(AND(Sufficient_data="Yes",Include_study="Yes",Variance&lt;&gt;""),1/(Variance+T2_),"")</f>
        <v/>
      </c>
      <c r="N172" s="58" t="str">
        <f t="shared" si="263"/>
        <v/>
      </c>
      <c r="O172" s="58" t="str">
        <f t="shared" si="264"/>
        <v/>
      </c>
      <c r="P172" s="143" t="str">
        <f t="shared" si="265"/>
        <v/>
      </c>
      <c r="Q172" s="146" t="str">
        <f>IF(AND(Include_study="Yes",Sufficient_data="Yes",Variance&lt;&gt;""),IF(Fisher_transformation="Off",Partial_correlation,Partial_correlation_z)-Combined_Effect_Size,"")</f>
        <v/>
      </c>
      <c r="S172" s="75" t="e">
        <f>IF(AND(Sufficient_data="Yes",Include_study="Yes",Variance&lt;&gt;""),Partial_correlation,NA())</f>
        <v>#N/A</v>
      </c>
      <c r="T172" s="58" t="e">
        <f t="shared" si="266"/>
        <v>#N/A</v>
      </c>
      <c r="U172" s="47" t="e">
        <f t="shared" si="267"/>
        <v>#N/A</v>
      </c>
      <c r="Z172" s="166"/>
      <c r="AA172" s="82" t="str">
        <f t="shared" si="268"/>
        <v/>
      </c>
      <c r="AB172" s="88" t="b">
        <f t="shared" si="296"/>
        <v>0</v>
      </c>
      <c r="AC172" s="105" t="str">
        <f>IF(Include_in_subgroup=TRUE,Input!Study_name,"")</f>
        <v/>
      </c>
      <c r="AD172" s="58" t="str">
        <f t="shared" si="269"/>
        <v/>
      </c>
      <c r="AE172" s="58" t="str">
        <f t="shared" si="270"/>
        <v/>
      </c>
      <c r="AF172" s="58" t="str">
        <f t="shared" si="271"/>
        <v/>
      </c>
      <c r="AG172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72" s="58" t="str">
        <f t="shared" si="272"/>
        <v/>
      </c>
      <c r="AI172" s="58" t="str">
        <f t="shared" si="273"/>
        <v/>
      </c>
      <c r="AJ172" s="83" t="str">
        <f t="shared" si="274"/>
        <v/>
      </c>
      <c r="AK172" s="58" t="str">
        <f t="shared" si="275"/>
        <v/>
      </c>
      <c r="AL172" s="58" t="str">
        <f t="shared" si="276"/>
        <v/>
      </c>
      <c r="AM172" s="47" t="str">
        <f t="shared" si="277"/>
        <v/>
      </c>
      <c r="AN172" s="27"/>
      <c r="AO172" s="75" t="e">
        <f t="shared" si="278"/>
        <v>#N/A</v>
      </c>
      <c r="AP172" s="58" t="e">
        <f t="shared" si="279"/>
        <v>#N/A</v>
      </c>
      <c r="AQ172" s="47" t="e">
        <f t="shared" si="280"/>
        <v>#N/A</v>
      </c>
      <c r="AR172" s="27"/>
      <c r="AS172" s="82" t="str">
        <f t="shared" si="206"/>
        <v/>
      </c>
      <c r="AT172" s="58" t="str">
        <f>IF(AND(Sufficient_data="Yes",Include_study="Yes",Subgroup&lt;&gt;""),IF(COUNTIFS(Input!K$2:K171,"="&amp;"Yes",Input!C$2:C171,"="&amp;"Yes",Input!M$2:M171,"="&amp;Subgroup)&gt;0,"",Subgroup),"")</f>
        <v/>
      </c>
      <c r="AU172" s="88" t="str">
        <f t="shared" si="207"/>
        <v/>
      </c>
      <c r="AV172" s="78" t="str">
        <f t="shared" si="281"/>
        <v/>
      </c>
      <c r="AW172" s="58" t="str">
        <f t="shared" si="208"/>
        <v/>
      </c>
      <c r="AX172" s="89" t="str">
        <f t="shared" si="209"/>
        <v/>
      </c>
      <c r="AY172" s="83" t="str">
        <f t="shared" si="251"/>
        <v/>
      </c>
      <c r="AZ172" s="58" t="str">
        <f t="shared" si="210"/>
        <v/>
      </c>
      <c r="BA172" s="58" t="str">
        <f t="shared" si="282"/>
        <v/>
      </c>
      <c r="BB172" s="58" t="str">
        <f t="shared" si="211"/>
        <v/>
      </c>
      <c r="BC172" s="58" t="str">
        <f t="shared" si="212"/>
        <v/>
      </c>
      <c r="BD172" s="58" t="str">
        <f t="shared" si="283"/>
        <v/>
      </c>
      <c r="BE172" s="88" t="str">
        <f t="shared" si="284"/>
        <v/>
      </c>
      <c r="BF172" s="58" t="str">
        <f t="shared" si="285"/>
        <v/>
      </c>
      <c r="BG172" s="58" t="str">
        <f t="shared" si="286"/>
        <v/>
      </c>
      <c r="BH172" s="58" t="str">
        <f t="shared" si="252"/>
        <v/>
      </c>
      <c r="BI172" s="58" t="str">
        <f t="shared" si="253"/>
        <v/>
      </c>
      <c r="BJ172" s="58" t="str">
        <f t="shared" si="287"/>
        <v/>
      </c>
      <c r="BK172" s="58" t="str">
        <f t="shared" si="288"/>
        <v/>
      </c>
      <c r="BL172" s="58" t="str">
        <f t="shared" si="254"/>
        <v/>
      </c>
      <c r="BM172" s="58" t="str">
        <f t="shared" si="255"/>
        <v/>
      </c>
      <c r="BN172" s="58" t="str">
        <f t="shared" si="289"/>
        <v/>
      </c>
      <c r="BO172" s="58" t="e">
        <f t="shared" si="290"/>
        <v>#N/A</v>
      </c>
      <c r="BP172" s="83" t="str">
        <f t="shared" si="256"/>
        <v/>
      </c>
      <c r="BQ172" s="58" t="str">
        <f t="shared" si="291"/>
        <v/>
      </c>
      <c r="BR172" s="58" t="str">
        <f t="shared" si="292"/>
        <v/>
      </c>
      <c r="BS172" s="58" t="str">
        <f t="shared" si="293"/>
        <v/>
      </c>
      <c r="BT172" s="47" t="str">
        <f t="shared" si="294"/>
        <v/>
      </c>
      <c r="BY172" s="167"/>
      <c r="BZ172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72" s="58" t="e">
        <f>IF(Include_in_Moderator=TRUE,'Moderator Analysis'!E:E,NA())</f>
        <v>#N/A</v>
      </c>
      <c r="CB172" s="58" t="e">
        <f>IF(Include_in_Moderator=TRUE,'Moderator Analysis'!F:F,NA())</f>
        <v>#N/A</v>
      </c>
      <c r="CC172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72" s="58" t="str">
        <f>IF(Include_in_Moderator=TRUE,1/CC:CC^2,"")</f>
        <v/>
      </c>
      <c r="CE172" s="58" t="str">
        <f>IF(Include_in_Moderator=TRUE,'Moderator Analysis'!F:F-CO$2,"")</f>
        <v/>
      </c>
      <c r="CF172" s="58" t="str">
        <f>IF(Include_in_Moderator=TRUE,'Moderator Analysis'!E:E-CO$3,"")</f>
        <v/>
      </c>
      <c r="CG172" s="47" t="str">
        <f>IF(Include_in_Moderator=TRUE,CD:CD*('Moderator Analysis'!F:F-CO$5-CO$4*'Moderator Analysis'!E:E)^2,"")</f>
        <v/>
      </c>
      <c r="CH172" s="27"/>
      <c r="CI172" s="75" t="str">
        <f>IF(AND(Sufficient_data="Yes",Include_study="Yes",Include_in_Moderator=TRUE,Moderator&lt;&gt;""),1/(CC:CC^2+CO$7),"")</f>
        <v/>
      </c>
      <c r="CJ172" s="58" t="str">
        <f>IF(AND(Sufficient_data="Yes",Include_study="Yes",CI172&lt;&gt;""),'Moderator Analysis'!F:F-'Moderator Analysis'!K$37,"")</f>
        <v/>
      </c>
      <c r="CK172" s="58" t="str">
        <f>IF(AND(Sufficient_data="Yes",Include_study="Yes",CI172&lt;&gt;""),'Moderator Analysis'!E:E-SUMPRODUCT('Moderator Analysis'!E:E,CI:CI)/SUM(CI:CI),"")</f>
        <v/>
      </c>
      <c r="CL172" s="47" t="str">
        <f>IF(AND(Sufficient_data="Yes",Include_study="Yes",CI172&lt;&gt;""),CI:CI*(CB172-'Moderator Analysis'!K$29-'Moderator Analysis'!K$30*'Moderator Analysis'!E:E)^2,"")</f>
        <v/>
      </c>
      <c r="CQ172" s="167"/>
      <c r="CR172" s="150" t="b">
        <f>IF(Additional_Fisher_transformation="On",AND(Include_study="Yes",Number_of_observations&lt;&gt;"",Number_of_predictors&lt;&gt;""),AND(Include_study="Yes",Sufficient_data="Yes"))</f>
        <v>0</v>
      </c>
      <c r="CS172" s="169"/>
      <c r="CT172" s="58" t="str">
        <f>IF(Include_in_Pub_Bias=TRUE,Partial_correlation,"")</f>
        <v/>
      </c>
      <c r="CU172" s="58" t="str">
        <f>IF(AND(Include_in_Pub_Bias=TRUE,Additional_Fisher_transformation="On"),FISHER(Partial_correlation),"")</f>
        <v/>
      </c>
      <c r="CV172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72" s="58" t="str">
        <f>IF(Include_in_Pub_Bias=TRUE,1/CV:CV^2,"")</f>
        <v/>
      </c>
      <c r="CX172" s="58" t="str">
        <f>IF(Include_in_Pub_Bias=TRUE,1/(CV:CV^2+IF(Additional_model="Fixed effect",0,Calculations!DK$11)),"")</f>
        <v/>
      </c>
      <c r="CY172" s="58" t="str">
        <f>IF(Include_in_Pub_Bias=TRUE,1/(CV:CV^2+IF(Additional_model="Fixed effect",0,'Publication Bias Analysis'!L$32)),"")</f>
        <v/>
      </c>
      <c r="CZ172" s="58" t="str">
        <f>IF(Include_in_Pub_Bias=TRUE,'Publication Bias Analysis'!E:E-'Publication Bias Analysis'!I$37,"")</f>
        <v/>
      </c>
      <c r="DA172" s="58" t="str">
        <f>IF(Include_in_Pub_Bias=TRUE,IF(Additional_model="Fixed effect",1/CV:CV,1/SQRT(CV:CV^2+DK$11)),"")</f>
        <v/>
      </c>
      <c r="DB172" s="58" t="str">
        <f>IF(Include_in_Pub_Bias=TRUE,IF(Additional_model="Fixed effect",'Publication Bias Analysis'!E:E/CV:CV,'Publication Bias Analysis'!E:E/SQRT(CV:CV^2+DK$11)),"")</f>
        <v/>
      </c>
      <c r="DC172" s="78" t="str">
        <f>IF(Include_in_Pub_Bias=TRUE,RANK(DP:DP,DP:DP,1)*IF(DO:DO&gt;0,1,-1),"")</f>
        <v/>
      </c>
      <c r="DD172" s="78" t="str">
        <f>IF(Include_in_Pub_Bias=TRUE,DC:DC,"")</f>
        <v/>
      </c>
      <c r="DE172" s="78" t="str">
        <f>IF(Include_in_Pub_Bias=TRUE,RANK(DS:DS,DS:DS,1)*IF(DR:DR&lt;0,-1,1),"")</f>
        <v/>
      </c>
      <c r="DF172" s="78" t="str">
        <f>IF(Include_in_Pub_Bias=TRUE,RANK(DV:DV,DV:DV,1)*IF(DU:DU&lt;0,-1,1),"")</f>
        <v/>
      </c>
      <c r="DG172" s="58" t="e">
        <f>IF(Include_in_Pub_Bias=TRUE,'Publication Bias Analysis'!E:E,NA())</f>
        <v>#N/A</v>
      </c>
      <c r="DH172" s="47" t="e">
        <f>IF(Include_in_Pub_Bias=TRUE,CV:CV,NA())</f>
        <v>#N/A</v>
      </c>
      <c r="DN172" s="164"/>
      <c r="DO172" s="10" t="str">
        <f>IF(Include_in_Pub_Bias=TRUE,IF('Publication Bias Analysis'!L$37="Left",'Publication Bias Analysis'!E:E-'Publication Bias Analysis'!I$29,'Publication Bias Analysis'!I$29-'Publication Bias Analysis'!E:E),"")</f>
        <v/>
      </c>
      <c r="DP172" s="10" t="str">
        <f>IF(Include_in_Pub_Bias=TRUE,ABS(DO172),"")</f>
        <v/>
      </c>
      <c r="DQ172" s="47" t="str">
        <f>IF(Include_in_Pub_Bias=TRUE,1/(CV:CV^2+IF(Additional_model="Fixed effect",0,$DZ$6)),"")</f>
        <v/>
      </c>
      <c r="DR172" s="10" t="str">
        <f>IF(Include_in_Pub_Bias=TRUE,IF('Publication Bias Analysis'!L$37="Left",'Publication Bias Analysis'!E:E-DZ$3,DZ$3-'Publication Bias Analysis'!E:E),"")</f>
        <v/>
      </c>
      <c r="DS172" s="10" t="str">
        <f t="shared" si="257"/>
        <v/>
      </c>
      <c r="DT172" s="47" t="str">
        <f>IF(AND(DR172&lt;&gt;"",DD172&lt;=MAX(DD:DD)-DZ$7),1/(CV:CV^2+IF(Additional_model="Fixed effect",0,$DZ$13)),"")</f>
        <v/>
      </c>
      <c r="DU172" s="10" t="str">
        <f>IF(Include_in_Pub_Bias=TRUE,IF('Publication Bias Analysis'!L$37="Left",'Publication Bias Analysis'!E:E-DZ$10,DZ$10-'Publication Bias Analysis'!E:E),"")</f>
        <v/>
      </c>
      <c r="DV172" s="10" t="str">
        <f t="shared" si="213"/>
        <v/>
      </c>
      <c r="DW172" s="47" t="str">
        <f>IF(AND(DU172&lt;&gt;"",DE172&lt;=MAX(DE:DE)-DZ$14),1/(CV:CV^2+IF(Additional_model="Fixed effect",0,$DZ$20)),"")</f>
        <v/>
      </c>
      <c r="EO172" s="164"/>
      <c r="EP172" s="58" t="str">
        <f>IF(Include_in_Pub_Bias=TRUE,Inverse_standard_error-AVERAGE(Inverse_standard_error),"")</f>
        <v/>
      </c>
      <c r="EQ172" s="47" t="str">
        <f>IF(Include_in_Pub_Bias=TRUE,Z_score-('Publication Bias Analysis'!P$3+'Publication Bias Analysis'!P$4*Inverse_standard_error),"")</f>
        <v/>
      </c>
      <c r="ES172" s="164"/>
      <c r="ET172" s="58" t="str">
        <f>IF(Include_in_Pub_Bias=TRUE,('Publication Bias Analysis'!E:E-SUMPRODUCT('Publication Bias Analysis'!E:E,Calculations!CW:CW)/SUM(Calculations!CW:CW))/(SQRT(EU:EU)),"")</f>
        <v/>
      </c>
      <c r="EU172" s="58" t="str">
        <f>IF(Include_in_Pub_Bias=TRUE,'Publication Bias Analysis'!F:F^2-1/(SUM(Calculations!CW:CW)),"")</f>
        <v/>
      </c>
      <c r="EV172" s="78" t="str">
        <f>IF(Include_in_Pub_Bias=TRUE,RANK(ET:ET,ET:ET,1),"")</f>
        <v/>
      </c>
      <c r="EW172" s="78" t="str">
        <f>IF(Include_in_Pub_Bias=TRUE,RANK(EU:EU,EU:EU,1),"")</f>
        <v/>
      </c>
      <c r="EX172" s="78" t="str">
        <f>IF(Include_in_Pub_Bias=TRUE,COUNTIFS(EV173:EV371,"&lt;"&amp;EV172,EW173:EW371,"&lt;"&amp;EW172)+COUNTIFS(EV173:EV371,"&gt;"&amp;EV172,EW173:EW371,"&gt;"&amp;EW172),"")</f>
        <v/>
      </c>
      <c r="EY172" s="94" t="str">
        <f>IF(Include_in_Pub_Bias=TRUE,COUNTIFS(EV173:EV371,"&lt;"&amp;EV172,EW173:EW371,"&gt;"&amp;EW172)+COUNTIFS(EV173:EV371,"&gt;"&amp;EV172,EW173:EW371,"&lt;"&amp;EW172),"")</f>
        <v/>
      </c>
      <c r="FA172" s="164"/>
      <c r="FG172" s="164"/>
      <c r="FH172" s="58" t="e">
        <f>IF(Include_in_Pub_Bias=TRUE,Inverse_standard_error,NA())</f>
        <v>#N/A</v>
      </c>
      <c r="FI172" s="58" t="e">
        <f>IF(Include_in_Pub_Bias=TRUE,Z_score,NA())</f>
        <v>#N/A</v>
      </c>
      <c r="FJ172" s="58" t="str">
        <f>IF(Include_in_Pub_Bias=TRUE,Inverse_standard_error-AVERAGE(Inverse_standard_error),"")</f>
        <v/>
      </c>
      <c r="FK172" s="47" t="str">
        <f>IF(Include_in_Pub_Bias=TRUE,Z_score-('Publication Bias Analysis'!AK$30+'Publication Bias Analysis'!AK$31*Inverse_standard_error),"")</f>
        <v/>
      </c>
      <c r="FQ172" s="164"/>
      <c r="FR172" s="98" t="str">
        <f>IF(Z_score&lt;&gt;"",RANK('Publication Bias Analysis'!AT:AT,'Publication Bias Analysis'!AT:AT,1)+COUNTIF('Publication Bias Analysis'!AT$2:AT171,'Publication Bias Analysis'!AR172),"")</f>
        <v/>
      </c>
      <c r="FS172" s="58" t="str">
        <f t="shared" si="259"/>
        <v/>
      </c>
      <c r="FT172" s="58" t="e">
        <f>IF(Include_in_Pub_Bias=TRUE,'Publication Bias Analysis'!AS172,NA())</f>
        <v>#N/A</v>
      </c>
      <c r="FU172" s="58" t="e">
        <f>IF('Publication Bias Analysis'!AS172&lt;&gt;"",'Publication Bias Analysis'!AT172,NA())</f>
        <v>#N/A</v>
      </c>
      <c r="FV172" s="58" t="str">
        <f>IF(Include_in_Pub_Bias=TRUE,'Publication Bias Analysis'!AS:AS-AVERAGE('Publication Bias Analysis'!AS:AS),"")</f>
        <v/>
      </c>
      <c r="FW172" s="47" t="str">
        <f>IF(Include_in_Pub_Bias=TRUE,FU:FU-('Publication Bias Analysis'!AW$30+'Publication Bias Analysis'!AW$31*FT:FT),"")</f>
        <v/>
      </c>
      <c r="GC172" s="164"/>
      <c r="GD172" s="58" t="str">
        <f t="shared" si="295"/>
        <v/>
      </c>
      <c r="GE172" s="58" t="str">
        <f t="shared" si="214"/>
        <v/>
      </c>
      <c r="GF172" s="47" t="str">
        <f t="shared" si="258"/>
        <v/>
      </c>
    </row>
    <row r="173" spans="1:188" x14ac:dyDescent="0.2">
      <c r="A173" s="166"/>
      <c r="B173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73" s="78" t="str">
        <f>IF(B173&lt;&gt;"",IF(B173=0,COUNTIF(B$2:B172,0)+1,COUNTIF(B$2:B172,B173)+B173+COUNTIF(B:B,0)),"")</f>
        <v/>
      </c>
      <c r="D173" s="78" t="str">
        <f>IF(AND(Variance&lt;&gt;"",Entry_Number&lt;&gt;""),Entry_Number,"")</f>
        <v/>
      </c>
      <c r="E173" s="120" t="str">
        <f>IF(Input!Study_name&lt;&gt;"",Input!Study_name,"")</f>
        <v/>
      </c>
      <c r="F173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73" s="58" t="str">
        <f t="shared" si="260"/>
        <v/>
      </c>
      <c r="H173" s="58" t="str">
        <f t="shared" si="261"/>
        <v/>
      </c>
      <c r="I173" s="58" t="str">
        <f t="shared" si="262"/>
        <v/>
      </c>
      <c r="J173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73" s="58" t="str">
        <f>IF(AND(Include_study="Yes",Sufficient_data="Yes",Variance&lt;&gt;""),IF(Input!Standard_error_of_Partial_correlation&lt;&gt;"",Input!Standard_error_of_Partial_correlation,SQRT(J173)),"")</f>
        <v/>
      </c>
      <c r="L173" s="58" t="str">
        <f>IF(AND(Sufficient_data="Yes",Include_study="Yes",Variance&lt;&gt;""),1/Variance,"")</f>
        <v/>
      </c>
      <c r="M173" s="58" t="str">
        <f>IF(AND(Sufficient_data="Yes",Include_study="Yes",Variance&lt;&gt;""),1/(Variance+T2_),"")</f>
        <v/>
      </c>
      <c r="N173" s="58" t="str">
        <f t="shared" si="263"/>
        <v/>
      </c>
      <c r="O173" s="58" t="str">
        <f t="shared" si="264"/>
        <v/>
      </c>
      <c r="P173" s="143" t="str">
        <f t="shared" si="265"/>
        <v/>
      </c>
      <c r="Q173" s="146" t="str">
        <f>IF(AND(Include_study="Yes",Sufficient_data="Yes",Variance&lt;&gt;""),IF(Fisher_transformation="Off",Partial_correlation,Partial_correlation_z)-Combined_Effect_Size,"")</f>
        <v/>
      </c>
      <c r="S173" s="75" t="e">
        <f>IF(AND(Sufficient_data="Yes",Include_study="Yes",Variance&lt;&gt;""),Partial_correlation,NA())</f>
        <v>#N/A</v>
      </c>
      <c r="T173" s="58" t="e">
        <f t="shared" si="266"/>
        <v>#N/A</v>
      </c>
      <c r="U173" s="47" t="e">
        <f t="shared" si="267"/>
        <v>#N/A</v>
      </c>
      <c r="Z173" s="166"/>
      <c r="AA173" s="82" t="str">
        <f t="shared" si="268"/>
        <v/>
      </c>
      <c r="AB173" s="88" t="b">
        <f t="shared" si="296"/>
        <v>0</v>
      </c>
      <c r="AC173" s="105" t="str">
        <f>IF(Include_in_subgroup=TRUE,Input!Study_name,"")</f>
        <v/>
      </c>
      <c r="AD173" s="58" t="str">
        <f t="shared" si="269"/>
        <v/>
      </c>
      <c r="AE173" s="58" t="str">
        <f t="shared" si="270"/>
        <v/>
      </c>
      <c r="AF173" s="58" t="str">
        <f t="shared" si="271"/>
        <v/>
      </c>
      <c r="AG173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73" s="58" t="str">
        <f t="shared" si="272"/>
        <v/>
      </c>
      <c r="AI173" s="58" t="str">
        <f t="shared" si="273"/>
        <v/>
      </c>
      <c r="AJ173" s="83" t="str">
        <f t="shared" si="274"/>
        <v/>
      </c>
      <c r="AK173" s="58" t="str">
        <f t="shared" si="275"/>
        <v/>
      </c>
      <c r="AL173" s="58" t="str">
        <f t="shared" si="276"/>
        <v/>
      </c>
      <c r="AM173" s="47" t="str">
        <f t="shared" si="277"/>
        <v/>
      </c>
      <c r="AN173" s="27"/>
      <c r="AO173" s="75" t="e">
        <f t="shared" si="278"/>
        <v>#N/A</v>
      </c>
      <c r="AP173" s="58" t="e">
        <f t="shared" si="279"/>
        <v>#N/A</v>
      </c>
      <c r="AQ173" s="47" t="e">
        <f t="shared" si="280"/>
        <v>#N/A</v>
      </c>
      <c r="AR173" s="27"/>
      <c r="AS173" s="82" t="str">
        <f t="shared" si="206"/>
        <v/>
      </c>
      <c r="AT173" s="58" t="str">
        <f>IF(AND(Sufficient_data="Yes",Include_study="Yes",Subgroup&lt;&gt;""),IF(COUNTIFS(Input!K$2:K172,"="&amp;"Yes",Input!C$2:C172,"="&amp;"Yes",Input!M$2:M172,"="&amp;Subgroup)&gt;0,"",Subgroup),"")</f>
        <v/>
      </c>
      <c r="AU173" s="88" t="str">
        <f t="shared" si="207"/>
        <v/>
      </c>
      <c r="AV173" s="78" t="str">
        <f t="shared" si="281"/>
        <v/>
      </c>
      <c r="AW173" s="58" t="str">
        <f t="shared" si="208"/>
        <v/>
      </c>
      <c r="AX173" s="89" t="str">
        <f t="shared" si="209"/>
        <v/>
      </c>
      <c r="AY173" s="83" t="str">
        <f t="shared" si="251"/>
        <v/>
      </c>
      <c r="AZ173" s="58" t="str">
        <f t="shared" si="210"/>
        <v/>
      </c>
      <c r="BA173" s="58" t="str">
        <f t="shared" si="282"/>
        <v/>
      </c>
      <c r="BB173" s="58" t="str">
        <f t="shared" si="211"/>
        <v/>
      </c>
      <c r="BC173" s="58" t="str">
        <f t="shared" si="212"/>
        <v/>
      </c>
      <c r="BD173" s="58" t="str">
        <f t="shared" si="283"/>
        <v/>
      </c>
      <c r="BE173" s="88" t="str">
        <f t="shared" si="284"/>
        <v/>
      </c>
      <c r="BF173" s="58" t="str">
        <f t="shared" si="285"/>
        <v/>
      </c>
      <c r="BG173" s="58" t="str">
        <f t="shared" si="286"/>
        <v/>
      </c>
      <c r="BH173" s="58" t="str">
        <f t="shared" si="252"/>
        <v/>
      </c>
      <c r="BI173" s="58" t="str">
        <f t="shared" si="253"/>
        <v/>
      </c>
      <c r="BJ173" s="58" t="str">
        <f t="shared" si="287"/>
        <v/>
      </c>
      <c r="BK173" s="58" t="str">
        <f t="shared" si="288"/>
        <v/>
      </c>
      <c r="BL173" s="58" t="str">
        <f t="shared" si="254"/>
        <v/>
      </c>
      <c r="BM173" s="58" t="str">
        <f t="shared" si="255"/>
        <v/>
      </c>
      <c r="BN173" s="58" t="str">
        <f t="shared" si="289"/>
        <v/>
      </c>
      <c r="BO173" s="58" t="e">
        <f t="shared" si="290"/>
        <v>#N/A</v>
      </c>
      <c r="BP173" s="83" t="str">
        <f t="shared" si="256"/>
        <v/>
      </c>
      <c r="BQ173" s="58" t="str">
        <f t="shared" si="291"/>
        <v/>
      </c>
      <c r="BR173" s="58" t="str">
        <f t="shared" si="292"/>
        <v/>
      </c>
      <c r="BS173" s="58" t="str">
        <f t="shared" si="293"/>
        <v/>
      </c>
      <c r="BT173" s="47" t="str">
        <f t="shared" si="294"/>
        <v/>
      </c>
      <c r="BY173" s="167"/>
      <c r="BZ173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73" s="58" t="e">
        <f>IF(Include_in_Moderator=TRUE,'Moderator Analysis'!E:E,NA())</f>
        <v>#N/A</v>
      </c>
      <c r="CB173" s="58" t="e">
        <f>IF(Include_in_Moderator=TRUE,'Moderator Analysis'!F:F,NA())</f>
        <v>#N/A</v>
      </c>
      <c r="CC173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73" s="58" t="str">
        <f>IF(Include_in_Moderator=TRUE,1/CC:CC^2,"")</f>
        <v/>
      </c>
      <c r="CE173" s="58" t="str">
        <f>IF(Include_in_Moderator=TRUE,'Moderator Analysis'!F:F-CO$2,"")</f>
        <v/>
      </c>
      <c r="CF173" s="58" t="str">
        <f>IF(Include_in_Moderator=TRUE,'Moderator Analysis'!E:E-CO$3,"")</f>
        <v/>
      </c>
      <c r="CG173" s="47" t="str">
        <f>IF(Include_in_Moderator=TRUE,CD:CD*('Moderator Analysis'!F:F-CO$5-CO$4*'Moderator Analysis'!E:E)^2,"")</f>
        <v/>
      </c>
      <c r="CH173" s="27"/>
      <c r="CI173" s="75" t="str">
        <f>IF(AND(Sufficient_data="Yes",Include_study="Yes",Include_in_Moderator=TRUE,Moderator&lt;&gt;""),1/(CC:CC^2+CO$7),"")</f>
        <v/>
      </c>
      <c r="CJ173" s="58" t="str">
        <f>IF(AND(Sufficient_data="Yes",Include_study="Yes",CI173&lt;&gt;""),'Moderator Analysis'!F:F-'Moderator Analysis'!K$37,"")</f>
        <v/>
      </c>
      <c r="CK173" s="58" t="str">
        <f>IF(AND(Sufficient_data="Yes",Include_study="Yes",CI173&lt;&gt;""),'Moderator Analysis'!E:E-SUMPRODUCT('Moderator Analysis'!E:E,CI:CI)/SUM(CI:CI),"")</f>
        <v/>
      </c>
      <c r="CL173" s="47" t="str">
        <f>IF(AND(Sufficient_data="Yes",Include_study="Yes",CI173&lt;&gt;""),CI:CI*(CB173-'Moderator Analysis'!K$29-'Moderator Analysis'!K$30*'Moderator Analysis'!E:E)^2,"")</f>
        <v/>
      </c>
      <c r="CQ173" s="167"/>
      <c r="CR173" s="150" t="b">
        <f>IF(Additional_Fisher_transformation="On",AND(Include_study="Yes",Number_of_observations&lt;&gt;"",Number_of_predictors&lt;&gt;""),AND(Include_study="Yes",Sufficient_data="Yes"))</f>
        <v>0</v>
      </c>
      <c r="CS173" s="169"/>
      <c r="CT173" s="58" t="str">
        <f>IF(Include_in_Pub_Bias=TRUE,Partial_correlation,"")</f>
        <v/>
      </c>
      <c r="CU173" s="58" t="str">
        <f>IF(AND(Include_in_Pub_Bias=TRUE,Additional_Fisher_transformation="On"),FISHER(Partial_correlation),"")</f>
        <v/>
      </c>
      <c r="CV173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73" s="58" t="str">
        <f>IF(Include_in_Pub_Bias=TRUE,1/CV:CV^2,"")</f>
        <v/>
      </c>
      <c r="CX173" s="58" t="str">
        <f>IF(Include_in_Pub_Bias=TRUE,1/(CV:CV^2+IF(Additional_model="Fixed effect",0,Calculations!DK$11)),"")</f>
        <v/>
      </c>
      <c r="CY173" s="58" t="str">
        <f>IF(Include_in_Pub_Bias=TRUE,1/(CV:CV^2+IF(Additional_model="Fixed effect",0,'Publication Bias Analysis'!L$32)),"")</f>
        <v/>
      </c>
      <c r="CZ173" s="58" t="str">
        <f>IF(Include_in_Pub_Bias=TRUE,'Publication Bias Analysis'!E:E-'Publication Bias Analysis'!I$37,"")</f>
        <v/>
      </c>
      <c r="DA173" s="58" t="str">
        <f>IF(Include_in_Pub_Bias=TRUE,IF(Additional_model="Fixed effect",1/CV:CV,1/SQRT(CV:CV^2+DK$11)),"")</f>
        <v/>
      </c>
      <c r="DB173" s="58" t="str">
        <f>IF(Include_in_Pub_Bias=TRUE,IF(Additional_model="Fixed effect",'Publication Bias Analysis'!E:E/CV:CV,'Publication Bias Analysis'!E:E/SQRT(CV:CV^2+DK$11)),"")</f>
        <v/>
      </c>
      <c r="DC173" s="78" t="str">
        <f>IF(Include_in_Pub_Bias=TRUE,RANK(DP:DP,DP:DP,1)*IF(DO:DO&gt;0,1,-1),"")</f>
        <v/>
      </c>
      <c r="DD173" s="78" t="str">
        <f>IF(Include_in_Pub_Bias=TRUE,DC:DC,"")</f>
        <v/>
      </c>
      <c r="DE173" s="78" t="str">
        <f>IF(Include_in_Pub_Bias=TRUE,RANK(DS:DS,DS:DS,1)*IF(DR:DR&lt;0,-1,1),"")</f>
        <v/>
      </c>
      <c r="DF173" s="78" t="str">
        <f>IF(Include_in_Pub_Bias=TRUE,RANK(DV:DV,DV:DV,1)*IF(DU:DU&lt;0,-1,1),"")</f>
        <v/>
      </c>
      <c r="DG173" s="58" t="e">
        <f>IF(Include_in_Pub_Bias=TRUE,'Publication Bias Analysis'!E:E,NA())</f>
        <v>#N/A</v>
      </c>
      <c r="DH173" s="47" t="e">
        <f>IF(Include_in_Pub_Bias=TRUE,CV:CV,NA())</f>
        <v>#N/A</v>
      </c>
      <c r="DN173" s="164"/>
      <c r="DO173" s="10" t="str">
        <f>IF(Include_in_Pub_Bias=TRUE,IF('Publication Bias Analysis'!L$37="Left",'Publication Bias Analysis'!E:E-'Publication Bias Analysis'!I$29,'Publication Bias Analysis'!I$29-'Publication Bias Analysis'!E:E),"")</f>
        <v/>
      </c>
      <c r="DP173" s="10" t="str">
        <f>IF(Include_in_Pub_Bias=TRUE,ABS(DO173),"")</f>
        <v/>
      </c>
      <c r="DQ173" s="47" t="str">
        <f>IF(Include_in_Pub_Bias=TRUE,1/(CV:CV^2+IF(Additional_model="Fixed effect",0,$DZ$6)),"")</f>
        <v/>
      </c>
      <c r="DR173" s="10" t="str">
        <f>IF(Include_in_Pub_Bias=TRUE,IF('Publication Bias Analysis'!L$37="Left",'Publication Bias Analysis'!E:E-DZ$3,DZ$3-'Publication Bias Analysis'!E:E),"")</f>
        <v/>
      </c>
      <c r="DS173" s="10" t="str">
        <f t="shared" si="257"/>
        <v/>
      </c>
      <c r="DT173" s="47" t="str">
        <f>IF(AND(DR173&lt;&gt;"",DD173&lt;=MAX(DD:DD)-DZ$7),1/(CV:CV^2+IF(Additional_model="Fixed effect",0,$DZ$13)),"")</f>
        <v/>
      </c>
      <c r="DU173" s="10" t="str">
        <f>IF(Include_in_Pub_Bias=TRUE,IF('Publication Bias Analysis'!L$37="Left",'Publication Bias Analysis'!E:E-DZ$10,DZ$10-'Publication Bias Analysis'!E:E),"")</f>
        <v/>
      </c>
      <c r="DV173" s="10" t="str">
        <f t="shared" si="213"/>
        <v/>
      </c>
      <c r="DW173" s="47" t="str">
        <f>IF(AND(DU173&lt;&gt;"",DE173&lt;=MAX(DE:DE)-DZ$14),1/(CV:CV^2+IF(Additional_model="Fixed effect",0,$DZ$20)),"")</f>
        <v/>
      </c>
      <c r="EO173" s="164"/>
      <c r="EP173" s="58" t="str">
        <f>IF(Include_in_Pub_Bias=TRUE,Inverse_standard_error-AVERAGE(Inverse_standard_error),"")</f>
        <v/>
      </c>
      <c r="EQ173" s="47" t="str">
        <f>IF(Include_in_Pub_Bias=TRUE,Z_score-('Publication Bias Analysis'!P$3+'Publication Bias Analysis'!P$4*Inverse_standard_error),"")</f>
        <v/>
      </c>
      <c r="ES173" s="164"/>
      <c r="ET173" s="58" t="str">
        <f>IF(Include_in_Pub_Bias=TRUE,('Publication Bias Analysis'!E:E-SUMPRODUCT('Publication Bias Analysis'!E:E,Calculations!CW:CW)/SUM(Calculations!CW:CW))/(SQRT(EU:EU)),"")</f>
        <v/>
      </c>
      <c r="EU173" s="58" t="str">
        <f>IF(Include_in_Pub_Bias=TRUE,'Publication Bias Analysis'!F:F^2-1/(SUM(Calculations!CW:CW)),"")</f>
        <v/>
      </c>
      <c r="EV173" s="78" t="str">
        <f>IF(Include_in_Pub_Bias=TRUE,RANK(ET:ET,ET:ET,1),"")</f>
        <v/>
      </c>
      <c r="EW173" s="78" t="str">
        <f>IF(Include_in_Pub_Bias=TRUE,RANK(EU:EU,EU:EU,1),"")</f>
        <v/>
      </c>
      <c r="EX173" s="78" t="str">
        <f>IF(Include_in_Pub_Bias=TRUE,COUNTIFS(EV174:EV372,"&lt;"&amp;EV173,EW174:EW372,"&lt;"&amp;EW173)+COUNTIFS(EV174:EV372,"&gt;"&amp;EV173,EW174:EW372,"&gt;"&amp;EW173),"")</f>
        <v/>
      </c>
      <c r="EY173" s="94" t="str">
        <f>IF(Include_in_Pub_Bias=TRUE,COUNTIFS(EV174:EV372,"&lt;"&amp;EV173,EW174:EW372,"&gt;"&amp;EW173)+COUNTIFS(EV174:EV372,"&gt;"&amp;EV173,EW174:EW372,"&lt;"&amp;EW173),"")</f>
        <v/>
      </c>
      <c r="FA173" s="164"/>
      <c r="FG173" s="164"/>
      <c r="FH173" s="58" t="e">
        <f>IF(Include_in_Pub_Bias=TRUE,Inverse_standard_error,NA())</f>
        <v>#N/A</v>
      </c>
      <c r="FI173" s="58" t="e">
        <f>IF(Include_in_Pub_Bias=TRUE,Z_score,NA())</f>
        <v>#N/A</v>
      </c>
      <c r="FJ173" s="58" t="str">
        <f>IF(Include_in_Pub_Bias=TRUE,Inverse_standard_error-AVERAGE(Inverse_standard_error),"")</f>
        <v/>
      </c>
      <c r="FK173" s="47" t="str">
        <f>IF(Include_in_Pub_Bias=TRUE,Z_score-('Publication Bias Analysis'!AK$30+'Publication Bias Analysis'!AK$31*Inverse_standard_error),"")</f>
        <v/>
      </c>
      <c r="FQ173" s="164"/>
      <c r="FR173" s="98" t="str">
        <f>IF(Z_score&lt;&gt;"",RANK('Publication Bias Analysis'!AT:AT,'Publication Bias Analysis'!AT:AT,1)+COUNTIF('Publication Bias Analysis'!AT$2:AT172,'Publication Bias Analysis'!AR173),"")</f>
        <v/>
      </c>
      <c r="FS173" s="58" t="str">
        <f t="shared" si="259"/>
        <v/>
      </c>
      <c r="FT173" s="58" t="e">
        <f>IF(Include_in_Pub_Bias=TRUE,'Publication Bias Analysis'!AS173,NA())</f>
        <v>#N/A</v>
      </c>
      <c r="FU173" s="58" t="e">
        <f>IF('Publication Bias Analysis'!AS173&lt;&gt;"",'Publication Bias Analysis'!AT173,NA())</f>
        <v>#N/A</v>
      </c>
      <c r="FV173" s="58" t="str">
        <f>IF(Include_in_Pub_Bias=TRUE,'Publication Bias Analysis'!AS:AS-AVERAGE('Publication Bias Analysis'!AS:AS),"")</f>
        <v/>
      </c>
      <c r="FW173" s="47" t="str">
        <f>IF(Include_in_Pub_Bias=TRUE,FU:FU-('Publication Bias Analysis'!AW$30+'Publication Bias Analysis'!AW$31*FT:FT),"")</f>
        <v/>
      </c>
      <c r="GC173" s="164"/>
      <c r="GD173" s="58" t="str">
        <f t="shared" si="295"/>
        <v/>
      </c>
      <c r="GE173" s="58" t="str">
        <f t="shared" si="214"/>
        <v/>
      </c>
      <c r="GF173" s="47" t="str">
        <f t="shared" si="258"/>
        <v/>
      </c>
    </row>
    <row r="174" spans="1:188" x14ac:dyDescent="0.2">
      <c r="A174" s="166"/>
      <c r="B174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74" s="78" t="str">
        <f>IF(B174&lt;&gt;"",IF(B174=0,COUNTIF(B$2:B173,0)+1,COUNTIF(B$2:B173,B174)+B174+COUNTIF(B:B,0)),"")</f>
        <v/>
      </c>
      <c r="D174" s="78" t="str">
        <f>IF(AND(Variance&lt;&gt;"",Entry_Number&lt;&gt;""),Entry_Number,"")</f>
        <v/>
      </c>
      <c r="E174" s="120" t="str">
        <f>IF(Input!Study_name&lt;&gt;"",Input!Study_name,"")</f>
        <v/>
      </c>
      <c r="F174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74" s="58" t="str">
        <f t="shared" si="260"/>
        <v/>
      </c>
      <c r="H174" s="58" t="str">
        <f t="shared" si="261"/>
        <v/>
      </c>
      <c r="I174" s="58" t="str">
        <f t="shared" si="262"/>
        <v/>
      </c>
      <c r="J174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74" s="58" t="str">
        <f>IF(AND(Include_study="Yes",Sufficient_data="Yes",Variance&lt;&gt;""),IF(Input!Standard_error_of_Partial_correlation&lt;&gt;"",Input!Standard_error_of_Partial_correlation,SQRT(J174)),"")</f>
        <v/>
      </c>
      <c r="L174" s="58" t="str">
        <f>IF(AND(Sufficient_data="Yes",Include_study="Yes",Variance&lt;&gt;""),1/Variance,"")</f>
        <v/>
      </c>
      <c r="M174" s="58" t="str">
        <f>IF(AND(Sufficient_data="Yes",Include_study="Yes",Variance&lt;&gt;""),1/(Variance+T2_),"")</f>
        <v/>
      </c>
      <c r="N174" s="58" t="str">
        <f t="shared" si="263"/>
        <v/>
      </c>
      <c r="O174" s="58" t="str">
        <f t="shared" si="264"/>
        <v/>
      </c>
      <c r="P174" s="143" t="str">
        <f t="shared" si="265"/>
        <v/>
      </c>
      <c r="Q174" s="146" t="str">
        <f>IF(AND(Include_study="Yes",Sufficient_data="Yes",Variance&lt;&gt;""),IF(Fisher_transformation="Off",Partial_correlation,Partial_correlation_z)-Combined_Effect_Size,"")</f>
        <v/>
      </c>
      <c r="S174" s="75" t="e">
        <f>IF(AND(Sufficient_data="Yes",Include_study="Yes",Variance&lt;&gt;""),Partial_correlation,NA())</f>
        <v>#N/A</v>
      </c>
      <c r="T174" s="58" t="e">
        <f t="shared" si="266"/>
        <v>#N/A</v>
      </c>
      <c r="U174" s="47" t="e">
        <f t="shared" si="267"/>
        <v>#N/A</v>
      </c>
      <c r="Z174" s="166"/>
      <c r="AA174" s="82" t="str">
        <f t="shared" si="268"/>
        <v/>
      </c>
      <c r="AB174" s="88" t="b">
        <f t="shared" si="296"/>
        <v>0</v>
      </c>
      <c r="AC174" s="105" t="str">
        <f>IF(Include_in_subgroup=TRUE,Input!Study_name,"")</f>
        <v/>
      </c>
      <c r="AD174" s="58" t="str">
        <f t="shared" si="269"/>
        <v/>
      </c>
      <c r="AE174" s="58" t="str">
        <f t="shared" si="270"/>
        <v/>
      </c>
      <c r="AF174" s="58" t="str">
        <f t="shared" si="271"/>
        <v/>
      </c>
      <c r="AG174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74" s="58" t="str">
        <f t="shared" si="272"/>
        <v/>
      </c>
      <c r="AI174" s="58" t="str">
        <f t="shared" si="273"/>
        <v/>
      </c>
      <c r="AJ174" s="83" t="str">
        <f t="shared" si="274"/>
        <v/>
      </c>
      <c r="AK174" s="58" t="str">
        <f t="shared" si="275"/>
        <v/>
      </c>
      <c r="AL174" s="58" t="str">
        <f t="shared" si="276"/>
        <v/>
      </c>
      <c r="AM174" s="47" t="str">
        <f t="shared" si="277"/>
        <v/>
      </c>
      <c r="AN174" s="27"/>
      <c r="AO174" s="75" t="e">
        <f t="shared" si="278"/>
        <v>#N/A</v>
      </c>
      <c r="AP174" s="58" t="e">
        <f t="shared" si="279"/>
        <v>#N/A</v>
      </c>
      <c r="AQ174" s="47" t="e">
        <f t="shared" si="280"/>
        <v>#N/A</v>
      </c>
      <c r="AR174" s="27"/>
      <c r="AS174" s="82" t="str">
        <f t="shared" si="206"/>
        <v/>
      </c>
      <c r="AT174" s="58" t="str">
        <f>IF(AND(Sufficient_data="Yes",Include_study="Yes",Subgroup&lt;&gt;""),IF(COUNTIFS(Input!K$2:K173,"="&amp;"Yes",Input!C$2:C173,"="&amp;"Yes",Input!M$2:M173,"="&amp;Subgroup)&gt;0,"",Subgroup),"")</f>
        <v/>
      </c>
      <c r="AU174" s="88" t="str">
        <f t="shared" si="207"/>
        <v/>
      </c>
      <c r="AV174" s="78" t="str">
        <f t="shared" si="281"/>
        <v/>
      </c>
      <c r="AW174" s="58" t="str">
        <f t="shared" si="208"/>
        <v/>
      </c>
      <c r="AX174" s="89" t="str">
        <f t="shared" si="209"/>
        <v/>
      </c>
      <c r="AY174" s="83" t="str">
        <f t="shared" si="251"/>
        <v/>
      </c>
      <c r="AZ174" s="58" t="str">
        <f t="shared" si="210"/>
        <v/>
      </c>
      <c r="BA174" s="58" t="str">
        <f t="shared" si="282"/>
        <v/>
      </c>
      <c r="BB174" s="58" t="str">
        <f t="shared" si="211"/>
        <v/>
      </c>
      <c r="BC174" s="58" t="str">
        <f t="shared" si="212"/>
        <v/>
      </c>
      <c r="BD174" s="58" t="str">
        <f t="shared" si="283"/>
        <v/>
      </c>
      <c r="BE174" s="88" t="str">
        <f t="shared" si="284"/>
        <v/>
      </c>
      <c r="BF174" s="58" t="str">
        <f t="shared" si="285"/>
        <v/>
      </c>
      <c r="BG174" s="58" t="str">
        <f t="shared" si="286"/>
        <v/>
      </c>
      <c r="BH174" s="58" t="str">
        <f t="shared" si="252"/>
        <v/>
      </c>
      <c r="BI174" s="58" t="str">
        <f t="shared" si="253"/>
        <v/>
      </c>
      <c r="BJ174" s="58" t="str">
        <f t="shared" si="287"/>
        <v/>
      </c>
      <c r="BK174" s="58" t="str">
        <f t="shared" si="288"/>
        <v/>
      </c>
      <c r="BL174" s="58" t="str">
        <f t="shared" si="254"/>
        <v/>
      </c>
      <c r="BM174" s="58" t="str">
        <f t="shared" si="255"/>
        <v/>
      </c>
      <c r="BN174" s="58" t="str">
        <f t="shared" si="289"/>
        <v/>
      </c>
      <c r="BO174" s="58" t="e">
        <f t="shared" si="290"/>
        <v>#N/A</v>
      </c>
      <c r="BP174" s="83" t="str">
        <f t="shared" si="256"/>
        <v/>
      </c>
      <c r="BQ174" s="58" t="str">
        <f t="shared" si="291"/>
        <v/>
      </c>
      <c r="BR174" s="58" t="str">
        <f t="shared" si="292"/>
        <v/>
      </c>
      <c r="BS174" s="58" t="str">
        <f t="shared" si="293"/>
        <v/>
      </c>
      <c r="BT174" s="47" t="str">
        <f t="shared" si="294"/>
        <v/>
      </c>
      <c r="BY174" s="167"/>
      <c r="BZ174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74" s="58" t="e">
        <f>IF(Include_in_Moderator=TRUE,'Moderator Analysis'!E:E,NA())</f>
        <v>#N/A</v>
      </c>
      <c r="CB174" s="58" t="e">
        <f>IF(Include_in_Moderator=TRUE,'Moderator Analysis'!F:F,NA())</f>
        <v>#N/A</v>
      </c>
      <c r="CC174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74" s="58" t="str">
        <f>IF(Include_in_Moderator=TRUE,1/CC:CC^2,"")</f>
        <v/>
      </c>
      <c r="CE174" s="58" t="str">
        <f>IF(Include_in_Moderator=TRUE,'Moderator Analysis'!F:F-CO$2,"")</f>
        <v/>
      </c>
      <c r="CF174" s="58" t="str">
        <f>IF(Include_in_Moderator=TRUE,'Moderator Analysis'!E:E-CO$3,"")</f>
        <v/>
      </c>
      <c r="CG174" s="47" t="str">
        <f>IF(Include_in_Moderator=TRUE,CD:CD*('Moderator Analysis'!F:F-CO$5-CO$4*'Moderator Analysis'!E:E)^2,"")</f>
        <v/>
      </c>
      <c r="CH174" s="27"/>
      <c r="CI174" s="75" t="str">
        <f>IF(AND(Sufficient_data="Yes",Include_study="Yes",Include_in_Moderator=TRUE,Moderator&lt;&gt;""),1/(CC:CC^2+CO$7),"")</f>
        <v/>
      </c>
      <c r="CJ174" s="58" t="str">
        <f>IF(AND(Sufficient_data="Yes",Include_study="Yes",CI174&lt;&gt;""),'Moderator Analysis'!F:F-'Moderator Analysis'!K$37,"")</f>
        <v/>
      </c>
      <c r="CK174" s="58" t="str">
        <f>IF(AND(Sufficient_data="Yes",Include_study="Yes",CI174&lt;&gt;""),'Moderator Analysis'!E:E-SUMPRODUCT('Moderator Analysis'!E:E,CI:CI)/SUM(CI:CI),"")</f>
        <v/>
      </c>
      <c r="CL174" s="47" t="str">
        <f>IF(AND(Sufficient_data="Yes",Include_study="Yes",CI174&lt;&gt;""),CI:CI*(CB174-'Moderator Analysis'!K$29-'Moderator Analysis'!K$30*'Moderator Analysis'!E:E)^2,"")</f>
        <v/>
      </c>
      <c r="CQ174" s="167"/>
      <c r="CR174" s="150" t="b">
        <f>IF(Additional_Fisher_transformation="On",AND(Include_study="Yes",Number_of_observations&lt;&gt;"",Number_of_predictors&lt;&gt;""),AND(Include_study="Yes",Sufficient_data="Yes"))</f>
        <v>0</v>
      </c>
      <c r="CS174" s="169"/>
      <c r="CT174" s="58" t="str">
        <f>IF(Include_in_Pub_Bias=TRUE,Partial_correlation,"")</f>
        <v/>
      </c>
      <c r="CU174" s="58" t="str">
        <f>IF(AND(Include_in_Pub_Bias=TRUE,Additional_Fisher_transformation="On"),FISHER(Partial_correlation),"")</f>
        <v/>
      </c>
      <c r="CV174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74" s="58" t="str">
        <f>IF(Include_in_Pub_Bias=TRUE,1/CV:CV^2,"")</f>
        <v/>
      </c>
      <c r="CX174" s="58" t="str">
        <f>IF(Include_in_Pub_Bias=TRUE,1/(CV:CV^2+IF(Additional_model="Fixed effect",0,Calculations!DK$11)),"")</f>
        <v/>
      </c>
      <c r="CY174" s="58" t="str">
        <f>IF(Include_in_Pub_Bias=TRUE,1/(CV:CV^2+IF(Additional_model="Fixed effect",0,'Publication Bias Analysis'!L$32)),"")</f>
        <v/>
      </c>
      <c r="CZ174" s="58" t="str">
        <f>IF(Include_in_Pub_Bias=TRUE,'Publication Bias Analysis'!E:E-'Publication Bias Analysis'!I$37,"")</f>
        <v/>
      </c>
      <c r="DA174" s="58" t="str">
        <f>IF(Include_in_Pub_Bias=TRUE,IF(Additional_model="Fixed effect",1/CV:CV,1/SQRT(CV:CV^2+DK$11)),"")</f>
        <v/>
      </c>
      <c r="DB174" s="58" t="str">
        <f>IF(Include_in_Pub_Bias=TRUE,IF(Additional_model="Fixed effect",'Publication Bias Analysis'!E:E/CV:CV,'Publication Bias Analysis'!E:E/SQRT(CV:CV^2+DK$11)),"")</f>
        <v/>
      </c>
      <c r="DC174" s="78" t="str">
        <f>IF(Include_in_Pub_Bias=TRUE,RANK(DP:DP,DP:DP,1)*IF(DO:DO&gt;0,1,-1),"")</f>
        <v/>
      </c>
      <c r="DD174" s="78" t="str">
        <f>IF(Include_in_Pub_Bias=TRUE,DC:DC,"")</f>
        <v/>
      </c>
      <c r="DE174" s="78" t="str">
        <f>IF(Include_in_Pub_Bias=TRUE,RANK(DS:DS,DS:DS,1)*IF(DR:DR&lt;0,-1,1),"")</f>
        <v/>
      </c>
      <c r="DF174" s="78" t="str">
        <f>IF(Include_in_Pub_Bias=TRUE,RANK(DV:DV,DV:DV,1)*IF(DU:DU&lt;0,-1,1),"")</f>
        <v/>
      </c>
      <c r="DG174" s="58" t="e">
        <f>IF(Include_in_Pub_Bias=TRUE,'Publication Bias Analysis'!E:E,NA())</f>
        <v>#N/A</v>
      </c>
      <c r="DH174" s="47" t="e">
        <f>IF(Include_in_Pub_Bias=TRUE,CV:CV,NA())</f>
        <v>#N/A</v>
      </c>
      <c r="DN174" s="164"/>
      <c r="DO174" s="10" t="str">
        <f>IF(Include_in_Pub_Bias=TRUE,IF('Publication Bias Analysis'!L$37="Left",'Publication Bias Analysis'!E:E-'Publication Bias Analysis'!I$29,'Publication Bias Analysis'!I$29-'Publication Bias Analysis'!E:E),"")</f>
        <v/>
      </c>
      <c r="DP174" s="10" t="str">
        <f>IF(Include_in_Pub_Bias=TRUE,ABS(DO174),"")</f>
        <v/>
      </c>
      <c r="DQ174" s="47" t="str">
        <f>IF(Include_in_Pub_Bias=TRUE,1/(CV:CV^2+IF(Additional_model="Fixed effect",0,$DZ$6)),"")</f>
        <v/>
      </c>
      <c r="DR174" s="10" t="str">
        <f>IF(Include_in_Pub_Bias=TRUE,IF('Publication Bias Analysis'!L$37="Left",'Publication Bias Analysis'!E:E-DZ$3,DZ$3-'Publication Bias Analysis'!E:E),"")</f>
        <v/>
      </c>
      <c r="DS174" s="10" t="str">
        <f t="shared" si="257"/>
        <v/>
      </c>
      <c r="DT174" s="47" t="str">
        <f>IF(AND(DR174&lt;&gt;"",DD174&lt;=MAX(DD:DD)-DZ$7),1/(CV:CV^2+IF(Additional_model="Fixed effect",0,$DZ$13)),"")</f>
        <v/>
      </c>
      <c r="DU174" s="10" t="str">
        <f>IF(Include_in_Pub_Bias=TRUE,IF('Publication Bias Analysis'!L$37="Left",'Publication Bias Analysis'!E:E-DZ$10,DZ$10-'Publication Bias Analysis'!E:E),"")</f>
        <v/>
      </c>
      <c r="DV174" s="10" t="str">
        <f t="shared" si="213"/>
        <v/>
      </c>
      <c r="DW174" s="47" t="str">
        <f>IF(AND(DU174&lt;&gt;"",DE174&lt;=MAX(DE:DE)-DZ$14),1/(CV:CV^2+IF(Additional_model="Fixed effect",0,$DZ$20)),"")</f>
        <v/>
      </c>
      <c r="EO174" s="164"/>
      <c r="EP174" s="58" t="str">
        <f>IF(Include_in_Pub_Bias=TRUE,Inverse_standard_error-AVERAGE(Inverse_standard_error),"")</f>
        <v/>
      </c>
      <c r="EQ174" s="47" t="str">
        <f>IF(Include_in_Pub_Bias=TRUE,Z_score-('Publication Bias Analysis'!P$3+'Publication Bias Analysis'!P$4*Inverse_standard_error),"")</f>
        <v/>
      </c>
      <c r="ES174" s="164"/>
      <c r="ET174" s="58" t="str">
        <f>IF(Include_in_Pub_Bias=TRUE,('Publication Bias Analysis'!E:E-SUMPRODUCT('Publication Bias Analysis'!E:E,Calculations!CW:CW)/SUM(Calculations!CW:CW))/(SQRT(EU:EU)),"")</f>
        <v/>
      </c>
      <c r="EU174" s="58" t="str">
        <f>IF(Include_in_Pub_Bias=TRUE,'Publication Bias Analysis'!F:F^2-1/(SUM(Calculations!CW:CW)),"")</f>
        <v/>
      </c>
      <c r="EV174" s="78" t="str">
        <f>IF(Include_in_Pub_Bias=TRUE,RANK(ET:ET,ET:ET,1),"")</f>
        <v/>
      </c>
      <c r="EW174" s="78" t="str">
        <f>IF(Include_in_Pub_Bias=TRUE,RANK(EU:EU,EU:EU,1),"")</f>
        <v/>
      </c>
      <c r="EX174" s="78" t="str">
        <f>IF(Include_in_Pub_Bias=TRUE,COUNTIFS(EV175:EV373,"&lt;"&amp;EV174,EW175:EW373,"&lt;"&amp;EW174)+COUNTIFS(EV175:EV373,"&gt;"&amp;EV174,EW175:EW373,"&gt;"&amp;EW174),"")</f>
        <v/>
      </c>
      <c r="EY174" s="94" t="str">
        <f>IF(Include_in_Pub_Bias=TRUE,COUNTIFS(EV175:EV373,"&lt;"&amp;EV174,EW175:EW373,"&gt;"&amp;EW174)+COUNTIFS(EV175:EV373,"&gt;"&amp;EV174,EW175:EW373,"&lt;"&amp;EW174),"")</f>
        <v/>
      </c>
      <c r="FA174" s="164"/>
      <c r="FG174" s="164"/>
      <c r="FH174" s="58" t="e">
        <f>IF(Include_in_Pub_Bias=TRUE,Inverse_standard_error,NA())</f>
        <v>#N/A</v>
      </c>
      <c r="FI174" s="58" t="e">
        <f>IF(Include_in_Pub_Bias=TRUE,Z_score,NA())</f>
        <v>#N/A</v>
      </c>
      <c r="FJ174" s="58" t="str">
        <f>IF(Include_in_Pub_Bias=TRUE,Inverse_standard_error-AVERAGE(Inverse_standard_error),"")</f>
        <v/>
      </c>
      <c r="FK174" s="47" t="str">
        <f>IF(Include_in_Pub_Bias=TRUE,Z_score-('Publication Bias Analysis'!AK$30+'Publication Bias Analysis'!AK$31*Inverse_standard_error),"")</f>
        <v/>
      </c>
      <c r="FQ174" s="164"/>
      <c r="FR174" s="98" t="str">
        <f>IF(Z_score&lt;&gt;"",RANK('Publication Bias Analysis'!AT:AT,'Publication Bias Analysis'!AT:AT,1)+COUNTIF('Publication Bias Analysis'!AT$2:AT173,'Publication Bias Analysis'!AR174),"")</f>
        <v/>
      </c>
      <c r="FS174" s="58" t="str">
        <f t="shared" si="259"/>
        <v/>
      </c>
      <c r="FT174" s="58" t="e">
        <f>IF(Include_in_Pub_Bias=TRUE,'Publication Bias Analysis'!AS174,NA())</f>
        <v>#N/A</v>
      </c>
      <c r="FU174" s="58" t="e">
        <f>IF('Publication Bias Analysis'!AS174&lt;&gt;"",'Publication Bias Analysis'!AT174,NA())</f>
        <v>#N/A</v>
      </c>
      <c r="FV174" s="58" t="str">
        <f>IF(Include_in_Pub_Bias=TRUE,'Publication Bias Analysis'!AS:AS-AVERAGE('Publication Bias Analysis'!AS:AS),"")</f>
        <v/>
      </c>
      <c r="FW174" s="47" t="str">
        <f>IF(Include_in_Pub_Bias=TRUE,FU:FU-('Publication Bias Analysis'!AW$30+'Publication Bias Analysis'!AW$31*FT:FT),"")</f>
        <v/>
      </c>
      <c r="GC174" s="164"/>
      <c r="GD174" s="58" t="str">
        <f t="shared" si="295"/>
        <v/>
      </c>
      <c r="GE174" s="58" t="str">
        <f t="shared" si="214"/>
        <v/>
      </c>
      <c r="GF174" s="47" t="str">
        <f t="shared" si="258"/>
        <v/>
      </c>
    </row>
    <row r="175" spans="1:188" x14ac:dyDescent="0.2">
      <c r="A175" s="166"/>
      <c r="B175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75" s="78" t="str">
        <f>IF(B175&lt;&gt;"",IF(B175=0,COUNTIF(B$2:B174,0)+1,COUNTIF(B$2:B174,B175)+B175+COUNTIF(B:B,0)),"")</f>
        <v/>
      </c>
      <c r="D175" s="78" t="str">
        <f>IF(AND(Variance&lt;&gt;"",Entry_Number&lt;&gt;""),Entry_Number,"")</f>
        <v/>
      </c>
      <c r="E175" s="120" t="str">
        <f>IF(Input!Study_name&lt;&gt;"",Input!Study_name,"")</f>
        <v/>
      </c>
      <c r="F175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75" s="58" t="str">
        <f t="shared" si="260"/>
        <v/>
      </c>
      <c r="H175" s="58" t="str">
        <f t="shared" si="261"/>
        <v/>
      </c>
      <c r="I175" s="58" t="str">
        <f t="shared" si="262"/>
        <v/>
      </c>
      <c r="J175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75" s="58" t="str">
        <f>IF(AND(Include_study="Yes",Sufficient_data="Yes",Variance&lt;&gt;""),IF(Input!Standard_error_of_Partial_correlation&lt;&gt;"",Input!Standard_error_of_Partial_correlation,SQRT(J175)),"")</f>
        <v/>
      </c>
      <c r="L175" s="58" t="str">
        <f>IF(AND(Sufficient_data="Yes",Include_study="Yes",Variance&lt;&gt;""),1/Variance,"")</f>
        <v/>
      </c>
      <c r="M175" s="58" t="str">
        <f>IF(AND(Sufficient_data="Yes",Include_study="Yes",Variance&lt;&gt;""),1/(Variance+T2_),"")</f>
        <v/>
      </c>
      <c r="N175" s="58" t="str">
        <f t="shared" si="263"/>
        <v/>
      </c>
      <c r="O175" s="58" t="str">
        <f t="shared" si="264"/>
        <v/>
      </c>
      <c r="P175" s="143" t="str">
        <f t="shared" si="265"/>
        <v/>
      </c>
      <c r="Q175" s="146" t="str">
        <f>IF(AND(Include_study="Yes",Sufficient_data="Yes",Variance&lt;&gt;""),IF(Fisher_transformation="Off",Partial_correlation,Partial_correlation_z)-Combined_Effect_Size,"")</f>
        <v/>
      </c>
      <c r="S175" s="75" t="e">
        <f>IF(AND(Sufficient_data="Yes",Include_study="Yes",Variance&lt;&gt;""),Partial_correlation,NA())</f>
        <v>#N/A</v>
      </c>
      <c r="T175" s="58" t="e">
        <f t="shared" si="266"/>
        <v>#N/A</v>
      </c>
      <c r="U175" s="47" t="e">
        <f t="shared" si="267"/>
        <v>#N/A</v>
      </c>
      <c r="Z175" s="166"/>
      <c r="AA175" s="82" t="str">
        <f t="shared" si="268"/>
        <v/>
      </c>
      <c r="AB175" s="88" t="b">
        <f t="shared" si="296"/>
        <v>0</v>
      </c>
      <c r="AC175" s="105" t="str">
        <f>IF(Include_in_subgroup=TRUE,Input!Study_name,"")</f>
        <v/>
      </c>
      <c r="AD175" s="58" t="str">
        <f t="shared" si="269"/>
        <v/>
      </c>
      <c r="AE175" s="58" t="str">
        <f t="shared" si="270"/>
        <v/>
      </c>
      <c r="AF175" s="58" t="str">
        <f t="shared" si="271"/>
        <v/>
      </c>
      <c r="AG175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75" s="58" t="str">
        <f t="shared" si="272"/>
        <v/>
      </c>
      <c r="AI175" s="58" t="str">
        <f t="shared" si="273"/>
        <v/>
      </c>
      <c r="AJ175" s="83" t="str">
        <f t="shared" si="274"/>
        <v/>
      </c>
      <c r="AK175" s="58" t="str">
        <f t="shared" si="275"/>
        <v/>
      </c>
      <c r="AL175" s="58" t="str">
        <f t="shared" si="276"/>
        <v/>
      </c>
      <c r="AM175" s="47" t="str">
        <f t="shared" si="277"/>
        <v/>
      </c>
      <c r="AN175" s="27"/>
      <c r="AO175" s="75" t="e">
        <f t="shared" si="278"/>
        <v>#N/A</v>
      </c>
      <c r="AP175" s="58" t="e">
        <f t="shared" si="279"/>
        <v>#N/A</v>
      </c>
      <c r="AQ175" s="47" t="e">
        <f t="shared" si="280"/>
        <v>#N/A</v>
      </c>
      <c r="AR175" s="27"/>
      <c r="AS175" s="82" t="str">
        <f t="shared" si="206"/>
        <v/>
      </c>
      <c r="AT175" s="58" t="str">
        <f>IF(AND(Sufficient_data="Yes",Include_study="Yes",Subgroup&lt;&gt;""),IF(COUNTIFS(Input!K$2:K174,"="&amp;"Yes",Input!C$2:C174,"="&amp;"Yes",Input!M$2:M174,"="&amp;Subgroup)&gt;0,"",Subgroup),"")</f>
        <v/>
      </c>
      <c r="AU175" s="88" t="str">
        <f t="shared" si="207"/>
        <v/>
      </c>
      <c r="AV175" s="78" t="str">
        <f t="shared" si="281"/>
        <v/>
      </c>
      <c r="AW175" s="58" t="str">
        <f t="shared" si="208"/>
        <v/>
      </c>
      <c r="AX175" s="89" t="str">
        <f t="shared" si="209"/>
        <v/>
      </c>
      <c r="AY175" s="83" t="str">
        <f t="shared" si="251"/>
        <v/>
      </c>
      <c r="AZ175" s="58" t="str">
        <f t="shared" si="210"/>
        <v/>
      </c>
      <c r="BA175" s="58" t="str">
        <f t="shared" si="282"/>
        <v/>
      </c>
      <c r="BB175" s="58" t="str">
        <f t="shared" si="211"/>
        <v/>
      </c>
      <c r="BC175" s="58" t="str">
        <f t="shared" si="212"/>
        <v/>
      </c>
      <c r="BD175" s="58" t="str">
        <f t="shared" si="283"/>
        <v/>
      </c>
      <c r="BE175" s="88" t="str">
        <f t="shared" si="284"/>
        <v/>
      </c>
      <c r="BF175" s="58" t="str">
        <f t="shared" si="285"/>
        <v/>
      </c>
      <c r="BG175" s="58" t="str">
        <f t="shared" si="286"/>
        <v/>
      </c>
      <c r="BH175" s="58" t="str">
        <f t="shared" si="252"/>
        <v/>
      </c>
      <c r="BI175" s="58" t="str">
        <f t="shared" si="253"/>
        <v/>
      </c>
      <c r="BJ175" s="58" t="str">
        <f t="shared" si="287"/>
        <v/>
      </c>
      <c r="BK175" s="58" t="str">
        <f t="shared" si="288"/>
        <v/>
      </c>
      <c r="BL175" s="58" t="str">
        <f t="shared" si="254"/>
        <v/>
      </c>
      <c r="BM175" s="58" t="str">
        <f t="shared" si="255"/>
        <v/>
      </c>
      <c r="BN175" s="58" t="str">
        <f t="shared" si="289"/>
        <v/>
      </c>
      <c r="BO175" s="58" t="e">
        <f t="shared" si="290"/>
        <v>#N/A</v>
      </c>
      <c r="BP175" s="83" t="str">
        <f t="shared" si="256"/>
        <v/>
      </c>
      <c r="BQ175" s="58" t="str">
        <f t="shared" si="291"/>
        <v/>
      </c>
      <c r="BR175" s="58" t="str">
        <f t="shared" si="292"/>
        <v/>
      </c>
      <c r="BS175" s="58" t="str">
        <f t="shared" si="293"/>
        <v/>
      </c>
      <c r="BT175" s="47" t="str">
        <f t="shared" si="294"/>
        <v/>
      </c>
      <c r="BY175" s="167"/>
      <c r="BZ175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75" s="58" t="e">
        <f>IF(Include_in_Moderator=TRUE,'Moderator Analysis'!E:E,NA())</f>
        <v>#N/A</v>
      </c>
      <c r="CB175" s="58" t="e">
        <f>IF(Include_in_Moderator=TRUE,'Moderator Analysis'!F:F,NA())</f>
        <v>#N/A</v>
      </c>
      <c r="CC175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75" s="58" t="str">
        <f>IF(Include_in_Moderator=TRUE,1/CC:CC^2,"")</f>
        <v/>
      </c>
      <c r="CE175" s="58" t="str">
        <f>IF(Include_in_Moderator=TRUE,'Moderator Analysis'!F:F-CO$2,"")</f>
        <v/>
      </c>
      <c r="CF175" s="58" t="str">
        <f>IF(Include_in_Moderator=TRUE,'Moderator Analysis'!E:E-CO$3,"")</f>
        <v/>
      </c>
      <c r="CG175" s="47" t="str">
        <f>IF(Include_in_Moderator=TRUE,CD:CD*('Moderator Analysis'!F:F-CO$5-CO$4*'Moderator Analysis'!E:E)^2,"")</f>
        <v/>
      </c>
      <c r="CH175" s="27"/>
      <c r="CI175" s="75" t="str">
        <f>IF(AND(Sufficient_data="Yes",Include_study="Yes",Include_in_Moderator=TRUE,Moderator&lt;&gt;""),1/(CC:CC^2+CO$7),"")</f>
        <v/>
      </c>
      <c r="CJ175" s="58" t="str">
        <f>IF(AND(Sufficient_data="Yes",Include_study="Yes",CI175&lt;&gt;""),'Moderator Analysis'!F:F-'Moderator Analysis'!K$37,"")</f>
        <v/>
      </c>
      <c r="CK175" s="58" t="str">
        <f>IF(AND(Sufficient_data="Yes",Include_study="Yes",CI175&lt;&gt;""),'Moderator Analysis'!E:E-SUMPRODUCT('Moderator Analysis'!E:E,CI:CI)/SUM(CI:CI),"")</f>
        <v/>
      </c>
      <c r="CL175" s="47" t="str">
        <f>IF(AND(Sufficient_data="Yes",Include_study="Yes",CI175&lt;&gt;""),CI:CI*(CB175-'Moderator Analysis'!K$29-'Moderator Analysis'!K$30*'Moderator Analysis'!E:E)^2,"")</f>
        <v/>
      </c>
      <c r="CQ175" s="167"/>
      <c r="CR175" s="150" t="b">
        <f>IF(Additional_Fisher_transformation="On",AND(Include_study="Yes",Number_of_observations&lt;&gt;"",Number_of_predictors&lt;&gt;""),AND(Include_study="Yes",Sufficient_data="Yes"))</f>
        <v>0</v>
      </c>
      <c r="CS175" s="169"/>
      <c r="CT175" s="58" t="str">
        <f>IF(Include_in_Pub_Bias=TRUE,Partial_correlation,"")</f>
        <v/>
      </c>
      <c r="CU175" s="58" t="str">
        <f>IF(AND(Include_in_Pub_Bias=TRUE,Additional_Fisher_transformation="On"),FISHER(Partial_correlation),"")</f>
        <v/>
      </c>
      <c r="CV175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75" s="58" t="str">
        <f>IF(Include_in_Pub_Bias=TRUE,1/CV:CV^2,"")</f>
        <v/>
      </c>
      <c r="CX175" s="58" t="str">
        <f>IF(Include_in_Pub_Bias=TRUE,1/(CV:CV^2+IF(Additional_model="Fixed effect",0,Calculations!DK$11)),"")</f>
        <v/>
      </c>
      <c r="CY175" s="58" t="str">
        <f>IF(Include_in_Pub_Bias=TRUE,1/(CV:CV^2+IF(Additional_model="Fixed effect",0,'Publication Bias Analysis'!L$32)),"")</f>
        <v/>
      </c>
      <c r="CZ175" s="58" t="str">
        <f>IF(Include_in_Pub_Bias=TRUE,'Publication Bias Analysis'!E:E-'Publication Bias Analysis'!I$37,"")</f>
        <v/>
      </c>
      <c r="DA175" s="58" t="str">
        <f>IF(Include_in_Pub_Bias=TRUE,IF(Additional_model="Fixed effect",1/CV:CV,1/SQRT(CV:CV^2+DK$11)),"")</f>
        <v/>
      </c>
      <c r="DB175" s="58" t="str">
        <f>IF(Include_in_Pub_Bias=TRUE,IF(Additional_model="Fixed effect",'Publication Bias Analysis'!E:E/CV:CV,'Publication Bias Analysis'!E:E/SQRT(CV:CV^2+DK$11)),"")</f>
        <v/>
      </c>
      <c r="DC175" s="78" t="str">
        <f>IF(Include_in_Pub_Bias=TRUE,RANK(DP:DP,DP:DP,1)*IF(DO:DO&gt;0,1,-1),"")</f>
        <v/>
      </c>
      <c r="DD175" s="78" t="str">
        <f>IF(Include_in_Pub_Bias=TRUE,DC:DC,"")</f>
        <v/>
      </c>
      <c r="DE175" s="78" t="str">
        <f>IF(Include_in_Pub_Bias=TRUE,RANK(DS:DS,DS:DS,1)*IF(DR:DR&lt;0,-1,1),"")</f>
        <v/>
      </c>
      <c r="DF175" s="78" t="str">
        <f>IF(Include_in_Pub_Bias=TRUE,RANK(DV:DV,DV:DV,1)*IF(DU:DU&lt;0,-1,1),"")</f>
        <v/>
      </c>
      <c r="DG175" s="58" t="e">
        <f>IF(Include_in_Pub_Bias=TRUE,'Publication Bias Analysis'!E:E,NA())</f>
        <v>#N/A</v>
      </c>
      <c r="DH175" s="47" t="e">
        <f>IF(Include_in_Pub_Bias=TRUE,CV:CV,NA())</f>
        <v>#N/A</v>
      </c>
      <c r="DN175" s="164"/>
      <c r="DO175" s="10" t="str">
        <f>IF(Include_in_Pub_Bias=TRUE,IF('Publication Bias Analysis'!L$37="Left",'Publication Bias Analysis'!E:E-'Publication Bias Analysis'!I$29,'Publication Bias Analysis'!I$29-'Publication Bias Analysis'!E:E),"")</f>
        <v/>
      </c>
      <c r="DP175" s="10" t="str">
        <f>IF(Include_in_Pub_Bias=TRUE,ABS(DO175),"")</f>
        <v/>
      </c>
      <c r="DQ175" s="47" t="str">
        <f>IF(Include_in_Pub_Bias=TRUE,1/(CV:CV^2+IF(Additional_model="Fixed effect",0,$DZ$6)),"")</f>
        <v/>
      </c>
      <c r="DR175" s="10" t="str">
        <f>IF(Include_in_Pub_Bias=TRUE,IF('Publication Bias Analysis'!L$37="Left",'Publication Bias Analysis'!E:E-DZ$3,DZ$3-'Publication Bias Analysis'!E:E),"")</f>
        <v/>
      </c>
      <c r="DS175" s="10" t="str">
        <f t="shared" si="257"/>
        <v/>
      </c>
      <c r="DT175" s="47" t="str">
        <f>IF(AND(DR175&lt;&gt;"",DD175&lt;=MAX(DD:DD)-DZ$7),1/(CV:CV^2+IF(Additional_model="Fixed effect",0,$DZ$13)),"")</f>
        <v/>
      </c>
      <c r="DU175" s="10" t="str">
        <f>IF(Include_in_Pub_Bias=TRUE,IF('Publication Bias Analysis'!L$37="Left",'Publication Bias Analysis'!E:E-DZ$10,DZ$10-'Publication Bias Analysis'!E:E),"")</f>
        <v/>
      </c>
      <c r="DV175" s="10" t="str">
        <f t="shared" si="213"/>
        <v/>
      </c>
      <c r="DW175" s="47" t="str">
        <f>IF(AND(DU175&lt;&gt;"",DE175&lt;=MAX(DE:DE)-DZ$14),1/(CV:CV^2+IF(Additional_model="Fixed effect",0,$DZ$20)),"")</f>
        <v/>
      </c>
      <c r="EO175" s="164"/>
      <c r="EP175" s="58" t="str">
        <f>IF(Include_in_Pub_Bias=TRUE,Inverse_standard_error-AVERAGE(Inverse_standard_error),"")</f>
        <v/>
      </c>
      <c r="EQ175" s="47" t="str">
        <f>IF(Include_in_Pub_Bias=TRUE,Z_score-('Publication Bias Analysis'!P$3+'Publication Bias Analysis'!P$4*Inverse_standard_error),"")</f>
        <v/>
      </c>
      <c r="ES175" s="164"/>
      <c r="ET175" s="58" t="str">
        <f>IF(Include_in_Pub_Bias=TRUE,('Publication Bias Analysis'!E:E-SUMPRODUCT('Publication Bias Analysis'!E:E,Calculations!CW:CW)/SUM(Calculations!CW:CW))/(SQRT(EU:EU)),"")</f>
        <v/>
      </c>
      <c r="EU175" s="58" t="str">
        <f>IF(Include_in_Pub_Bias=TRUE,'Publication Bias Analysis'!F:F^2-1/(SUM(Calculations!CW:CW)),"")</f>
        <v/>
      </c>
      <c r="EV175" s="78" t="str">
        <f>IF(Include_in_Pub_Bias=TRUE,RANK(ET:ET,ET:ET,1),"")</f>
        <v/>
      </c>
      <c r="EW175" s="78" t="str">
        <f>IF(Include_in_Pub_Bias=TRUE,RANK(EU:EU,EU:EU,1),"")</f>
        <v/>
      </c>
      <c r="EX175" s="78" t="str">
        <f>IF(Include_in_Pub_Bias=TRUE,COUNTIFS(EV176:EV374,"&lt;"&amp;EV175,EW176:EW374,"&lt;"&amp;EW175)+COUNTIFS(EV176:EV374,"&gt;"&amp;EV175,EW176:EW374,"&gt;"&amp;EW175),"")</f>
        <v/>
      </c>
      <c r="EY175" s="94" t="str">
        <f>IF(Include_in_Pub_Bias=TRUE,COUNTIFS(EV176:EV374,"&lt;"&amp;EV175,EW176:EW374,"&gt;"&amp;EW175)+COUNTIFS(EV176:EV374,"&gt;"&amp;EV175,EW176:EW374,"&lt;"&amp;EW175),"")</f>
        <v/>
      </c>
      <c r="FA175" s="164"/>
      <c r="FG175" s="164"/>
      <c r="FH175" s="58" t="e">
        <f>IF(Include_in_Pub_Bias=TRUE,Inverse_standard_error,NA())</f>
        <v>#N/A</v>
      </c>
      <c r="FI175" s="58" t="e">
        <f>IF(Include_in_Pub_Bias=TRUE,Z_score,NA())</f>
        <v>#N/A</v>
      </c>
      <c r="FJ175" s="58" t="str">
        <f>IF(Include_in_Pub_Bias=TRUE,Inverse_standard_error-AVERAGE(Inverse_standard_error),"")</f>
        <v/>
      </c>
      <c r="FK175" s="47" t="str">
        <f>IF(Include_in_Pub_Bias=TRUE,Z_score-('Publication Bias Analysis'!AK$30+'Publication Bias Analysis'!AK$31*Inverse_standard_error),"")</f>
        <v/>
      </c>
      <c r="FQ175" s="164"/>
      <c r="FR175" s="98" t="str">
        <f>IF(Z_score&lt;&gt;"",RANK('Publication Bias Analysis'!AT:AT,'Publication Bias Analysis'!AT:AT,1)+COUNTIF('Publication Bias Analysis'!AT$2:AT174,'Publication Bias Analysis'!AR175),"")</f>
        <v/>
      </c>
      <c r="FS175" s="58" t="str">
        <f t="shared" si="259"/>
        <v/>
      </c>
      <c r="FT175" s="58" t="e">
        <f>IF(Include_in_Pub_Bias=TRUE,'Publication Bias Analysis'!AS175,NA())</f>
        <v>#N/A</v>
      </c>
      <c r="FU175" s="58" t="e">
        <f>IF('Publication Bias Analysis'!AS175&lt;&gt;"",'Publication Bias Analysis'!AT175,NA())</f>
        <v>#N/A</v>
      </c>
      <c r="FV175" s="58" t="str">
        <f>IF(Include_in_Pub_Bias=TRUE,'Publication Bias Analysis'!AS:AS-AVERAGE('Publication Bias Analysis'!AS:AS),"")</f>
        <v/>
      </c>
      <c r="FW175" s="47" t="str">
        <f>IF(Include_in_Pub_Bias=TRUE,FU:FU-('Publication Bias Analysis'!AW$30+'Publication Bias Analysis'!AW$31*FT:FT),"")</f>
        <v/>
      </c>
      <c r="GC175" s="164"/>
      <c r="GD175" s="58" t="str">
        <f t="shared" si="295"/>
        <v/>
      </c>
      <c r="GE175" s="58" t="str">
        <f t="shared" si="214"/>
        <v/>
      </c>
      <c r="GF175" s="47" t="str">
        <f t="shared" si="258"/>
        <v/>
      </c>
    </row>
    <row r="176" spans="1:188" x14ac:dyDescent="0.2">
      <c r="A176" s="166"/>
      <c r="B176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76" s="78" t="str">
        <f>IF(B176&lt;&gt;"",IF(B176=0,COUNTIF(B$2:B175,0)+1,COUNTIF(B$2:B175,B176)+B176+COUNTIF(B:B,0)),"")</f>
        <v/>
      </c>
      <c r="D176" s="78" t="str">
        <f>IF(AND(Variance&lt;&gt;"",Entry_Number&lt;&gt;""),Entry_Number,"")</f>
        <v/>
      </c>
      <c r="E176" s="120" t="str">
        <f>IF(Input!Study_name&lt;&gt;"",Input!Study_name,"")</f>
        <v/>
      </c>
      <c r="F176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76" s="58" t="str">
        <f t="shared" si="260"/>
        <v/>
      </c>
      <c r="H176" s="58" t="str">
        <f t="shared" si="261"/>
        <v/>
      </c>
      <c r="I176" s="58" t="str">
        <f t="shared" si="262"/>
        <v/>
      </c>
      <c r="J176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76" s="58" t="str">
        <f>IF(AND(Include_study="Yes",Sufficient_data="Yes",Variance&lt;&gt;""),IF(Input!Standard_error_of_Partial_correlation&lt;&gt;"",Input!Standard_error_of_Partial_correlation,SQRT(J176)),"")</f>
        <v/>
      </c>
      <c r="L176" s="58" t="str">
        <f>IF(AND(Sufficient_data="Yes",Include_study="Yes",Variance&lt;&gt;""),1/Variance,"")</f>
        <v/>
      </c>
      <c r="M176" s="58" t="str">
        <f>IF(AND(Sufficient_data="Yes",Include_study="Yes",Variance&lt;&gt;""),1/(Variance+T2_),"")</f>
        <v/>
      </c>
      <c r="N176" s="58" t="str">
        <f t="shared" si="263"/>
        <v/>
      </c>
      <c r="O176" s="58" t="str">
        <f t="shared" si="264"/>
        <v/>
      </c>
      <c r="P176" s="143" t="str">
        <f t="shared" si="265"/>
        <v/>
      </c>
      <c r="Q176" s="146" t="str">
        <f>IF(AND(Include_study="Yes",Sufficient_data="Yes",Variance&lt;&gt;""),IF(Fisher_transformation="Off",Partial_correlation,Partial_correlation_z)-Combined_Effect_Size,"")</f>
        <v/>
      </c>
      <c r="S176" s="75" t="e">
        <f>IF(AND(Sufficient_data="Yes",Include_study="Yes",Variance&lt;&gt;""),Partial_correlation,NA())</f>
        <v>#N/A</v>
      </c>
      <c r="T176" s="58" t="e">
        <f t="shared" si="266"/>
        <v>#N/A</v>
      </c>
      <c r="U176" s="47" t="e">
        <f t="shared" si="267"/>
        <v>#N/A</v>
      </c>
      <c r="Z176" s="166"/>
      <c r="AA176" s="82" t="str">
        <f t="shared" si="268"/>
        <v/>
      </c>
      <c r="AB176" s="88" t="b">
        <f t="shared" si="296"/>
        <v>0</v>
      </c>
      <c r="AC176" s="105" t="str">
        <f>IF(Include_in_subgroup=TRUE,Input!Study_name,"")</f>
        <v/>
      </c>
      <c r="AD176" s="58" t="str">
        <f t="shared" si="269"/>
        <v/>
      </c>
      <c r="AE176" s="58" t="str">
        <f t="shared" si="270"/>
        <v/>
      </c>
      <c r="AF176" s="58" t="str">
        <f t="shared" si="271"/>
        <v/>
      </c>
      <c r="AG176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76" s="58" t="str">
        <f t="shared" si="272"/>
        <v/>
      </c>
      <c r="AI176" s="58" t="str">
        <f t="shared" si="273"/>
        <v/>
      </c>
      <c r="AJ176" s="83" t="str">
        <f t="shared" si="274"/>
        <v/>
      </c>
      <c r="AK176" s="58" t="str">
        <f t="shared" si="275"/>
        <v/>
      </c>
      <c r="AL176" s="58" t="str">
        <f t="shared" si="276"/>
        <v/>
      </c>
      <c r="AM176" s="47" t="str">
        <f t="shared" si="277"/>
        <v/>
      </c>
      <c r="AN176" s="27"/>
      <c r="AO176" s="75" t="e">
        <f t="shared" si="278"/>
        <v>#N/A</v>
      </c>
      <c r="AP176" s="58" t="e">
        <f t="shared" si="279"/>
        <v>#N/A</v>
      </c>
      <c r="AQ176" s="47" t="e">
        <f t="shared" si="280"/>
        <v>#N/A</v>
      </c>
      <c r="AR176" s="27"/>
      <c r="AS176" s="82" t="str">
        <f t="shared" si="206"/>
        <v/>
      </c>
      <c r="AT176" s="58" t="str">
        <f>IF(AND(Sufficient_data="Yes",Include_study="Yes",Subgroup&lt;&gt;""),IF(COUNTIFS(Input!K$2:K175,"="&amp;"Yes",Input!C$2:C175,"="&amp;"Yes",Input!M$2:M175,"="&amp;Subgroup)&gt;0,"",Subgroup),"")</f>
        <v/>
      </c>
      <c r="AU176" s="88" t="str">
        <f t="shared" si="207"/>
        <v/>
      </c>
      <c r="AV176" s="78" t="str">
        <f t="shared" si="281"/>
        <v/>
      </c>
      <c r="AW176" s="58" t="str">
        <f t="shared" si="208"/>
        <v/>
      </c>
      <c r="AX176" s="89" t="str">
        <f t="shared" si="209"/>
        <v/>
      </c>
      <c r="AY176" s="83" t="str">
        <f t="shared" si="251"/>
        <v/>
      </c>
      <c r="AZ176" s="58" t="str">
        <f t="shared" si="210"/>
        <v/>
      </c>
      <c r="BA176" s="58" t="str">
        <f t="shared" si="282"/>
        <v/>
      </c>
      <c r="BB176" s="58" t="str">
        <f t="shared" si="211"/>
        <v/>
      </c>
      <c r="BC176" s="58" t="str">
        <f t="shared" si="212"/>
        <v/>
      </c>
      <c r="BD176" s="58" t="str">
        <f t="shared" si="283"/>
        <v/>
      </c>
      <c r="BE176" s="88" t="str">
        <f t="shared" si="284"/>
        <v/>
      </c>
      <c r="BF176" s="58" t="str">
        <f t="shared" si="285"/>
        <v/>
      </c>
      <c r="BG176" s="58" t="str">
        <f t="shared" si="286"/>
        <v/>
      </c>
      <c r="BH176" s="58" t="str">
        <f t="shared" si="252"/>
        <v/>
      </c>
      <c r="BI176" s="58" t="str">
        <f t="shared" si="253"/>
        <v/>
      </c>
      <c r="BJ176" s="58" t="str">
        <f t="shared" si="287"/>
        <v/>
      </c>
      <c r="BK176" s="58" t="str">
        <f t="shared" si="288"/>
        <v/>
      </c>
      <c r="BL176" s="58" t="str">
        <f t="shared" si="254"/>
        <v/>
      </c>
      <c r="BM176" s="58" t="str">
        <f t="shared" si="255"/>
        <v/>
      </c>
      <c r="BN176" s="58" t="str">
        <f t="shared" si="289"/>
        <v/>
      </c>
      <c r="BO176" s="58" t="e">
        <f t="shared" si="290"/>
        <v>#N/A</v>
      </c>
      <c r="BP176" s="83" t="str">
        <f t="shared" si="256"/>
        <v/>
      </c>
      <c r="BQ176" s="58" t="str">
        <f t="shared" si="291"/>
        <v/>
      </c>
      <c r="BR176" s="58" t="str">
        <f t="shared" si="292"/>
        <v/>
      </c>
      <c r="BS176" s="58" t="str">
        <f t="shared" si="293"/>
        <v/>
      </c>
      <c r="BT176" s="47" t="str">
        <f t="shared" si="294"/>
        <v/>
      </c>
      <c r="BY176" s="167"/>
      <c r="BZ176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76" s="58" t="e">
        <f>IF(Include_in_Moderator=TRUE,'Moderator Analysis'!E:E,NA())</f>
        <v>#N/A</v>
      </c>
      <c r="CB176" s="58" t="e">
        <f>IF(Include_in_Moderator=TRUE,'Moderator Analysis'!F:F,NA())</f>
        <v>#N/A</v>
      </c>
      <c r="CC176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76" s="58" t="str">
        <f>IF(Include_in_Moderator=TRUE,1/CC:CC^2,"")</f>
        <v/>
      </c>
      <c r="CE176" s="58" t="str">
        <f>IF(Include_in_Moderator=TRUE,'Moderator Analysis'!F:F-CO$2,"")</f>
        <v/>
      </c>
      <c r="CF176" s="58" t="str">
        <f>IF(Include_in_Moderator=TRUE,'Moderator Analysis'!E:E-CO$3,"")</f>
        <v/>
      </c>
      <c r="CG176" s="47" t="str">
        <f>IF(Include_in_Moderator=TRUE,CD:CD*('Moderator Analysis'!F:F-CO$5-CO$4*'Moderator Analysis'!E:E)^2,"")</f>
        <v/>
      </c>
      <c r="CH176" s="27"/>
      <c r="CI176" s="75" t="str">
        <f>IF(AND(Sufficient_data="Yes",Include_study="Yes",Include_in_Moderator=TRUE,Moderator&lt;&gt;""),1/(CC:CC^2+CO$7),"")</f>
        <v/>
      </c>
      <c r="CJ176" s="58" t="str">
        <f>IF(AND(Sufficient_data="Yes",Include_study="Yes",CI176&lt;&gt;""),'Moderator Analysis'!F:F-'Moderator Analysis'!K$37,"")</f>
        <v/>
      </c>
      <c r="CK176" s="58" t="str">
        <f>IF(AND(Sufficient_data="Yes",Include_study="Yes",CI176&lt;&gt;""),'Moderator Analysis'!E:E-SUMPRODUCT('Moderator Analysis'!E:E,CI:CI)/SUM(CI:CI),"")</f>
        <v/>
      </c>
      <c r="CL176" s="47" t="str">
        <f>IF(AND(Sufficient_data="Yes",Include_study="Yes",CI176&lt;&gt;""),CI:CI*(CB176-'Moderator Analysis'!K$29-'Moderator Analysis'!K$30*'Moderator Analysis'!E:E)^2,"")</f>
        <v/>
      </c>
      <c r="CQ176" s="167"/>
      <c r="CR176" s="150" t="b">
        <f>IF(Additional_Fisher_transformation="On",AND(Include_study="Yes",Number_of_observations&lt;&gt;"",Number_of_predictors&lt;&gt;""),AND(Include_study="Yes",Sufficient_data="Yes"))</f>
        <v>0</v>
      </c>
      <c r="CS176" s="169"/>
      <c r="CT176" s="58" t="str">
        <f>IF(Include_in_Pub_Bias=TRUE,Partial_correlation,"")</f>
        <v/>
      </c>
      <c r="CU176" s="58" t="str">
        <f>IF(AND(Include_in_Pub_Bias=TRUE,Additional_Fisher_transformation="On"),FISHER(Partial_correlation),"")</f>
        <v/>
      </c>
      <c r="CV176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76" s="58" t="str">
        <f>IF(Include_in_Pub_Bias=TRUE,1/CV:CV^2,"")</f>
        <v/>
      </c>
      <c r="CX176" s="58" t="str">
        <f>IF(Include_in_Pub_Bias=TRUE,1/(CV:CV^2+IF(Additional_model="Fixed effect",0,Calculations!DK$11)),"")</f>
        <v/>
      </c>
      <c r="CY176" s="58" t="str">
        <f>IF(Include_in_Pub_Bias=TRUE,1/(CV:CV^2+IF(Additional_model="Fixed effect",0,'Publication Bias Analysis'!L$32)),"")</f>
        <v/>
      </c>
      <c r="CZ176" s="58" t="str">
        <f>IF(Include_in_Pub_Bias=TRUE,'Publication Bias Analysis'!E:E-'Publication Bias Analysis'!I$37,"")</f>
        <v/>
      </c>
      <c r="DA176" s="58" t="str">
        <f>IF(Include_in_Pub_Bias=TRUE,IF(Additional_model="Fixed effect",1/CV:CV,1/SQRT(CV:CV^2+DK$11)),"")</f>
        <v/>
      </c>
      <c r="DB176" s="58" t="str">
        <f>IF(Include_in_Pub_Bias=TRUE,IF(Additional_model="Fixed effect",'Publication Bias Analysis'!E:E/CV:CV,'Publication Bias Analysis'!E:E/SQRT(CV:CV^2+DK$11)),"")</f>
        <v/>
      </c>
      <c r="DC176" s="78" t="str">
        <f>IF(Include_in_Pub_Bias=TRUE,RANK(DP:DP,DP:DP,1)*IF(DO:DO&gt;0,1,-1),"")</f>
        <v/>
      </c>
      <c r="DD176" s="78" t="str">
        <f>IF(Include_in_Pub_Bias=TRUE,DC:DC,"")</f>
        <v/>
      </c>
      <c r="DE176" s="78" t="str">
        <f>IF(Include_in_Pub_Bias=TRUE,RANK(DS:DS,DS:DS,1)*IF(DR:DR&lt;0,-1,1),"")</f>
        <v/>
      </c>
      <c r="DF176" s="78" t="str">
        <f>IF(Include_in_Pub_Bias=TRUE,RANK(DV:DV,DV:DV,1)*IF(DU:DU&lt;0,-1,1),"")</f>
        <v/>
      </c>
      <c r="DG176" s="58" t="e">
        <f>IF(Include_in_Pub_Bias=TRUE,'Publication Bias Analysis'!E:E,NA())</f>
        <v>#N/A</v>
      </c>
      <c r="DH176" s="47" t="e">
        <f>IF(Include_in_Pub_Bias=TRUE,CV:CV,NA())</f>
        <v>#N/A</v>
      </c>
      <c r="DN176" s="164"/>
      <c r="DO176" s="10" t="str">
        <f>IF(Include_in_Pub_Bias=TRUE,IF('Publication Bias Analysis'!L$37="Left",'Publication Bias Analysis'!E:E-'Publication Bias Analysis'!I$29,'Publication Bias Analysis'!I$29-'Publication Bias Analysis'!E:E),"")</f>
        <v/>
      </c>
      <c r="DP176" s="10" t="str">
        <f>IF(Include_in_Pub_Bias=TRUE,ABS(DO176),"")</f>
        <v/>
      </c>
      <c r="DQ176" s="47" t="str">
        <f>IF(Include_in_Pub_Bias=TRUE,1/(CV:CV^2+IF(Additional_model="Fixed effect",0,$DZ$6)),"")</f>
        <v/>
      </c>
      <c r="DR176" s="10" t="str">
        <f>IF(Include_in_Pub_Bias=TRUE,IF('Publication Bias Analysis'!L$37="Left",'Publication Bias Analysis'!E:E-DZ$3,DZ$3-'Publication Bias Analysis'!E:E),"")</f>
        <v/>
      </c>
      <c r="DS176" s="10" t="str">
        <f t="shared" si="257"/>
        <v/>
      </c>
      <c r="DT176" s="47" t="str">
        <f>IF(AND(DR176&lt;&gt;"",DD176&lt;=MAX(DD:DD)-DZ$7),1/(CV:CV^2+IF(Additional_model="Fixed effect",0,$DZ$13)),"")</f>
        <v/>
      </c>
      <c r="DU176" s="10" t="str">
        <f>IF(Include_in_Pub_Bias=TRUE,IF('Publication Bias Analysis'!L$37="Left",'Publication Bias Analysis'!E:E-DZ$10,DZ$10-'Publication Bias Analysis'!E:E),"")</f>
        <v/>
      </c>
      <c r="DV176" s="10" t="str">
        <f t="shared" si="213"/>
        <v/>
      </c>
      <c r="DW176" s="47" t="str">
        <f>IF(AND(DU176&lt;&gt;"",DE176&lt;=MAX(DE:DE)-DZ$14),1/(CV:CV^2+IF(Additional_model="Fixed effect",0,$DZ$20)),"")</f>
        <v/>
      </c>
      <c r="EO176" s="164"/>
      <c r="EP176" s="58" t="str">
        <f>IF(Include_in_Pub_Bias=TRUE,Inverse_standard_error-AVERAGE(Inverse_standard_error),"")</f>
        <v/>
      </c>
      <c r="EQ176" s="47" t="str">
        <f>IF(Include_in_Pub_Bias=TRUE,Z_score-('Publication Bias Analysis'!P$3+'Publication Bias Analysis'!P$4*Inverse_standard_error),"")</f>
        <v/>
      </c>
      <c r="ES176" s="164"/>
      <c r="ET176" s="58" t="str">
        <f>IF(Include_in_Pub_Bias=TRUE,('Publication Bias Analysis'!E:E-SUMPRODUCT('Publication Bias Analysis'!E:E,Calculations!CW:CW)/SUM(Calculations!CW:CW))/(SQRT(EU:EU)),"")</f>
        <v/>
      </c>
      <c r="EU176" s="58" t="str">
        <f>IF(Include_in_Pub_Bias=TRUE,'Publication Bias Analysis'!F:F^2-1/(SUM(Calculations!CW:CW)),"")</f>
        <v/>
      </c>
      <c r="EV176" s="78" t="str">
        <f>IF(Include_in_Pub_Bias=TRUE,RANK(ET:ET,ET:ET,1),"")</f>
        <v/>
      </c>
      <c r="EW176" s="78" t="str">
        <f>IF(Include_in_Pub_Bias=TRUE,RANK(EU:EU,EU:EU,1),"")</f>
        <v/>
      </c>
      <c r="EX176" s="78" t="str">
        <f>IF(Include_in_Pub_Bias=TRUE,COUNTIFS(EV177:EV375,"&lt;"&amp;EV176,EW177:EW375,"&lt;"&amp;EW176)+COUNTIFS(EV177:EV375,"&gt;"&amp;EV176,EW177:EW375,"&gt;"&amp;EW176),"")</f>
        <v/>
      </c>
      <c r="EY176" s="94" t="str">
        <f>IF(Include_in_Pub_Bias=TRUE,COUNTIFS(EV177:EV375,"&lt;"&amp;EV176,EW177:EW375,"&gt;"&amp;EW176)+COUNTIFS(EV177:EV375,"&gt;"&amp;EV176,EW177:EW375,"&lt;"&amp;EW176),"")</f>
        <v/>
      </c>
      <c r="FA176" s="164"/>
      <c r="FG176" s="164"/>
      <c r="FH176" s="58" t="e">
        <f>IF(Include_in_Pub_Bias=TRUE,Inverse_standard_error,NA())</f>
        <v>#N/A</v>
      </c>
      <c r="FI176" s="58" t="e">
        <f>IF(Include_in_Pub_Bias=TRUE,Z_score,NA())</f>
        <v>#N/A</v>
      </c>
      <c r="FJ176" s="58" t="str">
        <f>IF(Include_in_Pub_Bias=TRUE,Inverse_standard_error-AVERAGE(Inverse_standard_error),"")</f>
        <v/>
      </c>
      <c r="FK176" s="47" t="str">
        <f>IF(Include_in_Pub_Bias=TRUE,Z_score-('Publication Bias Analysis'!AK$30+'Publication Bias Analysis'!AK$31*Inverse_standard_error),"")</f>
        <v/>
      </c>
      <c r="FQ176" s="164"/>
      <c r="FR176" s="98" t="str">
        <f>IF(Z_score&lt;&gt;"",RANK('Publication Bias Analysis'!AT:AT,'Publication Bias Analysis'!AT:AT,1)+COUNTIF('Publication Bias Analysis'!AT$2:AT175,'Publication Bias Analysis'!AR176),"")</f>
        <v/>
      </c>
      <c r="FS176" s="58" t="str">
        <f t="shared" si="259"/>
        <v/>
      </c>
      <c r="FT176" s="58" t="e">
        <f>IF(Include_in_Pub_Bias=TRUE,'Publication Bias Analysis'!AS176,NA())</f>
        <v>#N/A</v>
      </c>
      <c r="FU176" s="58" t="e">
        <f>IF('Publication Bias Analysis'!AS176&lt;&gt;"",'Publication Bias Analysis'!AT176,NA())</f>
        <v>#N/A</v>
      </c>
      <c r="FV176" s="58" t="str">
        <f>IF(Include_in_Pub_Bias=TRUE,'Publication Bias Analysis'!AS:AS-AVERAGE('Publication Bias Analysis'!AS:AS),"")</f>
        <v/>
      </c>
      <c r="FW176" s="47" t="str">
        <f>IF(Include_in_Pub_Bias=TRUE,FU:FU-('Publication Bias Analysis'!AW$30+'Publication Bias Analysis'!AW$31*FT:FT),"")</f>
        <v/>
      </c>
      <c r="GC176" s="164"/>
      <c r="GD176" s="58" t="str">
        <f t="shared" si="295"/>
        <v/>
      </c>
      <c r="GE176" s="58" t="str">
        <f t="shared" si="214"/>
        <v/>
      </c>
      <c r="GF176" s="47" t="str">
        <f t="shared" si="258"/>
        <v/>
      </c>
    </row>
    <row r="177" spans="1:188" x14ac:dyDescent="0.2">
      <c r="A177" s="166"/>
      <c r="B177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77" s="78" t="str">
        <f>IF(B177&lt;&gt;"",IF(B177=0,COUNTIF(B$2:B176,0)+1,COUNTIF(B$2:B176,B177)+B177+COUNTIF(B:B,0)),"")</f>
        <v/>
      </c>
      <c r="D177" s="78" t="str">
        <f>IF(AND(Variance&lt;&gt;"",Entry_Number&lt;&gt;""),Entry_Number,"")</f>
        <v/>
      </c>
      <c r="E177" s="120" t="str">
        <f>IF(Input!Study_name&lt;&gt;"",Input!Study_name,"")</f>
        <v/>
      </c>
      <c r="F177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77" s="58" t="str">
        <f t="shared" si="260"/>
        <v/>
      </c>
      <c r="H177" s="58" t="str">
        <f t="shared" si="261"/>
        <v/>
      </c>
      <c r="I177" s="58" t="str">
        <f t="shared" si="262"/>
        <v/>
      </c>
      <c r="J177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77" s="58" t="str">
        <f>IF(AND(Include_study="Yes",Sufficient_data="Yes",Variance&lt;&gt;""),IF(Input!Standard_error_of_Partial_correlation&lt;&gt;"",Input!Standard_error_of_Partial_correlation,SQRT(J177)),"")</f>
        <v/>
      </c>
      <c r="L177" s="58" t="str">
        <f>IF(AND(Sufficient_data="Yes",Include_study="Yes",Variance&lt;&gt;""),1/Variance,"")</f>
        <v/>
      </c>
      <c r="M177" s="58" t="str">
        <f>IF(AND(Sufficient_data="Yes",Include_study="Yes",Variance&lt;&gt;""),1/(Variance+T2_),"")</f>
        <v/>
      </c>
      <c r="N177" s="58" t="str">
        <f t="shared" si="263"/>
        <v/>
      </c>
      <c r="O177" s="58" t="str">
        <f t="shared" si="264"/>
        <v/>
      </c>
      <c r="P177" s="143" t="str">
        <f t="shared" si="265"/>
        <v/>
      </c>
      <c r="Q177" s="146" t="str">
        <f>IF(AND(Include_study="Yes",Sufficient_data="Yes",Variance&lt;&gt;""),IF(Fisher_transformation="Off",Partial_correlation,Partial_correlation_z)-Combined_Effect_Size,"")</f>
        <v/>
      </c>
      <c r="S177" s="75" t="e">
        <f>IF(AND(Sufficient_data="Yes",Include_study="Yes",Variance&lt;&gt;""),Partial_correlation,NA())</f>
        <v>#N/A</v>
      </c>
      <c r="T177" s="58" t="e">
        <f t="shared" si="266"/>
        <v>#N/A</v>
      </c>
      <c r="U177" s="47" t="e">
        <f t="shared" si="267"/>
        <v>#N/A</v>
      </c>
      <c r="Z177" s="166"/>
      <c r="AA177" s="82" t="str">
        <f t="shared" si="268"/>
        <v/>
      </c>
      <c r="AB177" s="88" t="b">
        <f t="shared" si="296"/>
        <v>0</v>
      </c>
      <c r="AC177" s="105" t="str">
        <f>IF(Include_in_subgroup=TRUE,Input!Study_name,"")</f>
        <v/>
      </c>
      <c r="AD177" s="58" t="str">
        <f t="shared" si="269"/>
        <v/>
      </c>
      <c r="AE177" s="58" t="str">
        <f t="shared" si="270"/>
        <v/>
      </c>
      <c r="AF177" s="58" t="str">
        <f t="shared" si="271"/>
        <v/>
      </c>
      <c r="AG177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77" s="58" t="str">
        <f t="shared" si="272"/>
        <v/>
      </c>
      <c r="AI177" s="58" t="str">
        <f t="shared" si="273"/>
        <v/>
      </c>
      <c r="AJ177" s="83" t="str">
        <f t="shared" si="274"/>
        <v/>
      </c>
      <c r="AK177" s="58" t="str">
        <f t="shared" si="275"/>
        <v/>
      </c>
      <c r="AL177" s="58" t="str">
        <f t="shared" si="276"/>
        <v/>
      </c>
      <c r="AM177" s="47" t="str">
        <f t="shared" si="277"/>
        <v/>
      </c>
      <c r="AN177" s="27"/>
      <c r="AO177" s="75" t="e">
        <f t="shared" si="278"/>
        <v>#N/A</v>
      </c>
      <c r="AP177" s="58" t="e">
        <f t="shared" si="279"/>
        <v>#N/A</v>
      </c>
      <c r="AQ177" s="47" t="e">
        <f t="shared" si="280"/>
        <v>#N/A</v>
      </c>
      <c r="AR177" s="27"/>
      <c r="AS177" s="82" t="str">
        <f t="shared" si="206"/>
        <v/>
      </c>
      <c r="AT177" s="58" t="str">
        <f>IF(AND(Sufficient_data="Yes",Include_study="Yes",Subgroup&lt;&gt;""),IF(COUNTIFS(Input!K$2:K176,"="&amp;"Yes",Input!C$2:C176,"="&amp;"Yes",Input!M$2:M176,"="&amp;Subgroup)&gt;0,"",Subgroup),"")</f>
        <v/>
      </c>
      <c r="AU177" s="88" t="str">
        <f t="shared" si="207"/>
        <v/>
      </c>
      <c r="AV177" s="78" t="str">
        <f t="shared" si="281"/>
        <v/>
      </c>
      <c r="AW177" s="58" t="str">
        <f t="shared" si="208"/>
        <v/>
      </c>
      <c r="AX177" s="89" t="str">
        <f t="shared" si="209"/>
        <v/>
      </c>
      <c r="AY177" s="83" t="str">
        <f t="shared" si="251"/>
        <v/>
      </c>
      <c r="AZ177" s="58" t="str">
        <f t="shared" si="210"/>
        <v/>
      </c>
      <c r="BA177" s="58" t="str">
        <f t="shared" si="282"/>
        <v/>
      </c>
      <c r="BB177" s="58" t="str">
        <f t="shared" si="211"/>
        <v/>
      </c>
      <c r="BC177" s="58" t="str">
        <f t="shared" si="212"/>
        <v/>
      </c>
      <c r="BD177" s="58" t="str">
        <f t="shared" si="283"/>
        <v/>
      </c>
      <c r="BE177" s="88" t="str">
        <f t="shared" si="284"/>
        <v/>
      </c>
      <c r="BF177" s="58" t="str">
        <f t="shared" si="285"/>
        <v/>
      </c>
      <c r="BG177" s="58" t="str">
        <f t="shared" si="286"/>
        <v/>
      </c>
      <c r="BH177" s="58" t="str">
        <f t="shared" si="252"/>
        <v/>
      </c>
      <c r="BI177" s="58" t="str">
        <f t="shared" si="253"/>
        <v/>
      </c>
      <c r="BJ177" s="58" t="str">
        <f t="shared" si="287"/>
        <v/>
      </c>
      <c r="BK177" s="58" t="str">
        <f t="shared" si="288"/>
        <v/>
      </c>
      <c r="BL177" s="58" t="str">
        <f t="shared" si="254"/>
        <v/>
      </c>
      <c r="BM177" s="58" t="str">
        <f t="shared" si="255"/>
        <v/>
      </c>
      <c r="BN177" s="58" t="str">
        <f t="shared" si="289"/>
        <v/>
      </c>
      <c r="BO177" s="58" t="e">
        <f t="shared" si="290"/>
        <v>#N/A</v>
      </c>
      <c r="BP177" s="83" t="str">
        <f t="shared" si="256"/>
        <v/>
      </c>
      <c r="BQ177" s="58" t="str">
        <f t="shared" si="291"/>
        <v/>
      </c>
      <c r="BR177" s="58" t="str">
        <f t="shared" si="292"/>
        <v/>
      </c>
      <c r="BS177" s="58" t="str">
        <f t="shared" si="293"/>
        <v/>
      </c>
      <c r="BT177" s="47" t="str">
        <f t="shared" si="294"/>
        <v/>
      </c>
      <c r="BY177" s="167"/>
      <c r="BZ177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77" s="58" t="e">
        <f>IF(Include_in_Moderator=TRUE,'Moderator Analysis'!E:E,NA())</f>
        <v>#N/A</v>
      </c>
      <c r="CB177" s="58" t="e">
        <f>IF(Include_in_Moderator=TRUE,'Moderator Analysis'!F:F,NA())</f>
        <v>#N/A</v>
      </c>
      <c r="CC177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77" s="58" t="str">
        <f>IF(Include_in_Moderator=TRUE,1/CC:CC^2,"")</f>
        <v/>
      </c>
      <c r="CE177" s="58" t="str">
        <f>IF(Include_in_Moderator=TRUE,'Moderator Analysis'!F:F-CO$2,"")</f>
        <v/>
      </c>
      <c r="CF177" s="58" t="str">
        <f>IF(Include_in_Moderator=TRUE,'Moderator Analysis'!E:E-CO$3,"")</f>
        <v/>
      </c>
      <c r="CG177" s="47" t="str">
        <f>IF(Include_in_Moderator=TRUE,CD:CD*('Moderator Analysis'!F:F-CO$5-CO$4*'Moderator Analysis'!E:E)^2,"")</f>
        <v/>
      </c>
      <c r="CH177" s="27"/>
      <c r="CI177" s="75" t="str">
        <f>IF(AND(Sufficient_data="Yes",Include_study="Yes",Include_in_Moderator=TRUE,Moderator&lt;&gt;""),1/(CC:CC^2+CO$7),"")</f>
        <v/>
      </c>
      <c r="CJ177" s="58" t="str">
        <f>IF(AND(Sufficient_data="Yes",Include_study="Yes",CI177&lt;&gt;""),'Moderator Analysis'!F:F-'Moderator Analysis'!K$37,"")</f>
        <v/>
      </c>
      <c r="CK177" s="58" t="str">
        <f>IF(AND(Sufficient_data="Yes",Include_study="Yes",CI177&lt;&gt;""),'Moderator Analysis'!E:E-SUMPRODUCT('Moderator Analysis'!E:E,CI:CI)/SUM(CI:CI),"")</f>
        <v/>
      </c>
      <c r="CL177" s="47" t="str">
        <f>IF(AND(Sufficient_data="Yes",Include_study="Yes",CI177&lt;&gt;""),CI:CI*(CB177-'Moderator Analysis'!K$29-'Moderator Analysis'!K$30*'Moderator Analysis'!E:E)^2,"")</f>
        <v/>
      </c>
      <c r="CQ177" s="167"/>
      <c r="CR177" s="150" t="b">
        <f>IF(Additional_Fisher_transformation="On",AND(Include_study="Yes",Number_of_observations&lt;&gt;"",Number_of_predictors&lt;&gt;""),AND(Include_study="Yes",Sufficient_data="Yes"))</f>
        <v>0</v>
      </c>
      <c r="CS177" s="169"/>
      <c r="CT177" s="58" t="str">
        <f>IF(Include_in_Pub_Bias=TRUE,Partial_correlation,"")</f>
        <v/>
      </c>
      <c r="CU177" s="58" t="str">
        <f>IF(AND(Include_in_Pub_Bias=TRUE,Additional_Fisher_transformation="On"),FISHER(Partial_correlation),"")</f>
        <v/>
      </c>
      <c r="CV177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77" s="58" t="str">
        <f>IF(Include_in_Pub_Bias=TRUE,1/CV:CV^2,"")</f>
        <v/>
      </c>
      <c r="CX177" s="58" t="str">
        <f>IF(Include_in_Pub_Bias=TRUE,1/(CV:CV^2+IF(Additional_model="Fixed effect",0,Calculations!DK$11)),"")</f>
        <v/>
      </c>
      <c r="CY177" s="58" t="str">
        <f>IF(Include_in_Pub_Bias=TRUE,1/(CV:CV^2+IF(Additional_model="Fixed effect",0,'Publication Bias Analysis'!L$32)),"")</f>
        <v/>
      </c>
      <c r="CZ177" s="58" t="str">
        <f>IF(Include_in_Pub_Bias=TRUE,'Publication Bias Analysis'!E:E-'Publication Bias Analysis'!I$37,"")</f>
        <v/>
      </c>
      <c r="DA177" s="58" t="str">
        <f>IF(Include_in_Pub_Bias=TRUE,IF(Additional_model="Fixed effect",1/CV:CV,1/SQRT(CV:CV^2+DK$11)),"")</f>
        <v/>
      </c>
      <c r="DB177" s="58" t="str">
        <f>IF(Include_in_Pub_Bias=TRUE,IF(Additional_model="Fixed effect",'Publication Bias Analysis'!E:E/CV:CV,'Publication Bias Analysis'!E:E/SQRT(CV:CV^2+DK$11)),"")</f>
        <v/>
      </c>
      <c r="DC177" s="78" t="str">
        <f>IF(Include_in_Pub_Bias=TRUE,RANK(DP:DP,DP:DP,1)*IF(DO:DO&gt;0,1,-1),"")</f>
        <v/>
      </c>
      <c r="DD177" s="78" t="str">
        <f>IF(Include_in_Pub_Bias=TRUE,DC:DC,"")</f>
        <v/>
      </c>
      <c r="DE177" s="78" t="str">
        <f>IF(Include_in_Pub_Bias=TRUE,RANK(DS:DS,DS:DS,1)*IF(DR:DR&lt;0,-1,1),"")</f>
        <v/>
      </c>
      <c r="DF177" s="78" t="str">
        <f>IF(Include_in_Pub_Bias=TRUE,RANK(DV:DV,DV:DV,1)*IF(DU:DU&lt;0,-1,1),"")</f>
        <v/>
      </c>
      <c r="DG177" s="58" t="e">
        <f>IF(Include_in_Pub_Bias=TRUE,'Publication Bias Analysis'!E:E,NA())</f>
        <v>#N/A</v>
      </c>
      <c r="DH177" s="47" t="e">
        <f>IF(Include_in_Pub_Bias=TRUE,CV:CV,NA())</f>
        <v>#N/A</v>
      </c>
      <c r="DN177" s="164"/>
      <c r="DO177" s="10" t="str">
        <f>IF(Include_in_Pub_Bias=TRUE,IF('Publication Bias Analysis'!L$37="Left",'Publication Bias Analysis'!E:E-'Publication Bias Analysis'!I$29,'Publication Bias Analysis'!I$29-'Publication Bias Analysis'!E:E),"")</f>
        <v/>
      </c>
      <c r="DP177" s="10" t="str">
        <f>IF(Include_in_Pub_Bias=TRUE,ABS(DO177),"")</f>
        <v/>
      </c>
      <c r="DQ177" s="47" t="str">
        <f>IF(Include_in_Pub_Bias=TRUE,1/(CV:CV^2+IF(Additional_model="Fixed effect",0,$DZ$6)),"")</f>
        <v/>
      </c>
      <c r="DR177" s="10" t="str">
        <f>IF(Include_in_Pub_Bias=TRUE,IF('Publication Bias Analysis'!L$37="Left",'Publication Bias Analysis'!E:E-DZ$3,DZ$3-'Publication Bias Analysis'!E:E),"")</f>
        <v/>
      </c>
      <c r="DS177" s="10" t="str">
        <f t="shared" si="257"/>
        <v/>
      </c>
      <c r="DT177" s="47" t="str">
        <f>IF(AND(DR177&lt;&gt;"",DD177&lt;=MAX(DD:DD)-DZ$7),1/(CV:CV^2+IF(Additional_model="Fixed effect",0,$DZ$13)),"")</f>
        <v/>
      </c>
      <c r="DU177" s="10" t="str">
        <f>IF(Include_in_Pub_Bias=TRUE,IF('Publication Bias Analysis'!L$37="Left",'Publication Bias Analysis'!E:E-DZ$10,DZ$10-'Publication Bias Analysis'!E:E),"")</f>
        <v/>
      </c>
      <c r="DV177" s="10" t="str">
        <f t="shared" si="213"/>
        <v/>
      </c>
      <c r="DW177" s="47" t="str">
        <f>IF(AND(DU177&lt;&gt;"",DE177&lt;=MAX(DE:DE)-DZ$14),1/(CV:CV^2+IF(Additional_model="Fixed effect",0,$DZ$20)),"")</f>
        <v/>
      </c>
      <c r="EO177" s="164"/>
      <c r="EP177" s="58" t="str">
        <f>IF(Include_in_Pub_Bias=TRUE,Inverse_standard_error-AVERAGE(Inverse_standard_error),"")</f>
        <v/>
      </c>
      <c r="EQ177" s="47" t="str">
        <f>IF(Include_in_Pub_Bias=TRUE,Z_score-('Publication Bias Analysis'!P$3+'Publication Bias Analysis'!P$4*Inverse_standard_error),"")</f>
        <v/>
      </c>
      <c r="ES177" s="164"/>
      <c r="ET177" s="58" t="str">
        <f>IF(Include_in_Pub_Bias=TRUE,('Publication Bias Analysis'!E:E-SUMPRODUCT('Publication Bias Analysis'!E:E,Calculations!CW:CW)/SUM(Calculations!CW:CW))/(SQRT(EU:EU)),"")</f>
        <v/>
      </c>
      <c r="EU177" s="58" t="str">
        <f>IF(Include_in_Pub_Bias=TRUE,'Publication Bias Analysis'!F:F^2-1/(SUM(Calculations!CW:CW)),"")</f>
        <v/>
      </c>
      <c r="EV177" s="78" t="str">
        <f>IF(Include_in_Pub_Bias=TRUE,RANK(ET:ET,ET:ET,1),"")</f>
        <v/>
      </c>
      <c r="EW177" s="78" t="str">
        <f>IF(Include_in_Pub_Bias=TRUE,RANK(EU:EU,EU:EU,1),"")</f>
        <v/>
      </c>
      <c r="EX177" s="78" t="str">
        <f>IF(Include_in_Pub_Bias=TRUE,COUNTIFS(EV178:EV376,"&lt;"&amp;EV177,EW178:EW376,"&lt;"&amp;EW177)+COUNTIFS(EV178:EV376,"&gt;"&amp;EV177,EW178:EW376,"&gt;"&amp;EW177),"")</f>
        <v/>
      </c>
      <c r="EY177" s="94" t="str">
        <f>IF(Include_in_Pub_Bias=TRUE,COUNTIFS(EV178:EV376,"&lt;"&amp;EV177,EW178:EW376,"&gt;"&amp;EW177)+COUNTIFS(EV178:EV376,"&gt;"&amp;EV177,EW178:EW376,"&lt;"&amp;EW177),"")</f>
        <v/>
      </c>
      <c r="FA177" s="164"/>
      <c r="FG177" s="164"/>
      <c r="FH177" s="58" t="e">
        <f>IF(Include_in_Pub_Bias=TRUE,Inverse_standard_error,NA())</f>
        <v>#N/A</v>
      </c>
      <c r="FI177" s="58" t="e">
        <f>IF(Include_in_Pub_Bias=TRUE,Z_score,NA())</f>
        <v>#N/A</v>
      </c>
      <c r="FJ177" s="58" t="str">
        <f>IF(Include_in_Pub_Bias=TRUE,Inverse_standard_error-AVERAGE(Inverse_standard_error),"")</f>
        <v/>
      </c>
      <c r="FK177" s="47" t="str">
        <f>IF(Include_in_Pub_Bias=TRUE,Z_score-('Publication Bias Analysis'!AK$30+'Publication Bias Analysis'!AK$31*Inverse_standard_error),"")</f>
        <v/>
      </c>
      <c r="FQ177" s="164"/>
      <c r="FR177" s="98" t="str">
        <f>IF(Z_score&lt;&gt;"",RANK('Publication Bias Analysis'!AT:AT,'Publication Bias Analysis'!AT:AT,1)+COUNTIF('Publication Bias Analysis'!AT$2:AT176,'Publication Bias Analysis'!AR177),"")</f>
        <v/>
      </c>
      <c r="FS177" s="58" t="str">
        <f t="shared" si="259"/>
        <v/>
      </c>
      <c r="FT177" s="58" t="e">
        <f>IF(Include_in_Pub_Bias=TRUE,'Publication Bias Analysis'!AS177,NA())</f>
        <v>#N/A</v>
      </c>
      <c r="FU177" s="58" t="e">
        <f>IF('Publication Bias Analysis'!AS177&lt;&gt;"",'Publication Bias Analysis'!AT177,NA())</f>
        <v>#N/A</v>
      </c>
      <c r="FV177" s="58" t="str">
        <f>IF(Include_in_Pub_Bias=TRUE,'Publication Bias Analysis'!AS:AS-AVERAGE('Publication Bias Analysis'!AS:AS),"")</f>
        <v/>
      </c>
      <c r="FW177" s="47" t="str">
        <f>IF(Include_in_Pub_Bias=TRUE,FU:FU-('Publication Bias Analysis'!AW$30+'Publication Bias Analysis'!AW$31*FT:FT),"")</f>
        <v/>
      </c>
      <c r="GC177" s="164"/>
      <c r="GD177" s="58" t="str">
        <f t="shared" si="295"/>
        <v/>
      </c>
      <c r="GE177" s="58" t="str">
        <f t="shared" si="214"/>
        <v/>
      </c>
      <c r="GF177" s="47" t="str">
        <f t="shared" si="258"/>
        <v/>
      </c>
    </row>
    <row r="178" spans="1:188" x14ac:dyDescent="0.2">
      <c r="A178" s="166"/>
      <c r="B178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78" s="78" t="str">
        <f>IF(B178&lt;&gt;"",IF(B178=0,COUNTIF(B$2:B177,0)+1,COUNTIF(B$2:B177,B178)+B178+COUNTIF(B:B,0)),"")</f>
        <v/>
      </c>
      <c r="D178" s="78" t="str">
        <f>IF(AND(Variance&lt;&gt;"",Entry_Number&lt;&gt;""),Entry_Number,"")</f>
        <v/>
      </c>
      <c r="E178" s="120" t="str">
        <f>IF(Input!Study_name&lt;&gt;"",Input!Study_name,"")</f>
        <v/>
      </c>
      <c r="F178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78" s="58" t="str">
        <f t="shared" si="260"/>
        <v/>
      </c>
      <c r="H178" s="58" t="str">
        <f t="shared" si="261"/>
        <v/>
      </c>
      <c r="I178" s="58" t="str">
        <f t="shared" si="262"/>
        <v/>
      </c>
      <c r="J178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78" s="58" t="str">
        <f>IF(AND(Include_study="Yes",Sufficient_data="Yes",Variance&lt;&gt;""),IF(Input!Standard_error_of_Partial_correlation&lt;&gt;"",Input!Standard_error_of_Partial_correlation,SQRT(J178)),"")</f>
        <v/>
      </c>
      <c r="L178" s="58" t="str">
        <f>IF(AND(Sufficient_data="Yes",Include_study="Yes",Variance&lt;&gt;""),1/Variance,"")</f>
        <v/>
      </c>
      <c r="M178" s="58" t="str">
        <f>IF(AND(Sufficient_data="Yes",Include_study="Yes",Variance&lt;&gt;""),1/(Variance+T2_),"")</f>
        <v/>
      </c>
      <c r="N178" s="58" t="str">
        <f t="shared" si="263"/>
        <v/>
      </c>
      <c r="O178" s="58" t="str">
        <f t="shared" si="264"/>
        <v/>
      </c>
      <c r="P178" s="143" t="str">
        <f t="shared" si="265"/>
        <v/>
      </c>
      <c r="Q178" s="146" t="str">
        <f>IF(AND(Include_study="Yes",Sufficient_data="Yes",Variance&lt;&gt;""),IF(Fisher_transformation="Off",Partial_correlation,Partial_correlation_z)-Combined_Effect_Size,"")</f>
        <v/>
      </c>
      <c r="S178" s="75" t="e">
        <f>IF(AND(Sufficient_data="Yes",Include_study="Yes",Variance&lt;&gt;""),Partial_correlation,NA())</f>
        <v>#N/A</v>
      </c>
      <c r="T178" s="58" t="e">
        <f t="shared" si="266"/>
        <v>#N/A</v>
      </c>
      <c r="U178" s="47" t="e">
        <f t="shared" si="267"/>
        <v>#N/A</v>
      </c>
      <c r="Z178" s="166"/>
      <c r="AA178" s="82" t="str">
        <f t="shared" si="268"/>
        <v/>
      </c>
      <c r="AB178" s="88" t="b">
        <f t="shared" si="296"/>
        <v>0</v>
      </c>
      <c r="AC178" s="105" t="str">
        <f>IF(Include_in_subgroup=TRUE,Input!Study_name,"")</f>
        <v/>
      </c>
      <c r="AD178" s="58" t="str">
        <f t="shared" si="269"/>
        <v/>
      </c>
      <c r="AE178" s="58" t="str">
        <f t="shared" si="270"/>
        <v/>
      </c>
      <c r="AF178" s="58" t="str">
        <f t="shared" si="271"/>
        <v/>
      </c>
      <c r="AG178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78" s="58" t="str">
        <f t="shared" si="272"/>
        <v/>
      </c>
      <c r="AI178" s="58" t="str">
        <f t="shared" si="273"/>
        <v/>
      </c>
      <c r="AJ178" s="83" t="str">
        <f t="shared" si="274"/>
        <v/>
      </c>
      <c r="AK178" s="58" t="str">
        <f t="shared" si="275"/>
        <v/>
      </c>
      <c r="AL178" s="58" t="str">
        <f t="shared" si="276"/>
        <v/>
      </c>
      <c r="AM178" s="47" t="str">
        <f t="shared" si="277"/>
        <v/>
      </c>
      <c r="AN178" s="27"/>
      <c r="AO178" s="75" t="e">
        <f t="shared" si="278"/>
        <v>#N/A</v>
      </c>
      <c r="AP178" s="58" t="e">
        <f t="shared" si="279"/>
        <v>#N/A</v>
      </c>
      <c r="AQ178" s="47" t="e">
        <f t="shared" si="280"/>
        <v>#N/A</v>
      </c>
      <c r="AR178" s="27"/>
      <c r="AS178" s="82" t="str">
        <f t="shared" si="206"/>
        <v/>
      </c>
      <c r="AT178" s="58" t="str">
        <f>IF(AND(Sufficient_data="Yes",Include_study="Yes",Subgroup&lt;&gt;""),IF(COUNTIFS(Input!K$2:K177,"="&amp;"Yes",Input!C$2:C177,"="&amp;"Yes",Input!M$2:M177,"="&amp;Subgroup)&gt;0,"",Subgroup),"")</f>
        <v/>
      </c>
      <c r="AU178" s="88" t="str">
        <f t="shared" si="207"/>
        <v/>
      </c>
      <c r="AV178" s="78" t="str">
        <f t="shared" si="281"/>
        <v/>
      </c>
      <c r="AW178" s="58" t="str">
        <f t="shared" si="208"/>
        <v/>
      </c>
      <c r="AX178" s="89" t="str">
        <f t="shared" si="209"/>
        <v/>
      </c>
      <c r="AY178" s="83" t="str">
        <f t="shared" si="251"/>
        <v/>
      </c>
      <c r="AZ178" s="58" t="str">
        <f t="shared" si="210"/>
        <v/>
      </c>
      <c r="BA178" s="58" t="str">
        <f t="shared" si="282"/>
        <v/>
      </c>
      <c r="BB178" s="58" t="str">
        <f t="shared" si="211"/>
        <v/>
      </c>
      <c r="BC178" s="58" t="str">
        <f t="shared" si="212"/>
        <v/>
      </c>
      <c r="BD178" s="58" t="str">
        <f t="shared" si="283"/>
        <v/>
      </c>
      <c r="BE178" s="88" t="str">
        <f t="shared" si="284"/>
        <v/>
      </c>
      <c r="BF178" s="58" t="str">
        <f t="shared" si="285"/>
        <v/>
      </c>
      <c r="BG178" s="58" t="str">
        <f t="shared" si="286"/>
        <v/>
      </c>
      <c r="BH178" s="58" t="str">
        <f t="shared" si="252"/>
        <v/>
      </c>
      <c r="BI178" s="58" t="str">
        <f t="shared" si="253"/>
        <v/>
      </c>
      <c r="BJ178" s="58" t="str">
        <f t="shared" si="287"/>
        <v/>
      </c>
      <c r="BK178" s="58" t="str">
        <f t="shared" si="288"/>
        <v/>
      </c>
      <c r="BL178" s="58" t="str">
        <f t="shared" si="254"/>
        <v/>
      </c>
      <c r="BM178" s="58" t="str">
        <f t="shared" si="255"/>
        <v/>
      </c>
      <c r="BN178" s="58" t="str">
        <f t="shared" si="289"/>
        <v/>
      </c>
      <c r="BO178" s="58" t="e">
        <f t="shared" si="290"/>
        <v>#N/A</v>
      </c>
      <c r="BP178" s="83" t="str">
        <f t="shared" si="256"/>
        <v/>
      </c>
      <c r="BQ178" s="58" t="str">
        <f t="shared" si="291"/>
        <v/>
      </c>
      <c r="BR178" s="58" t="str">
        <f t="shared" si="292"/>
        <v/>
      </c>
      <c r="BS178" s="58" t="str">
        <f t="shared" si="293"/>
        <v/>
      </c>
      <c r="BT178" s="47" t="str">
        <f t="shared" si="294"/>
        <v/>
      </c>
      <c r="BY178" s="167"/>
      <c r="BZ178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78" s="58" t="e">
        <f>IF(Include_in_Moderator=TRUE,'Moderator Analysis'!E:E,NA())</f>
        <v>#N/A</v>
      </c>
      <c r="CB178" s="58" t="e">
        <f>IF(Include_in_Moderator=TRUE,'Moderator Analysis'!F:F,NA())</f>
        <v>#N/A</v>
      </c>
      <c r="CC178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78" s="58" t="str">
        <f>IF(Include_in_Moderator=TRUE,1/CC:CC^2,"")</f>
        <v/>
      </c>
      <c r="CE178" s="58" t="str">
        <f>IF(Include_in_Moderator=TRUE,'Moderator Analysis'!F:F-CO$2,"")</f>
        <v/>
      </c>
      <c r="CF178" s="58" t="str">
        <f>IF(Include_in_Moderator=TRUE,'Moderator Analysis'!E:E-CO$3,"")</f>
        <v/>
      </c>
      <c r="CG178" s="47" t="str">
        <f>IF(Include_in_Moderator=TRUE,CD:CD*('Moderator Analysis'!F:F-CO$5-CO$4*'Moderator Analysis'!E:E)^2,"")</f>
        <v/>
      </c>
      <c r="CH178" s="27"/>
      <c r="CI178" s="75" t="str">
        <f>IF(AND(Sufficient_data="Yes",Include_study="Yes",Include_in_Moderator=TRUE,Moderator&lt;&gt;""),1/(CC:CC^2+CO$7),"")</f>
        <v/>
      </c>
      <c r="CJ178" s="58" t="str">
        <f>IF(AND(Sufficient_data="Yes",Include_study="Yes",CI178&lt;&gt;""),'Moderator Analysis'!F:F-'Moderator Analysis'!K$37,"")</f>
        <v/>
      </c>
      <c r="CK178" s="58" t="str">
        <f>IF(AND(Sufficient_data="Yes",Include_study="Yes",CI178&lt;&gt;""),'Moderator Analysis'!E:E-SUMPRODUCT('Moderator Analysis'!E:E,CI:CI)/SUM(CI:CI),"")</f>
        <v/>
      </c>
      <c r="CL178" s="47" t="str">
        <f>IF(AND(Sufficient_data="Yes",Include_study="Yes",CI178&lt;&gt;""),CI:CI*(CB178-'Moderator Analysis'!K$29-'Moderator Analysis'!K$30*'Moderator Analysis'!E:E)^2,"")</f>
        <v/>
      </c>
      <c r="CQ178" s="167"/>
      <c r="CR178" s="150" t="b">
        <f>IF(Additional_Fisher_transformation="On",AND(Include_study="Yes",Number_of_observations&lt;&gt;"",Number_of_predictors&lt;&gt;""),AND(Include_study="Yes",Sufficient_data="Yes"))</f>
        <v>0</v>
      </c>
      <c r="CS178" s="169"/>
      <c r="CT178" s="58" t="str">
        <f>IF(Include_in_Pub_Bias=TRUE,Partial_correlation,"")</f>
        <v/>
      </c>
      <c r="CU178" s="58" t="str">
        <f>IF(AND(Include_in_Pub_Bias=TRUE,Additional_Fisher_transformation="On"),FISHER(Partial_correlation),"")</f>
        <v/>
      </c>
      <c r="CV178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78" s="58" t="str">
        <f>IF(Include_in_Pub_Bias=TRUE,1/CV:CV^2,"")</f>
        <v/>
      </c>
      <c r="CX178" s="58" t="str">
        <f>IF(Include_in_Pub_Bias=TRUE,1/(CV:CV^2+IF(Additional_model="Fixed effect",0,Calculations!DK$11)),"")</f>
        <v/>
      </c>
      <c r="CY178" s="58" t="str">
        <f>IF(Include_in_Pub_Bias=TRUE,1/(CV:CV^2+IF(Additional_model="Fixed effect",0,'Publication Bias Analysis'!L$32)),"")</f>
        <v/>
      </c>
      <c r="CZ178" s="58" t="str">
        <f>IF(Include_in_Pub_Bias=TRUE,'Publication Bias Analysis'!E:E-'Publication Bias Analysis'!I$37,"")</f>
        <v/>
      </c>
      <c r="DA178" s="58" t="str">
        <f>IF(Include_in_Pub_Bias=TRUE,IF(Additional_model="Fixed effect",1/CV:CV,1/SQRT(CV:CV^2+DK$11)),"")</f>
        <v/>
      </c>
      <c r="DB178" s="58" t="str">
        <f>IF(Include_in_Pub_Bias=TRUE,IF(Additional_model="Fixed effect",'Publication Bias Analysis'!E:E/CV:CV,'Publication Bias Analysis'!E:E/SQRT(CV:CV^2+DK$11)),"")</f>
        <v/>
      </c>
      <c r="DC178" s="78" t="str">
        <f>IF(Include_in_Pub_Bias=TRUE,RANK(DP:DP,DP:DP,1)*IF(DO:DO&gt;0,1,-1),"")</f>
        <v/>
      </c>
      <c r="DD178" s="78" t="str">
        <f>IF(Include_in_Pub_Bias=TRUE,DC:DC,"")</f>
        <v/>
      </c>
      <c r="DE178" s="78" t="str">
        <f>IF(Include_in_Pub_Bias=TRUE,RANK(DS:DS,DS:DS,1)*IF(DR:DR&lt;0,-1,1),"")</f>
        <v/>
      </c>
      <c r="DF178" s="78" t="str">
        <f>IF(Include_in_Pub_Bias=TRUE,RANK(DV:DV,DV:DV,1)*IF(DU:DU&lt;0,-1,1),"")</f>
        <v/>
      </c>
      <c r="DG178" s="58" t="e">
        <f>IF(Include_in_Pub_Bias=TRUE,'Publication Bias Analysis'!E:E,NA())</f>
        <v>#N/A</v>
      </c>
      <c r="DH178" s="47" t="e">
        <f>IF(Include_in_Pub_Bias=TRUE,CV:CV,NA())</f>
        <v>#N/A</v>
      </c>
      <c r="DN178" s="164"/>
      <c r="DO178" s="10" t="str">
        <f>IF(Include_in_Pub_Bias=TRUE,IF('Publication Bias Analysis'!L$37="Left",'Publication Bias Analysis'!E:E-'Publication Bias Analysis'!I$29,'Publication Bias Analysis'!I$29-'Publication Bias Analysis'!E:E),"")</f>
        <v/>
      </c>
      <c r="DP178" s="10" t="str">
        <f>IF(Include_in_Pub_Bias=TRUE,ABS(DO178),"")</f>
        <v/>
      </c>
      <c r="DQ178" s="47" t="str">
        <f>IF(Include_in_Pub_Bias=TRUE,1/(CV:CV^2+IF(Additional_model="Fixed effect",0,$DZ$6)),"")</f>
        <v/>
      </c>
      <c r="DR178" s="10" t="str">
        <f>IF(Include_in_Pub_Bias=TRUE,IF('Publication Bias Analysis'!L$37="Left",'Publication Bias Analysis'!E:E-DZ$3,DZ$3-'Publication Bias Analysis'!E:E),"")</f>
        <v/>
      </c>
      <c r="DS178" s="10" t="str">
        <f t="shared" si="257"/>
        <v/>
      </c>
      <c r="DT178" s="47" t="str">
        <f>IF(AND(DR178&lt;&gt;"",DD178&lt;=MAX(DD:DD)-DZ$7),1/(CV:CV^2+IF(Additional_model="Fixed effect",0,$DZ$13)),"")</f>
        <v/>
      </c>
      <c r="DU178" s="10" t="str">
        <f>IF(Include_in_Pub_Bias=TRUE,IF('Publication Bias Analysis'!L$37="Left",'Publication Bias Analysis'!E:E-DZ$10,DZ$10-'Publication Bias Analysis'!E:E),"")</f>
        <v/>
      </c>
      <c r="DV178" s="10" t="str">
        <f t="shared" si="213"/>
        <v/>
      </c>
      <c r="DW178" s="47" t="str">
        <f>IF(AND(DU178&lt;&gt;"",DE178&lt;=MAX(DE:DE)-DZ$14),1/(CV:CV^2+IF(Additional_model="Fixed effect",0,$DZ$20)),"")</f>
        <v/>
      </c>
      <c r="EO178" s="164"/>
      <c r="EP178" s="58" t="str">
        <f>IF(Include_in_Pub_Bias=TRUE,Inverse_standard_error-AVERAGE(Inverse_standard_error),"")</f>
        <v/>
      </c>
      <c r="EQ178" s="47" t="str">
        <f>IF(Include_in_Pub_Bias=TRUE,Z_score-('Publication Bias Analysis'!P$3+'Publication Bias Analysis'!P$4*Inverse_standard_error),"")</f>
        <v/>
      </c>
      <c r="ES178" s="164"/>
      <c r="ET178" s="58" t="str">
        <f>IF(Include_in_Pub_Bias=TRUE,('Publication Bias Analysis'!E:E-SUMPRODUCT('Publication Bias Analysis'!E:E,Calculations!CW:CW)/SUM(Calculations!CW:CW))/(SQRT(EU:EU)),"")</f>
        <v/>
      </c>
      <c r="EU178" s="58" t="str">
        <f>IF(Include_in_Pub_Bias=TRUE,'Publication Bias Analysis'!F:F^2-1/(SUM(Calculations!CW:CW)),"")</f>
        <v/>
      </c>
      <c r="EV178" s="78" t="str">
        <f>IF(Include_in_Pub_Bias=TRUE,RANK(ET:ET,ET:ET,1),"")</f>
        <v/>
      </c>
      <c r="EW178" s="78" t="str">
        <f>IF(Include_in_Pub_Bias=TRUE,RANK(EU:EU,EU:EU,1),"")</f>
        <v/>
      </c>
      <c r="EX178" s="78" t="str">
        <f>IF(Include_in_Pub_Bias=TRUE,COUNTIFS(EV179:EV377,"&lt;"&amp;EV178,EW179:EW377,"&lt;"&amp;EW178)+COUNTIFS(EV179:EV377,"&gt;"&amp;EV178,EW179:EW377,"&gt;"&amp;EW178),"")</f>
        <v/>
      </c>
      <c r="EY178" s="94" t="str">
        <f>IF(Include_in_Pub_Bias=TRUE,COUNTIFS(EV179:EV377,"&lt;"&amp;EV178,EW179:EW377,"&gt;"&amp;EW178)+COUNTIFS(EV179:EV377,"&gt;"&amp;EV178,EW179:EW377,"&lt;"&amp;EW178),"")</f>
        <v/>
      </c>
      <c r="FA178" s="164"/>
      <c r="FG178" s="164"/>
      <c r="FH178" s="58" t="e">
        <f>IF(Include_in_Pub_Bias=TRUE,Inverse_standard_error,NA())</f>
        <v>#N/A</v>
      </c>
      <c r="FI178" s="58" t="e">
        <f>IF(Include_in_Pub_Bias=TRUE,Z_score,NA())</f>
        <v>#N/A</v>
      </c>
      <c r="FJ178" s="58" t="str">
        <f>IF(Include_in_Pub_Bias=TRUE,Inverse_standard_error-AVERAGE(Inverse_standard_error),"")</f>
        <v/>
      </c>
      <c r="FK178" s="47" t="str">
        <f>IF(Include_in_Pub_Bias=TRUE,Z_score-('Publication Bias Analysis'!AK$30+'Publication Bias Analysis'!AK$31*Inverse_standard_error),"")</f>
        <v/>
      </c>
      <c r="FQ178" s="164"/>
      <c r="FR178" s="98" t="str">
        <f>IF(Z_score&lt;&gt;"",RANK('Publication Bias Analysis'!AT:AT,'Publication Bias Analysis'!AT:AT,1)+COUNTIF('Publication Bias Analysis'!AT$2:AT177,'Publication Bias Analysis'!AR178),"")</f>
        <v/>
      </c>
      <c r="FS178" s="58" t="str">
        <f t="shared" si="259"/>
        <v/>
      </c>
      <c r="FT178" s="58" t="e">
        <f>IF(Include_in_Pub_Bias=TRUE,'Publication Bias Analysis'!AS178,NA())</f>
        <v>#N/A</v>
      </c>
      <c r="FU178" s="58" t="e">
        <f>IF('Publication Bias Analysis'!AS178&lt;&gt;"",'Publication Bias Analysis'!AT178,NA())</f>
        <v>#N/A</v>
      </c>
      <c r="FV178" s="58" t="str">
        <f>IF(Include_in_Pub_Bias=TRUE,'Publication Bias Analysis'!AS:AS-AVERAGE('Publication Bias Analysis'!AS:AS),"")</f>
        <v/>
      </c>
      <c r="FW178" s="47" t="str">
        <f>IF(Include_in_Pub_Bias=TRUE,FU:FU-('Publication Bias Analysis'!AW$30+'Publication Bias Analysis'!AW$31*FT:FT),"")</f>
        <v/>
      </c>
      <c r="GC178" s="164"/>
      <c r="GD178" s="58" t="str">
        <f t="shared" si="295"/>
        <v/>
      </c>
      <c r="GE178" s="58" t="str">
        <f t="shared" si="214"/>
        <v/>
      </c>
      <c r="GF178" s="47" t="str">
        <f t="shared" si="258"/>
        <v/>
      </c>
    </row>
    <row r="179" spans="1:188" x14ac:dyDescent="0.2">
      <c r="A179" s="166"/>
      <c r="B179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79" s="78" t="str">
        <f>IF(B179&lt;&gt;"",IF(B179=0,COUNTIF(B$2:B178,0)+1,COUNTIF(B$2:B178,B179)+B179+COUNTIF(B:B,0)),"")</f>
        <v/>
      </c>
      <c r="D179" s="78" t="str">
        <f>IF(AND(Variance&lt;&gt;"",Entry_Number&lt;&gt;""),Entry_Number,"")</f>
        <v/>
      </c>
      <c r="E179" s="120" t="str">
        <f>IF(Input!Study_name&lt;&gt;"",Input!Study_name,"")</f>
        <v/>
      </c>
      <c r="F179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79" s="58" t="str">
        <f t="shared" si="260"/>
        <v/>
      </c>
      <c r="H179" s="58" t="str">
        <f t="shared" si="261"/>
        <v/>
      </c>
      <c r="I179" s="58" t="str">
        <f t="shared" si="262"/>
        <v/>
      </c>
      <c r="J179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79" s="58" t="str">
        <f>IF(AND(Include_study="Yes",Sufficient_data="Yes",Variance&lt;&gt;""),IF(Input!Standard_error_of_Partial_correlation&lt;&gt;"",Input!Standard_error_of_Partial_correlation,SQRT(J179)),"")</f>
        <v/>
      </c>
      <c r="L179" s="58" t="str">
        <f>IF(AND(Sufficient_data="Yes",Include_study="Yes",Variance&lt;&gt;""),1/Variance,"")</f>
        <v/>
      </c>
      <c r="M179" s="58" t="str">
        <f>IF(AND(Sufficient_data="Yes",Include_study="Yes",Variance&lt;&gt;""),1/(Variance+T2_),"")</f>
        <v/>
      </c>
      <c r="N179" s="58" t="str">
        <f t="shared" si="263"/>
        <v/>
      </c>
      <c r="O179" s="58" t="str">
        <f t="shared" si="264"/>
        <v/>
      </c>
      <c r="P179" s="143" t="str">
        <f t="shared" si="265"/>
        <v/>
      </c>
      <c r="Q179" s="146" t="str">
        <f>IF(AND(Include_study="Yes",Sufficient_data="Yes",Variance&lt;&gt;""),IF(Fisher_transformation="Off",Partial_correlation,Partial_correlation_z)-Combined_Effect_Size,"")</f>
        <v/>
      </c>
      <c r="S179" s="75" t="e">
        <f>IF(AND(Sufficient_data="Yes",Include_study="Yes",Variance&lt;&gt;""),Partial_correlation,NA())</f>
        <v>#N/A</v>
      </c>
      <c r="T179" s="58" t="e">
        <f t="shared" si="266"/>
        <v>#N/A</v>
      </c>
      <c r="U179" s="47" t="e">
        <f t="shared" si="267"/>
        <v>#N/A</v>
      </c>
      <c r="Z179" s="166"/>
      <c r="AA179" s="82" t="str">
        <f t="shared" si="268"/>
        <v/>
      </c>
      <c r="AB179" s="88" t="b">
        <f t="shared" si="296"/>
        <v>0</v>
      </c>
      <c r="AC179" s="105" t="str">
        <f>IF(Include_in_subgroup=TRUE,Input!Study_name,"")</f>
        <v/>
      </c>
      <c r="AD179" s="58" t="str">
        <f t="shared" si="269"/>
        <v/>
      </c>
      <c r="AE179" s="58" t="str">
        <f t="shared" si="270"/>
        <v/>
      </c>
      <c r="AF179" s="58" t="str">
        <f t="shared" si="271"/>
        <v/>
      </c>
      <c r="AG179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79" s="58" t="str">
        <f t="shared" si="272"/>
        <v/>
      </c>
      <c r="AI179" s="58" t="str">
        <f t="shared" si="273"/>
        <v/>
      </c>
      <c r="AJ179" s="83" t="str">
        <f t="shared" si="274"/>
        <v/>
      </c>
      <c r="AK179" s="58" t="str">
        <f t="shared" si="275"/>
        <v/>
      </c>
      <c r="AL179" s="58" t="str">
        <f t="shared" si="276"/>
        <v/>
      </c>
      <c r="AM179" s="47" t="str">
        <f t="shared" si="277"/>
        <v/>
      </c>
      <c r="AN179" s="27"/>
      <c r="AO179" s="75" t="e">
        <f t="shared" si="278"/>
        <v>#N/A</v>
      </c>
      <c r="AP179" s="58" t="e">
        <f t="shared" si="279"/>
        <v>#N/A</v>
      </c>
      <c r="AQ179" s="47" t="e">
        <f t="shared" si="280"/>
        <v>#N/A</v>
      </c>
      <c r="AR179" s="27"/>
      <c r="AS179" s="82" t="str">
        <f t="shared" si="206"/>
        <v/>
      </c>
      <c r="AT179" s="58" t="str">
        <f>IF(AND(Sufficient_data="Yes",Include_study="Yes",Subgroup&lt;&gt;""),IF(COUNTIFS(Input!K$2:K178,"="&amp;"Yes",Input!C$2:C178,"="&amp;"Yes",Input!M$2:M178,"="&amp;Subgroup)&gt;0,"",Subgroup),"")</f>
        <v/>
      </c>
      <c r="AU179" s="88" t="str">
        <f t="shared" si="207"/>
        <v/>
      </c>
      <c r="AV179" s="78" t="str">
        <f t="shared" si="281"/>
        <v/>
      </c>
      <c r="AW179" s="58" t="str">
        <f t="shared" si="208"/>
        <v/>
      </c>
      <c r="AX179" s="89" t="str">
        <f t="shared" si="209"/>
        <v/>
      </c>
      <c r="AY179" s="83" t="str">
        <f t="shared" si="251"/>
        <v/>
      </c>
      <c r="AZ179" s="58" t="str">
        <f t="shared" si="210"/>
        <v/>
      </c>
      <c r="BA179" s="58" t="str">
        <f t="shared" si="282"/>
        <v/>
      </c>
      <c r="BB179" s="58" t="str">
        <f t="shared" si="211"/>
        <v/>
      </c>
      <c r="BC179" s="58" t="str">
        <f t="shared" si="212"/>
        <v/>
      </c>
      <c r="BD179" s="58" t="str">
        <f t="shared" si="283"/>
        <v/>
      </c>
      <c r="BE179" s="88" t="str">
        <f t="shared" si="284"/>
        <v/>
      </c>
      <c r="BF179" s="58" t="str">
        <f t="shared" si="285"/>
        <v/>
      </c>
      <c r="BG179" s="58" t="str">
        <f t="shared" si="286"/>
        <v/>
      </c>
      <c r="BH179" s="58" t="str">
        <f t="shared" si="252"/>
        <v/>
      </c>
      <c r="BI179" s="58" t="str">
        <f t="shared" si="253"/>
        <v/>
      </c>
      <c r="BJ179" s="58" t="str">
        <f t="shared" si="287"/>
        <v/>
      </c>
      <c r="BK179" s="58" t="str">
        <f t="shared" si="288"/>
        <v/>
      </c>
      <c r="BL179" s="58" t="str">
        <f t="shared" si="254"/>
        <v/>
      </c>
      <c r="BM179" s="58" t="str">
        <f t="shared" si="255"/>
        <v/>
      </c>
      <c r="BN179" s="58" t="str">
        <f t="shared" si="289"/>
        <v/>
      </c>
      <c r="BO179" s="58" t="e">
        <f t="shared" si="290"/>
        <v>#N/A</v>
      </c>
      <c r="BP179" s="83" t="str">
        <f t="shared" si="256"/>
        <v/>
      </c>
      <c r="BQ179" s="58" t="str">
        <f t="shared" si="291"/>
        <v/>
      </c>
      <c r="BR179" s="58" t="str">
        <f t="shared" si="292"/>
        <v/>
      </c>
      <c r="BS179" s="58" t="str">
        <f t="shared" si="293"/>
        <v/>
      </c>
      <c r="BT179" s="47" t="str">
        <f t="shared" si="294"/>
        <v/>
      </c>
      <c r="BY179" s="167"/>
      <c r="BZ179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79" s="58" t="e">
        <f>IF(Include_in_Moderator=TRUE,'Moderator Analysis'!E:E,NA())</f>
        <v>#N/A</v>
      </c>
      <c r="CB179" s="58" t="e">
        <f>IF(Include_in_Moderator=TRUE,'Moderator Analysis'!F:F,NA())</f>
        <v>#N/A</v>
      </c>
      <c r="CC179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79" s="58" t="str">
        <f>IF(Include_in_Moderator=TRUE,1/CC:CC^2,"")</f>
        <v/>
      </c>
      <c r="CE179" s="58" t="str">
        <f>IF(Include_in_Moderator=TRUE,'Moderator Analysis'!F:F-CO$2,"")</f>
        <v/>
      </c>
      <c r="CF179" s="58" t="str">
        <f>IF(Include_in_Moderator=TRUE,'Moderator Analysis'!E:E-CO$3,"")</f>
        <v/>
      </c>
      <c r="CG179" s="47" t="str">
        <f>IF(Include_in_Moderator=TRUE,CD:CD*('Moderator Analysis'!F:F-CO$5-CO$4*'Moderator Analysis'!E:E)^2,"")</f>
        <v/>
      </c>
      <c r="CH179" s="27"/>
      <c r="CI179" s="75" t="str">
        <f>IF(AND(Sufficient_data="Yes",Include_study="Yes",Include_in_Moderator=TRUE,Moderator&lt;&gt;""),1/(CC:CC^2+CO$7),"")</f>
        <v/>
      </c>
      <c r="CJ179" s="58" t="str">
        <f>IF(AND(Sufficient_data="Yes",Include_study="Yes",CI179&lt;&gt;""),'Moderator Analysis'!F:F-'Moderator Analysis'!K$37,"")</f>
        <v/>
      </c>
      <c r="CK179" s="58" t="str">
        <f>IF(AND(Sufficient_data="Yes",Include_study="Yes",CI179&lt;&gt;""),'Moderator Analysis'!E:E-SUMPRODUCT('Moderator Analysis'!E:E,CI:CI)/SUM(CI:CI),"")</f>
        <v/>
      </c>
      <c r="CL179" s="47" t="str">
        <f>IF(AND(Sufficient_data="Yes",Include_study="Yes",CI179&lt;&gt;""),CI:CI*(CB179-'Moderator Analysis'!K$29-'Moderator Analysis'!K$30*'Moderator Analysis'!E:E)^2,"")</f>
        <v/>
      </c>
      <c r="CQ179" s="167"/>
      <c r="CR179" s="150" t="b">
        <f>IF(Additional_Fisher_transformation="On",AND(Include_study="Yes",Number_of_observations&lt;&gt;"",Number_of_predictors&lt;&gt;""),AND(Include_study="Yes",Sufficient_data="Yes"))</f>
        <v>0</v>
      </c>
      <c r="CS179" s="169"/>
      <c r="CT179" s="58" t="str">
        <f>IF(Include_in_Pub_Bias=TRUE,Partial_correlation,"")</f>
        <v/>
      </c>
      <c r="CU179" s="58" t="str">
        <f>IF(AND(Include_in_Pub_Bias=TRUE,Additional_Fisher_transformation="On"),FISHER(Partial_correlation),"")</f>
        <v/>
      </c>
      <c r="CV179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79" s="58" t="str">
        <f>IF(Include_in_Pub_Bias=TRUE,1/CV:CV^2,"")</f>
        <v/>
      </c>
      <c r="CX179" s="58" t="str">
        <f>IF(Include_in_Pub_Bias=TRUE,1/(CV:CV^2+IF(Additional_model="Fixed effect",0,Calculations!DK$11)),"")</f>
        <v/>
      </c>
      <c r="CY179" s="58" t="str">
        <f>IF(Include_in_Pub_Bias=TRUE,1/(CV:CV^2+IF(Additional_model="Fixed effect",0,'Publication Bias Analysis'!L$32)),"")</f>
        <v/>
      </c>
      <c r="CZ179" s="58" t="str">
        <f>IF(Include_in_Pub_Bias=TRUE,'Publication Bias Analysis'!E:E-'Publication Bias Analysis'!I$37,"")</f>
        <v/>
      </c>
      <c r="DA179" s="58" t="str">
        <f>IF(Include_in_Pub_Bias=TRUE,IF(Additional_model="Fixed effect",1/CV:CV,1/SQRT(CV:CV^2+DK$11)),"")</f>
        <v/>
      </c>
      <c r="DB179" s="58" t="str">
        <f>IF(Include_in_Pub_Bias=TRUE,IF(Additional_model="Fixed effect",'Publication Bias Analysis'!E:E/CV:CV,'Publication Bias Analysis'!E:E/SQRT(CV:CV^2+DK$11)),"")</f>
        <v/>
      </c>
      <c r="DC179" s="78" t="str">
        <f>IF(Include_in_Pub_Bias=TRUE,RANK(DP:DP,DP:DP,1)*IF(DO:DO&gt;0,1,-1),"")</f>
        <v/>
      </c>
      <c r="DD179" s="78" t="str">
        <f>IF(Include_in_Pub_Bias=TRUE,DC:DC,"")</f>
        <v/>
      </c>
      <c r="DE179" s="78" t="str">
        <f>IF(Include_in_Pub_Bias=TRUE,RANK(DS:DS,DS:DS,1)*IF(DR:DR&lt;0,-1,1),"")</f>
        <v/>
      </c>
      <c r="DF179" s="78" t="str">
        <f>IF(Include_in_Pub_Bias=TRUE,RANK(DV:DV,DV:DV,1)*IF(DU:DU&lt;0,-1,1),"")</f>
        <v/>
      </c>
      <c r="DG179" s="58" t="e">
        <f>IF(Include_in_Pub_Bias=TRUE,'Publication Bias Analysis'!E:E,NA())</f>
        <v>#N/A</v>
      </c>
      <c r="DH179" s="47" t="e">
        <f>IF(Include_in_Pub_Bias=TRUE,CV:CV,NA())</f>
        <v>#N/A</v>
      </c>
      <c r="DN179" s="164"/>
      <c r="DO179" s="10" t="str">
        <f>IF(Include_in_Pub_Bias=TRUE,IF('Publication Bias Analysis'!L$37="Left",'Publication Bias Analysis'!E:E-'Publication Bias Analysis'!I$29,'Publication Bias Analysis'!I$29-'Publication Bias Analysis'!E:E),"")</f>
        <v/>
      </c>
      <c r="DP179" s="10" t="str">
        <f>IF(Include_in_Pub_Bias=TRUE,ABS(DO179),"")</f>
        <v/>
      </c>
      <c r="DQ179" s="47" t="str">
        <f>IF(Include_in_Pub_Bias=TRUE,1/(CV:CV^2+IF(Additional_model="Fixed effect",0,$DZ$6)),"")</f>
        <v/>
      </c>
      <c r="DR179" s="10" t="str">
        <f>IF(Include_in_Pub_Bias=TRUE,IF('Publication Bias Analysis'!L$37="Left",'Publication Bias Analysis'!E:E-DZ$3,DZ$3-'Publication Bias Analysis'!E:E),"")</f>
        <v/>
      </c>
      <c r="DS179" s="10" t="str">
        <f t="shared" si="257"/>
        <v/>
      </c>
      <c r="DT179" s="47" t="str">
        <f>IF(AND(DR179&lt;&gt;"",DD179&lt;=MAX(DD:DD)-DZ$7),1/(CV:CV^2+IF(Additional_model="Fixed effect",0,$DZ$13)),"")</f>
        <v/>
      </c>
      <c r="DU179" s="10" t="str">
        <f>IF(Include_in_Pub_Bias=TRUE,IF('Publication Bias Analysis'!L$37="Left",'Publication Bias Analysis'!E:E-DZ$10,DZ$10-'Publication Bias Analysis'!E:E),"")</f>
        <v/>
      </c>
      <c r="DV179" s="10" t="str">
        <f t="shared" si="213"/>
        <v/>
      </c>
      <c r="DW179" s="47" t="str">
        <f>IF(AND(DU179&lt;&gt;"",DE179&lt;=MAX(DE:DE)-DZ$14),1/(CV:CV^2+IF(Additional_model="Fixed effect",0,$DZ$20)),"")</f>
        <v/>
      </c>
      <c r="EO179" s="164"/>
      <c r="EP179" s="58" t="str">
        <f>IF(Include_in_Pub_Bias=TRUE,Inverse_standard_error-AVERAGE(Inverse_standard_error),"")</f>
        <v/>
      </c>
      <c r="EQ179" s="47" t="str">
        <f>IF(Include_in_Pub_Bias=TRUE,Z_score-('Publication Bias Analysis'!P$3+'Publication Bias Analysis'!P$4*Inverse_standard_error),"")</f>
        <v/>
      </c>
      <c r="ES179" s="164"/>
      <c r="ET179" s="58" t="str">
        <f>IF(Include_in_Pub_Bias=TRUE,('Publication Bias Analysis'!E:E-SUMPRODUCT('Publication Bias Analysis'!E:E,Calculations!CW:CW)/SUM(Calculations!CW:CW))/(SQRT(EU:EU)),"")</f>
        <v/>
      </c>
      <c r="EU179" s="58" t="str">
        <f>IF(Include_in_Pub_Bias=TRUE,'Publication Bias Analysis'!F:F^2-1/(SUM(Calculations!CW:CW)),"")</f>
        <v/>
      </c>
      <c r="EV179" s="78" t="str">
        <f>IF(Include_in_Pub_Bias=TRUE,RANK(ET:ET,ET:ET,1),"")</f>
        <v/>
      </c>
      <c r="EW179" s="78" t="str">
        <f>IF(Include_in_Pub_Bias=TRUE,RANK(EU:EU,EU:EU,1),"")</f>
        <v/>
      </c>
      <c r="EX179" s="78" t="str">
        <f>IF(Include_in_Pub_Bias=TRUE,COUNTIFS(EV180:EV378,"&lt;"&amp;EV179,EW180:EW378,"&lt;"&amp;EW179)+COUNTIFS(EV180:EV378,"&gt;"&amp;EV179,EW180:EW378,"&gt;"&amp;EW179),"")</f>
        <v/>
      </c>
      <c r="EY179" s="94" t="str">
        <f>IF(Include_in_Pub_Bias=TRUE,COUNTIFS(EV180:EV378,"&lt;"&amp;EV179,EW180:EW378,"&gt;"&amp;EW179)+COUNTIFS(EV180:EV378,"&gt;"&amp;EV179,EW180:EW378,"&lt;"&amp;EW179),"")</f>
        <v/>
      </c>
      <c r="FA179" s="164"/>
      <c r="FG179" s="164"/>
      <c r="FH179" s="58" t="e">
        <f>IF(Include_in_Pub_Bias=TRUE,Inverse_standard_error,NA())</f>
        <v>#N/A</v>
      </c>
      <c r="FI179" s="58" t="e">
        <f>IF(Include_in_Pub_Bias=TRUE,Z_score,NA())</f>
        <v>#N/A</v>
      </c>
      <c r="FJ179" s="58" t="str">
        <f>IF(Include_in_Pub_Bias=TRUE,Inverse_standard_error-AVERAGE(Inverse_standard_error),"")</f>
        <v/>
      </c>
      <c r="FK179" s="47" t="str">
        <f>IF(Include_in_Pub_Bias=TRUE,Z_score-('Publication Bias Analysis'!AK$30+'Publication Bias Analysis'!AK$31*Inverse_standard_error),"")</f>
        <v/>
      </c>
      <c r="FQ179" s="164"/>
      <c r="FR179" s="98" t="str">
        <f>IF(Z_score&lt;&gt;"",RANK('Publication Bias Analysis'!AT:AT,'Publication Bias Analysis'!AT:AT,1)+COUNTIF('Publication Bias Analysis'!AT$2:AT178,'Publication Bias Analysis'!AR179),"")</f>
        <v/>
      </c>
      <c r="FS179" s="58" t="str">
        <f t="shared" si="259"/>
        <v/>
      </c>
      <c r="FT179" s="58" t="e">
        <f>IF(Include_in_Pub_Bias=TRUE,'Publication Bias Analysis'!AS179,NA())</f>
        <v>#N/A</v>
      </c>
      <c r="FU179" s="58" t="e">
        <f>IF('Publication Bias Analysis'!AS179&lt;&gt;"",'Publication Bias Analysis'!AT179,NA())</f>
        <v>#N/A</v>
      </c>
      <c r="FV179" s="58" t="str">
        <f>IF(Include_in_Pub_Bias=TRUE,'Publication Bias Analysis'!AS:AS-AVERAGE('Publication Bias Analysis'!AS:AS),"")</f>
        <v/>
      </c>
      <c r="FW179" s="47" t="str">
        <f>IF(Include_in_Pub_Bias=TRUE,FU:FU-('Publication Bias Analysis'!AW$30+'Publication Bias Analysis'!AW$31*FT:FT),"")</f>
        <v/>
      </c>
      <c r="GC179" s="164"/>
      <c r="GD179" s="58" t="str">
        <f t="shared" si="295"/>
        <v/>
      </c>
      <c r="GE179" s="58" t="str">
        <f t="shared" si="214"/>
        <v/>
      </c>
      <c r="GF179" s="47" t="str">
        <f t="shared" si="258"/>
        <v/>
      </c>
    </row>
    <row r="180" spans="1:188" x14ac:dyDescent="0.2">
      <c r="A180" s="166"/>
      <c r="B180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80" s="78" t="str">
        <f>IF(B180&lt;&gt;"",IF(B180=0,COUNTIF(B$2:B179,0)+1,COUNTIF(B$2:B179,B180)+B180+COUNTIF(B:B,0)),"")</f>
        <v/>
      </c>
      <c r="D180" s="78" t="str">
        <f>IF(AND(Variance&lt;&gt;"",Entry_Number&lt;&gt;""),Entry_Number,"")</f>
        <v/>
      </c>
      <c r="E180" s="120" t="str">
        <f>IF(Input!Study_name&lt;&gt;"",Input!Study_name,"")</f>
        <v/>
      </c>
      <c r="F180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80" s="58" t="str">
        <f t="shared" si="260"/>
        <v/>
      </c>
      <c r="H180" s="58" t="str">
        <f t="shared" si="261"/>
        <v/>
      </c>
      <c r="I180" s="58" t="str">
        <f t="shared" si="262"/>
        <v/>
      </c>
      <c r="J180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80" s="58" t="str">
        <f>IF(AND(Include_study="Yes",Sufficient_data="Yes",Variance&lt;&gt;""),IF(Input!Standard_error_of_Partial_correlation&lt;&gt;"",Input!Standard_error_of_Partial_correlation,SQRT(J180)),"")</f>
        <v/>
      </c>
      <c r="L180" s="58" t="str">
        <f>IF(AND(Sufficient_data="Yes",Include_study="Yes",Variance&lt;&gt;""),1/Variance,"")</f>
        <v/>
      </c>
      <c r="M180" s="58" t="str">
        <f>IF(AND(Sufficient_data="Yes",Include_study="Yes",Variance&lt;&gt;""),1/(Variance+T2_),"")</f>
        <v/>
      </c>
      <c r="N180" s="58" t="str">
        <f t="shared" si="263"/>
        <v/>
      </c>
      <c r="O180" s="58" t="str">
        <f t="shared" si="264"/>
        <v/>
      </c>
      <c r="P180" s="143" t="str">
        <f t="shared" si="265"/>
        <v/>
      </c>
      <c r="Q180" s="146" t="str">
        <f>IF(AND(Include_study="Yes",Sufficient_data="Yes",Variance&lt;&gt;""),IF(Fisher_transformation="Off",Partial_correlation,Partial_correlation_z)-Combined_Effect_Size,"")</f>
        <v/>
      </c>
      <c r="S180" s="75" t="e">
        <f>IF(AND(Sufficient_data="Yes",Include_study="Yes",Variance&lt;&gt;""),Partial_correlation,NA())</f>
        <v>#N/A</v>
      </c>
      <c r="T180" s="58" t="e">
        <f t="shared" si="266"/>
        <v>#N/A</v>
      </c>
      <c r="U180" s="47" t="e">
        <f t="shared" si="267"/>
        <v>#N/A</v>
      </c>
      <c r="Z180" s="166"/>
      <c r="AA180" s="82" t="str">
        <f t="shared" si="268"/>
        <v/>
      </c>
      <c r="AB180" s="88" t="b">
        <f t="shared" si="296"/>
        <v>0</v>
      </c>
      <c r="AC180" s="105" t="str">
        <f>IF(Include_in_subgroup=TRUE,Input!Study_name,"")</f>
        <v/>
      </c>
      <c r="AD180" s="58" t="str">
        <f t="shared" si="269"/>
        <v/>
      </c>
      <c r="AE180" s="58" t="str">
        <f t="shared" si="270"/>
        <v/>
      </c>
      <c r="AF180" s="58" t="str">
        <f t="shared" si="271"/>
        <v/>
      </c>
      <c r="AG180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80" s="58" t="str">
        <f t="shared" si="272"/>
        <v/>
      </c>
      <c r="AI180" s="58" t="str">
        <f t="shared" si="273"/>
        <v/>
      </c>
      <c r="AJ180" s="83" t="str">
        <f t="shared" si="274"/>
        <v/>
      </c>
      <c r="AK180" s="58" t="str">
        <f t="shared" si="275"/>
        <v/>
      </c>
      <c r="AL180" s="58" t="str">
        <f t="shared" si="276"/>
        <v/>
      </c>
      <c r="AM180" s="47" t="str">
        <f t="shared" si="277"/>
        <v/>
      </c>
      <c r="AN180" s="27"/>
      <c r="AO180" s="75" t="e">
        <f t="shared" si="278"/>
        <v>#N/A</v>
      </c>
      <c r="AP180" s="58" t="e">
        <f t="shared" si="279"/>
        <v>#N/A</v>
      </c>
      <c r="AQ180" s="47" t="e">
        <f t="shared" si="280"/>
        <v>#N/A</v>
      </c>
      <c r="AR180" s="27"/>
      <c r="AS180" s="82" t="str">
        <f t="shared" ref="AS180:AS201" si="297">IF(AT180&lt;&gt;"",SUMIFS(AV:AV,AW:AW,"&gt;="&amp;0,AT:AT,"&lt;"&amp;AT180)+AV180+AU180,"")</f>
        <v/>
      </c>
      <c r="AT180" s="58" t="str">
        <f>IF(AND(Sufficient_data="Yes",Include_study="Yes",Subgroup&lt;&gt;""),IF(COUNTIFS(Input!K$2:K179,"="&amp;"Yes",Input!C$2:C179,"="&amp;"Yes",Input!M$2:M179,"="&amp;Subgroup)&gt;0,"",Subgroup),"")</f>
        <v/>
      </c>
      <c r="AU180" s="88" t="str">
        <f t="shared" ref="AU180:AU201" si="298">IF(AT180&lt;&gt;"",(COUNTIFS(AW:AW,"&gt;="&amp;0,AT:AT,"&lt;"&amp;AT180)+1),"")</f>
        <v/>
      </c>
      <c r="AV180" s="78" t="str">
        <f t="shared" si="281"/>
        <v/>
      </c>
      <c r="AW180" s="58" t="str">
        <f t="shared" ref="AW180:AW201" si="299">IF(AND(AT180&lt;&gt;"",SUMIF(Subgroup,AT180,AH:AH)&gt;0),IF(Subgroup_Fisher_transformation="Off",MAX(0,SUMPRODUCT(--(Subgroup=AT180),AH:AH,AE:AE,AE:AE)-(SUMPRODUCT(--(Subgroup=AT180),AH:AH,AE:AE)^2/SUMIF(Subgroup,AT180,AH:AH))),MAX(0,SUMPRODUCT(--(Subgroup=AT180),AH:AH,AF:AF,AF:AF)-(SUMPRODUCT(--(Subgroup=AT180),AH:AH,AF:AF)^2/SUMIF(Subgroup,AT180,AH:AH)))),"")</f>
        <v/>
      </c>
      <c r="AX180" s="89" t="str">
        <f t="shared" ref="AX180:AX201" si="300">IF(AW180&lt;&gt;"",CHIDIST(AW180,AV180-1),"")</f>
        <v/>
      </c>
      <c r="AY180" s="83" t="str">
        <f t="shared" si="251"/>
        <v/>
      </c>
      <c r="AZ180" s="58" t="str">
        <f t="shared" ref="AZ180:AZ201" si="301">IF(AW180&lt;&gt;"",SUMIF(Subgroup,AT180,Weightf)-SUMPRODUCT(--(Subgroup=AT180),Weightf,Weightf)/SUMIF(Subgroup,AT180,Weightf),"")</f>
        <v/>
      </c>
      <c r="BA180" s="58" t="str">
        <f t="shared" si="282"/>
        <v/>
      </c>
      <c r="BB180" s="58" t="str">
        <f t="shared" ref="BB180:BB201" si="302">IF(BA180&lt;&gt;"",SQRT(BA180),"")</f>
        <v/>
      </c>
      <c r="BC180" s="58" t="str">
        <f t="shared" ref="BC180:BC201" si="303">IF(AW180&lt;&gt;"",IF(Subgroup_Fisher_transformation="Off",SUMPRODUCT(--(Subgroup=AT180),AI:AI,AE:AE)/SUMIF(Subgroup,AT180,AI:AI),SUMPRODUCT(--(Subgroup=AT180),AI:AI,AF:AF)/SUMIF(Subgroup,AT180,AI:AI)),"")</f>
        <v/>
      </c>
      <c r="BD180" s="58" t="str">
        <f t="shared" si="283"/>
        <v/>
      </c>
      <c r="BE180" s="88" t="str">
        <f t="shared" si="284"/>
        <v/>
      </c>
      <c r="BF180" s="58" t="str">
        <f t="shared" si="285"/>
        <v/>
      </c>
      <c r="BG180" s="58" t="str">
        <f t="shared" si="286"/>
        <v/>
      </c>
      <c r="BH180" s="58" t="str">
        <f t="shared" si="252"/>
        <v/>
      </c>
      <c r="BI180" s="58" t="str">
        <f t="shared" si="253"/>
        <v/>
      </c>
      <c r="BJ180" s="58" t="str">
        <f t="shared" si="287"/>
        <v/>
      </c>
      <c r="BK180" s="58" t="str">
        <f t="shared" si="288"/>
        <v/>
      </c>
      <c r="BL180" s="58" t="str">
        <f t="shared" si="254"/>
        <v/>
      </c>
      <c r="BM180" s="58" t="str">
        <f t="shared" si="255"/>
        <v/>
      </c>
      <c r="BN180" s="58" t="str">
        <f t="shared" si="289"/>
        <v/>
      </c>
      <c r="BO180" s="58" t="e">
        <f t="shared" si="290"/>
        <v>#N/A</v>
      </c>
      <c r="BP180" s="83" t="str">
        <f t="shared" si="256"/>
        <v/>
      </c>
      <c r="BQ180" s="58" t="str">
        <f t="shared" si="291"/>
        <v/>
      </c>
      <c r="BR180" s="58" t="str">
        <f t="shared" si="292"/>
        <v/>
      </c>
      <c r="BS180" s="58" t="str">
        <f t="shared" si="293"/>
        <v/>
      </c>
      <c r="BT180" s="47" t="str">
        <f t="shared" si="294"/>
        <v/>
      </c>
      <c r="BY180" s="167"/>
      <c r="BZ180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80" s="58" t="e">
        <f>IF(Include_in_Moderator=TRUE,'Moderator Analysis'!E:E,NA())</f>
        <v>#N/A</v>
      </c>
      <c r="CB180" s="58" t="e">
        <f>IF(Include_in_Moderator=TRUE,'Moderator Analysis'!F:F,NA())</f>
        <v>#N/A</v>
      </c>
      <c r="CC180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80" s="58" t="str">
        <f>IF(Include_in_Moderator=TRUE,1/CC:CC^2,"")</f>
        <v/>
      </c>
      <c r="CE180" s="58" t="str">
        <f>IF(Include_in_Moderator=TRUE,'Moderator Analysis'!F:F-CO$2,"")</f>
        <v/>
      </c>
      <c r="CF180" s="58" t="str">
        <f>IF(Include_in_Moderator=TRUE,'Moderator Analysis'!E:E-CO$3,"")</f>
        <v/>
      </c>
      <c r="CG180" s="47" t="str">
        <f>IF(Include_in_Moderator=TRUE,CD:CD*('Moderator Analysis'!F:F-CO$5-CO$4*'Moderator Analysis'!E:E)^2,"")</f>
        <v/>
      </c>
      <c r="CH180" s="27"/>
      <c r="CI180" s="75" t="str">
        <f>IF(AND(Sufficient_data="Yes",Include_study="Yes",Include_in_Moderator=TRUE,Moderator&lt;&gt;""),1/(CC:CC^2+CO$7),"")</f>
        <v/>
      </c>
      <c r="CJ180" s="58" t="str">
        <f>IF(AND(Sufficient_data="Yes",Include_study="Yes",CI180&lt;&gt;""),'Moderator Analysis'!F:F-'Moderator Analysis'!K$37,"")</f>
        <v/>
      </c>
      <c r="CK180" s="58" t="str">
        <f>IF(AND(Sufficient_data="Yes",Include_study="Yes",CI180&lt;&gt;""),'Moderator Analysis'!E:E-SUMPRODUCT('Moderator Analysis'!E:E,CI:CI)/SUM(CI:CI),"")</f>
        <v/>
      </c>
      <c r="CL180" s="47" t="str">
        <f>IF(AND(Sufficient_data="Yes",Include_study="Yes",CI180&lt;&gt;""),CI:CI*(CB180-'Moderator Analysis'!K$29-'Moderator Analysis'!K$30*'Moderator Analysis'!E:E)^2,"")</f>
        <v/>
      </c>
      <c r="CQ180" s="167"/>
      <c r="CR180" s="150" t="b">
        <f>IF(Additional_Fisher_transformation="On",AND(Include_study="Yes",Number_of_observations&lt;&gt;"",Number_of_predictors&lt;&gt;""),AND(Include_study="Yes",Sufficient_data="Yes"))</f>
        <v>0</v>
      </c>
      <c r="CS180" s="169"/>
      <c r="CT180" s="58" t="str">
        <f>IF(Include_in_Pub_Bias=TRUE,Partial_correlation,"")</f>
        <v/>
      </c>
      <c r="CU180" s="58" t="str">
        <f>IF(AND(Include_in_Pub_Bias=TRUE,Additional_Fisher_transformation="On"),FISHER(Partial_correlation),"")</f>
        <v/>
      </c>
      <c r="CV180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80" s="58" t="str">
        <f>IF(Include_in_Pub_Bias=TRUE,1/CV:CV^2,"")</f>
        <v/>
      </c>
      <c r="CX180" s="58" t="str">
        <f>IF(Include_in_Pub_Bias=TRUE,1/(CV:CV^2+IF(Additional_model="Fixed effect",0,Calculations!DK$11)),"")</f>
        <v/>
      </c>
      <c r="CY180" s="58" t="str">
        <f>IF(Include_in_Pub_Bias=TRUE,1/(CV:CV^2+IF(Additional_model="Fixed effect",0,'Publication Bias Analysis'!L$32)),"")</f>
        <v/>
      </c>
      <c r="CZ180" s="58" t="str">
        <f>IF(Include_in_Pub_Bias=TRUE,'Publication Bias Analysis'!E:E-'Publication Bias Analysis'!I$37,"")</f>
        <v/>
      </c>
      <c r="DA180" s="58" t="str">
        <f>IF(Include_in_Pub_Bias=TRUE,IF(Additional_model="Fixed effect",1/CV:CV,1/SQRT(CV:CV^2+DK$11)),"")</f>
        <v/>
      </c>
      <c r="DB180" s="58" t="str">
        <f>IF(Include_in_Pub_Bias=TRUE,IF(Additional_model="Fixed effect",'Publication Bias Analysis'!E:E/CV:CV,'Publication Bias Analysis'!E:E/SQRT(CV:CV^2+DK$11)),"")</f>
        <v/>
      </c>
      <c r="DC180" s="78" t="str">
        <f>IF(Include_in_Pub_Bias=TRUE,RANK(DP:DP,DP:DP,1)*IF(DO:DO&gt;0,1,-1),"")</f>
        <v/>
      </c>
      <c r="DD180" s="78" t="str">
        <f>IF(Include_in_Pub_Bias=TRUE,DC:DC,"")</f>
        <v/>
      </c>
      <c r="DE180" s="78" t="str">
        <f>IF(Include_in_Pub_Bias=TRUE,RANK(DS:DS,DS:DS,1)*IF(DR:DR&lt;0,-1,1),"")</f>
        <v/>
      </c>
      <c r="DF180" s="78" t="str">
        <f>IF(Include_in_Pub_Bias=TRUE,RANK(DV:DV,DV:DV,1)*IF(DU:DU&lt;0,-1,1),"")</f>
        <v/>
      </c>
      <c r="DG180" s="58" t="e">
        <f>IF(Include_in_Pub_Bias=TRUE,'Publication Bias Analysis'!E:E,NA())</f>
        <v>#N/A</v>
      </c>
      <c r="DH180" s="47" t="e">
        <f>IF(Include_in_Pub_Bias=TRUE,CV:CV,NA())</f>
        <v>#N/A</v>
      </c>
      <c r="DN180" s="164"/>
      <c r="DO180" s="10" t="str">
        <f>IF(Include_in_Pub_Bias=TRUE,IF('Publication Bias Analysis'!L$37="Left",'Publication Bias Analysis'!E:E-'Publication Bias Analysis'!I$29,'Publication Bias Analysis'!I$29-'Publication Bias Analysis'!E:E),"")</f>
        <v/>
      </c>
      <c r="DP180" s="10" t="str">
        <f>IF(Include_in_Pub_Bias=TRUE,ABS(DO180),"")</f>
        <v/>
      </c>
      <c r="DQ180" s="47" t="str">
        <f>IF(Include_in_Pub_Bias=TRUE,1/(CV:CV^2+IF(Additional_model="Fixed effect",0,$DZ$6)),"")</f>
        <v/>
      </c>
      <c r="DR180" s="10" t="str">
        <f>IF(Include_in_Pub_Bias=TRUE,IF('Publication Bias Analysis'!L$37="Left",'Publication Bias Analysis'!E:E-DZ$3,DZ$3-'Publication Bias Analysis'!E:E),"")</f>
        <v/>
      </c>
      <c r="DS180" s="10" t="str">
        <f t="shared" si="257"/>
        <v/>
      </c>
      <c r="DT180" s="47" t="str">
        <f>IF(AND(DR180&lt;&gt;"",DD180&lt;=MAX(DD:DD)-DZ$7),1/(CV:CV^2+IF(Additional_model="Fixed effect",0,$DZ$13)),"")</f>
        <v/>
      </c>
      <c r="DU180" s="10" t="str">
        <f>IF(Include_in_Pub_Bias=TRUE,IF('Publication Bias Analysis'!L$37="Left",'Publication Bias Analysis'!E:E-DZ$10,DZ$10-'Publication Bias Analysis'!E:E),"")</f>
        <v/>
      </c>
      <c r="DV180" s="10" t="str">
        <f t="shared" ref="DV180:DV201" si="304">IF(DU180&lt;&gt;"",ABS(DU180),"")</f>
        <v/>
      </c>
      <c r="DW180" s="47" t="str">
        <f>IF(AND(DU180&lt;&gt;"",DE180&lt;=MAX(DE:DE)-DZ$14),1/(CV:CV^2+IF(Additional_model="Fixed effect",0,$DZ$20)),"")</f>
        <v/>
      </c>
      <c r="EO180" s="164"/>
      <c r="EP180" s="58" t="str">
        <f>IF(Include_in_Pub_Bias=TRUE,Inverse_standard_error-AVERAGE(Inverse_standard_error),"")</f>
        <v/>
      </c>
      <c r="EQ180" s="47" t="str">
        <f>IF(Include_in_Pub_Bias=TRUE,Z_score-('Publication Bias Analysis'!P$3+'Publication Bias Analysis'!P$4*Inverse_standard_error),"")</f>
        <v/>
      </c>
      <c r="ES180" s="164"/>
      <c r="ET180" s="58" t="str">
        <f>IF(Include_in_Pub_Bias=TRUE,('Publication Bias Analysis'!E:E-SUMPRODUCT('Publication Bias Analysis'!E:E,Calculations!CW:CW)/SUM(Calculations!CW:CW))/(SQRT(EU:EU)),"")</f>
        <v/>
      </c>
      <c r="EU180" s="58" t="str">
        <f>IF(Include_in_Pub_Bias=TRUE,'Publication Bias Analysis'!F:F^2-1/(SUM(Calculations!CW:CW)),"")</f>
        <v/>
      </c>
      <c r="EV180" s="78" t="str">
        <f>IF(Include_in_Pub_Bias=TRUE,RANK(ET:ET,ET:ET,1),"")</f>
        <v/>
      </c>
      <c r="EW180" s="78" t="str">
        <f>IF(Include_in_Pub_Bias=TRUE,RANK(EU:EU,EU:EU,1),"")</f>
        <v/>
      </c>
      <c r="EX180" s="78" t="str">
        <f>IF(Include_in_Pub_Bias=TRUE,COUNTIFS(EV181:EV379,"&lt;"&amp;EV180,EW181:EW379,"&lt;"&amp;EW180)+COUNTIFS(EV181:EV379,"&gt;"&amp;EV180,EW181:EW379,"&gt;"&amp;EW180),"")</f>
        <v/>
      </c>
      <c r="EY180" s="94" t="str">
        <f>IF(Include_in_Pub_Bias=TRUE,COUNTIFS(EV181:EV379,"&lt;"&amp;EV180,EW181:EW379,"&gt;"&amp;EW180)+COUNTIFS(EV181:EV379,"&gt;"&amp;EV180,EW181:EW379,"&lt;"&amp;EW180),"")</f>
        <v/>
      </c>
      <c r="FA180" s="164"/>
      <c r="FG180" s="164"/>
      <c r="FH180" s="58" t="e">
        <f>IF(Include_in_Pub_Bias=TRUE,Inverse_standard_error,NA())</f>
        <v>#N/A</v>
      </c>
      <c r="FI180" s="58" t="e">
        <f>IF(Include_in_Pub_Bias=TRUE,Z_score,NA())</f>
        <v>#N/A</v>
      </c>
      <c r="FJ180" s="58" t="str">
        <f>IF(Include_in_Pub_Bias=TRUE,Inverse_standard_error-AVERAGE(Inverse_standard_error),"")</f>
        <v/>
      </c>
      <c r="FK180" s="47" t="str">
        <f>IF(Include_in_Pub_Bias=TRUE,Z_score-('Publication Bias Analysis'!AK$30+'Publication Bias Analysis'!AK$31*Inverse_standard_error),"")</f>
        <v/>
      </c>
      <c r="FQ180" s="164"/>
      <c r="FR180" s="98" t="str">
        <f>IF(Z_score&lt;&gt;"",RANK('Publication Bias Analysis'!AT:AT,'Publication Bias Analysis'!AT:AT,1)+COUNTIF('Publication Bias Analysis'!AT$2:AT179,'Publication Bias Analysis'!AR180),"")</f>
        <v/>
      </c>
      <c r="FS180" s="58" t="str">
        <f t="shared" si="259"/>
        <v/>
      </c>
      <c r="FT180" s="58" t="e">
        <f>IF(Include_in_Pub_Bias=TRUE,'Publication Bias Analysis'!AS180,NA())</f>
        <v>#N/A</v>
      </c>
      <c r="FU180" s="58" t="e">
        <f>IF('Publication Bias Analysis'!AS180&lt;&gt;"",'Publication Bias Analysis'!AT180,NA())</f>
        <v>#N/A</v>
      </c>
      <c r="FV180" s="58" t="str">
        <f>IF(Include_in_Pub_Bias=TRUE,'Publication Bias Analysis'!AS:AS-AVERAGE('Publication Bias Analysis'!AS:AS),"")</f>
        <v/>
      </c>
      <c r="FW180" s="47" t="str">
        <f>IF(Include_in_Pub_Bias=TRUE,FU:FU-('Publication Bias Analysis'!AW$30+'Publication Bias Analysis'!AW$31*FT:FT),"")</f>
        <v/>
      </c>
      <c r="GC180" s="164"/>
      <c r="GD180" s="58" t="str">
        <f t="shared" si="295"/>
        <v/>
      </c>
      <c r="GE180" s="58" t="str">
        <f t="shared" ref="GE180:GE201" si="305">IF(GD180&lt;&gt;"",1-NORMSDIST(ABS(GD180)),"")</f>
        <v/>
      </c>
      <c r="GF180" s="47" t="str">
        <f t="shared" si="258"/>
        <v/>
      </c>
    </row>
    <row r="181" spans="1:188" x14ac:dyDescent="0.2">
      <c r="A181" s="166"/>
      <c r="B181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81" s="78" t="str">
        <f>IF(B181&lt;&gt;"",IF(B181=0,COUNTIF(B$2:B180,0)+1,COUNTIF(B$2:B180,B181)+B181+COUNTIF(B:B,0)),"")</f>
        <v/>
      </c>
      <c r="D181" s="78" t="str">
        <f>IF(AND(Variance&lt;&gt;"",Entry_Number&lt;&gt;""),Entry_Number,"")</f>
        <v/>
      </c>
      <c r="E181" s="120" t="str">
        <f>IF(Input!Study_name&lt;&gt;"",Input!Study_name,"")</f>
        <v/>
      </c>
      <c r="F181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81" s="58" t="str">
        <f t="shared" si="260"/>
        <v/>
      </c>
      <c r="H181" s="58" t="str">
        <f t="shared" si="261"/>
        <v/>
      </c>
      <c r="I181" s="58" t="str">
        <f t="shared" si="262"/>
        <v/>
      </c>
      <c r="J181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81" s="58" t="str">
        <f>IF(AND(Include_study="Yes",Sufficient_data="Yes",Variance&lt;&gt;""),IF(Input!Standard_error_of_Partial_correlation&lt;&gt;"",Input!Standard_error_of_Partial_correlation,SQRT(J181)),"")</f>
        <v/>
      </c>
      <c r="L181" s="58" t="str">
        <f>IF(AND(Sufficient_data="Yes",Include_study="Yes",Variance&lt;&gt;""),1/Variance,"")</f>
        <v/>
      </c>
      <c r="M181" s="58" t="str">
        <f>IF(AND(Sufficient_data="Yes",Include_study="Yes",Variance&lt;&gt;""),1/(Variance+T2_),"")</f>
        <v/>
      </c>
      <c r="N181" s="58" t="str">
        <f t="shared" si="263"/>
        <v/>
      </c>
      <c r="O181" s="58" t="str">
        <f t="shared" si="264"/>
        <v/>
      </c>
      <c r="P181" s="143" t="str">
        <f t="shared" si="265"/>
        <v/>
      </c>
      <c r="Q181" s="146" t="str">
        <f>IF(AND(Include_study="Yes",Sufficient_data="Yes",Variance&lt;&gt;""),IF(Fisher_transformation="Off",Partial_correlation,Partial_correlation_z)-Combined_Effect_Size,"")</f>
        <v/>
      </c>
      <c r="S181" s="75" t="e">
        <f>IF(AND(Sufficient_data="Yes",Include_study="Yes",Variance&lt;&gt;""),Partial_correlation,NA())</f>
        <v>#N/A</v>
      </c>
      <c r="T181" s="58" t="e">
        <f t="shared" si="266"/>
        <v>#N/A</v>
      </c>
      <c r="U181" s="47" t="e">
        <f t="shared" si="267"/>
        <v>#N/A</v>
      </c>
      <c r="Z181" s="166"/>
      <c r="AA181" s="82" t="str">
        <f t="shared" si="268"/>
        <v/>
      </c>
      <c r="AB181" s="88" t="b">
        <f t="shared" si="296"/>
        <v>0</v>
      </c>
      <c r="AC181" s="105" t="str">
        <f>IF(Include_in_subgroup=TRUE,Input!Study_name,"")</f>
        <v/>
      </c>
      <c r="AD181" s="58" t="str">
        <f t="shared" si="269"/>
        <v/>
      </c>
      <c r="AE181" s="58" t="str">
        <f t="shared" si="270"/>
        <v/>
      </c>
      <c r="AF181" s="58" t="str">
        <f t="shared" si="271"/>
        <v/>
      </c>
      <c r="AG181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81" s="58" t="str">
        <f t="shared" si="272"/>
        <v/>
      </c>
      <c r="AI181" s="58" t="str">
        <f t="shared" si="273"/>
        <v/>
      </c>
      <c r="AJ181" s="83" t="str">
        <f t="shared" si="274"/>
        <v/>
      </c>
      <c r="AK181" s="58" t="str">
        <f t="shared" si="275"/>
        <v/>
      </c>
      <c r="AL181" s="58" t="str">
        <f t="shared" si="276"/>
        <v/>
      </c>
      <c r="AM181" s="47" t="str">
        <f t="shared" si="277"/>
        <v/>
      </c>
      <c r="AN181" s="27"/>
      <c r="AO181" s="75" t="e">
        <f t="shared" si="278"/>
        <v>#N/A</v>
      </c>
      <c r="AP181" s="58" t="e">
        <f t="shared" si="279"/>
        <v>#N/A</v>
      </c>
      <c r="AQ181" s="47" t="e">
        <f t="shared" si="280"/>
        <v>#N/A</v>
      </c>
      <c r="AR181" s="27"/>
      <c r="AS181" s="82" t="str">
        <f t="shared" si="297"/>
        <v/>
      </c>
      <c r="AT181" s="58" t="str">
        <f>IF(AND(Sufficient_data="Yes",Include_study="Yes",Subgroup&lt;&gt;""),IF(COUNTIFS(Input!K$2:K180,"="&amp;"Yes",Input!C$2:C180,"="&amp;"Yes",Input!M$2:M180,"="&amp;Subgroup)&gt;0,"",Subgroup),"")</f>
        <v/>
      </c>
      <c r="AU181" s="88" t="str">
        <f t="shared" si="298"/>
        <v/>
      </c>
      <c r="AV181" s="78" t="str">
        <f t="shared" si="281"/>
        <v/>
      </c>
      <c r="AW181" s="58" t="str">
        <f t="shared" si="299"/>
        <v/>
      </c>
      <c r="AX181" s="89" t="str">
        <f t="shared" si="300"/>
        <v/>
      </c>
      <c r="AY181" s="83" t="str">
        <f t="shared" si="251"/>
        <v/>
      </c>
      <c r="AZ181" s="58" t="str">
        <f t="shared" si="301"/>
        <v/>
      </c>
      <c r="BA181" s="58" t="str">
        <f t="shared" si="282"/>
        <v/>
      </c>
      <c r="BB181" s="58" t="str">
        <f t="shared" si="302"/>
        <v/>
      </c>
      <c r="BC181" s="58" t="str">
        <f t="shared" si="303"/>
        <v/>
      </c>
      <c r="BD181" s="58" t="str">
        <f t="shared" si="283"/>
        <v/>
      </c>
      <c r="BE181" s="88" t="str">
        <f t="shared" si="284"/>
        <v/>
      </c>
      <c r="BF181" s="58" t="str">
        <f t="shared" si="285"/>
        <v/>
      </c>
      <c r="BG181" s="58" t="str">
        <f t="shared" si="286"/>
        <v/>
      </c>
      <c r="BH181" s="58" t="str">
        <f t="shared" si="252"/>
        <v/>
      </c>
      <c r="BI181" s="58" t="str">
        <f t="shared" si="253"/>
        <v/>
      </c>
      <c r="BJ181" s="58" t="str">
        <f t="shared" si="287"/>
        <v/>
      </c>
      <c r="BK181" s="58" t="str">
        <f t="shared" si="288"/>
        <v/>
      </c>
      <c r="BL181" s="58" t="str">
        <f t="shared" si="254"/>
        <v/>
      </c>
      <c r="BM181" s="58" t="str">
        <f t="shared" si="255"/>
        <v/>
      </c>
      <c r="BN181" s="58" t="str">
        <f t="shared" si="289"/>
        <v/>
      </c>
      <c r="BO181" s="58" t="e">
        <f t="shared" si="290"/>
        <v>#N/A</v>
      </c>
      <c r="BP181" s="83" t="str">
        <f t="shared" si="256"/>
        <v/>
      </c>
      <c r="BQ181" s="58" t="str">
        <f t="shared" si="291"/>
        <v/>
      </c>
      <c r="BR181" s="58" t="str">
        <f t="shared" si="292"/>
        <v/>
      </c>
      <c r="BS181" s="58" t="str">
        <f t="shared" si="293"/>
        <v/>
      </c>
      <c r="BT181" s="47" t="str">
        <f t="shared" si="294"/>
        <v/>
      </c>
      <c r="BY181" s="167"/>
      <c r="BZ181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81" s="58" t="e">
        <f>IF(Include_in_Moderator=TRUE,'Moderator Analysis'!E:E,NA())</f>
        <v>#N/A</v>
      </c>
      <c r="CB181" s="58" t="e">
        <f>IF(Include_in_Moderator=TRUE,'Moderator Analysis'!F:F,NA())</f>
        <v>#N/A</v>
      </c>
      <c r="CC181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81" s="58" t="str">
        <f>IF(Include_in_Moderator=TRUE,1/CC:CC^2,"")</f>
        <v/>
      </c>
      <c r="CE181" s="58" t="str">
        <f>IF(Include_in_Moderator=TRUE,'Moderator Analysis'!F:F-CO$2,"")</f>
        <v/>
      </c>
      <c r="CF181" s="58" t="str">
        <f>IF(Include_in_Moderator=TRUE,'Moderator Analysis'!E:E-CO$3,"")</f>
        <v/>
      </c>
      <c r="CG181" s="47" t="str">
        <f>IF(Include_in_Moderator=TRUE,CD:CD*('Moderator Analysis'!F:F-CO$5-CO$4*'Moderator Analysis'!E:E)^2,"")</f>
        <v/>
      </c>
      <c r="CH181" s="27"/>
      <c r="CI181" s="75" t="str">
        <f>IF(AND(Sufficient_data="Yes",Include_study="Yes",Include_in_Moderator=TRUE,Moderator&lt;&gt;""),1/(CC:CC^2+CO$7),"")</f>
        <v/>
      </c>
      <c r="CJ181" s="58" t="str">
        <f>IF(AND(Sufficient_data="Yes",Include_study="Yes",CI181&lt;&gt;""),'Moderator Analysis'!F:F-'Moderator Analysis'!K$37,"")</f>
        <v/>
      </c>
      <c r="CK181" s="58" t="str">
        <f>IF(AND(Sufficient_data="Yes",Include_study="Yes",CI181&lt;&gt;""),'Moderator Analysis'!E:E-SUMPRODUCT('Moderator Analysis'!E:E,CI:CI)/SUM(CI:CI),"")</f>
        <v/>
      </c>
      <c r="CL181" s="47" t="str">
        <f>IF(AND(Sufficient_data="Yes",Include_study="Yes",CI181&lt;&gt;""),CI:CI*(CB181-'Moderator Analysis'!K$29-'Moderator Analysis'!K$30*'Moderator Analysis'!E:E)^2,"")</f>
        <v/>
      </c>
      <c r="CQ181" s="167"/>
      <c r="CR181" s="150" t="b">
        <f>IF(Additional_Fisher_transformation="On",AND(Include_study="Yes",Number_of_observations&lt;&gt;"",Number_of_predictors&lt;&gt;""),AND(Include_study="Yes",Sufficient_data="Yes"))</f>
        <v>0</v>
      </c>
      <c r="CS181" s="169"/>
      <c r="CT181" s="58" t="str">
        <f>IF(Include_in_Pub_Bias=TRUE,Partial_correlation,"")</f>
        <v/>
      </c>
      <c r="CU181" s="58" t="str">
        <f>IF(AND(Include_in_Pub_Bias=TRUE,Additional_Fisher_transformation="On"),FISHER(Partial_correlation),"")</f>
        <v/>
      </c>
      <c r="CV181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81" s="58" t="str">
        <f>IF(Include_in_Pub_Bias=TRUE,1/CV:CV^2,"")</f>
        <v/>
      </c>
      <c r="CX181" s="58" t="str">
        <f>IF(Include_in_Pub_Bias=TRUE,1/(CV:CV^2+IF(Additional_model="Fixed effect",0,Calculations!DK$11)),"")</f>
        <v/>
      </c>
      <c r="CY181" s="58" t="str">
        <f>IF(Include_in_Pub_Bias=TRUE,1/(CV:CV^2+IF(Additional_model="Fixed effect",0,'Publication Bias Analysis'!L$32)),"")</f>
        <v/>
      </c>
      <c r="CZ181" s="58" t="str">
        <f>IF(Include_in_Pub_Bias=TRUE,'Publication Bias Analysis'!E:E-'Publication Bias Analysis'!I$37,"")</f>
        <v/>
      </c>
      <c r="DA181" s="58" t="str">
        <f>IF(Include_in_Pub_Bias=TRUE,IF(Additional_model="Fixed effect",1/CV:CV,1/SQRT(CV:CV^2+DK$11)),"")</f>
        <v/>
      </c>
      <c r="DB181" s="58" t="str">
        <f>IF(Include_in_Pub_Bias=TRUE,IF(Additional_model="Fixed effect",'Publication Bias Analysis'!E:E/CV:CV,'Publication Bias Analysis'!E:E/SQRT(CV:CV^2+DK$11)),"")</f>
        <v/>
      </c>
      <c r="DC181" s="78" t="str">
        <f>IF(Include_in_Pub_Bias=TRUE,RANK(DP:DP,DP:DP,1)*IF(DO:DO&gt;0,1,-1),"")</f>
        <v/>
      </c>
      <c r="DD181" s="78" t="str">
        <f>IF(Include_in_Pub_Bias=TRUE,DC:DC,"")</f>
        <v/>
      </c>
      <c r="DE181" s="78" t="str">
        <f>IF(Include_in_Pub_Bias=TRUE,RANK(DS:DS,DS:DS,1)*IF(DR:DR&lt;0,-1,1),"")</f>
        <v/>
      </c>
      <c r="DF181" s="78" t="str">
        <f>IF(Include_in_Pub_Bias=TRUE,RANK(DV:DV,DV:DV,1)*IF(DU:DU&lt;0,-1,1),"")</f>
        <v/>
      </c>
      <c r="DG181" s="58" t="e">
        <f>IF(Include_in_Pub_Bias=TRUE,'Publication Bias Analysis'!E:E,NA())</f>
        <v>#N/A</v>
      </c>
      <c r="DH181" s="47" t="e">
        <f>IF(Include_in_Pub_Bias=TRUE,CV:CV,NA())</f>
        <v>#N/A</v>
      </c>
      <c r="DN181" s="164"/>
      <c r="DO181" s="10" t="str">
        <f>IF(Include_in_Pub_Bias=TRUE,IF('Publication Bias Analysis'!L$37="Left",'Publication Bias Analysis'!E:E-'Publication Bias Analysis'!I$29,'Publication Bias Analysis'!I$29-'Publication Bias Analysis'!E:E),"")</f>
        <v/>
      </c>
      <c r="DP181" s="10" t="str">
        <f>IF(Include_in_Pub_Bias=TRUE,ABS(DO181),"")</f>
        <v/>
      </c>
      <c r="DQ181" s="47" t="str">
        <f>IF(Include_in_Pub_Bias=TRUE,1/(CV:CV^2+IF(Additional_model="Fixed effect",0,$DZ$6)),"")</f>
        <v/>
      </c>
      <c r="DR181" s="10" t="str">
        <f>IF(Include_in_Pub_Bias=TRUE,IF('Publication Bias Analysis'!L$37="Left",'Publication Bias Analysis'!E:E-DZ$3,DZ$3-'Publication Bias Analysis'!E:E),"")</f>
        <v/>
      </c>
      <c r="DS181" s="10" t="str">
        <f t="shared" si="257"/>
        <v/>
      </c>
      <c r="DT181" s="47" t="str">
        <f>IF(AND(DR181&lt;&gt;"",DD181&lt;=MAX(DD:DD)-DZ$7),1/(CV:CV^2+IF(Additional_model="Fixed effect",0,$DZ$13)),"")</f>
        <v/>
      </c>
      <c r="DU181" s="10" t="str">
        <f>IF(Include_in_Pub_Bias=TRUE,IF('Publication Bias Analysis'!L$37="Left",'Publication Bias Analysis'!E:E-DZ$10,DZ$10-'Publication Bias Analysis'!E:E),"")</f>
        <v/>
      </c>
      <c r="DV181" s="10" t="str">
        <f t="shared" si="304"/>
        <v/>
      </c>
      <c r="DW181" s="47" t="str">
        <f>IF(AND(DU181&lt;&gt;"",DE181&lt;=MAX(DE:DE)-DZ$14),1/(CV:CV^2+IF(Additional_model="Fixed effect",0,$DZ$20)),"")</f>
        <v/>
      </c>
      <c r="EO181" s="164"/>
      <c r="EP181" s="58" t="str">
        <f>IF(Include_in_Pub_Bias=TRUE,Inverse_standard_error-AVERAGE(Inverse_standard_error),"")</f>
        <v/>
      </c>
      <c r="EQ181" s="47" t="str">
        <f>IF(Include_in_Pub_Bias=TRUE,Z_score-('Publication Bias Analysis'!P$3+'Publication Bias Analysis'!P$4*Inverse_standard_error),"")</f>
        <v/>
      </c>
      <c r="ES181" s="164"/>
      <c r="ET181" s="58" t="str">
        <f>IF(Include_in_Pub_Bias=TRUE,('Publication Bias Analysis'!E:E-SUMPRODUCT('Publication Bias Analysis'!E:E,Calculations!CW:CW)/SUM(Calculations!CW:CW))/(SQRT(EU:EU)),"")</f>
        <v/>
      </c>
      <c r="EU181" s="58" t="str">
        <f>IF(Include_in_Pub_Bias=TRUE,'Publication Bias Analysis'!F:F^2-1/(SUM(Calculations!CW:CW)),"")</f>
        <v/>
      </c>
      <c r="EV181" s="78" t="str">
        <f>IF(Include_in_Pub_Bias=TRUE,RANK(ET:ET,ET:ET,1),"")</f>
        <v/>
      </c>
      <c r="EW181" s="78" t="str">
        <f>IF(Include_in_Pub_Bias=TRUE,RANK(EU:EU,EU:EU,1),"")</f>
        <v/>
      </c>
      <c r="EX181" s="78" t="str">
        <f>IF(Include_in_Pub_Bias=TRUE,COUNTIFS(EV182:EV380,"&lt;"&amp;EV181,EW182:EW380,"&lt;"&amp;EW181)+COUNTIFS(EV182:EV380,"&gt;"&amp;EV181,EW182:EW380,"&gt;"&amp;EW181),"")</f>
        <v/>
      </c>
      <c r="EY181" s="94" t="str">
        <f>IF(Include_in_Pub_Bias=TRUE,COUNTIFS(EV182:EV380,"&lt;"&amp;EV181,EW182:EW380,"&gt;"&amp;EW181)+COUNTIFS(EV182:EV380,"&gt;"&amp;EV181,EW182:EW380,"&lt;"&amp;EW181),"")</f>
        <v/>
      </c>
      <c r="FA181" s="164"/>
      <c r="FG181" s="164"/>
      <c r="FH181" s="58" t="e">
        <f>IF(Include_in_Pub_Bias=TRUE,Inverse_standard_error,NA())</f>
        <v>#N/A</v>
      </c>
      <c r="FI181" s="58" t="e">
        <f>IF(Include_in_Pub_Bias=TRUE,Z_score,NA())</f>
        <v>#N/A</v>
      </c>
      <c r="FJ181" s="58" t="str">
        <f>IF(Include_in_Pub_Bias=TRUE,Inverse_standard_error-AVERAGE(Inverse_standard_error),"")</f>
        <v/>
      </c>
      <c r="FK181" s="47" t="str">
        <f>IF(Include_in_Pub_Bias=TRUE,Z_score-('Publication Bias Analysis'!AK$30+'Publication Bias Analysis'!AK$31*Inverse_standard_error),"")</f>
        <v/>
      </c>
      <c r="FQ181" s="164"/>
      <c r="FR181" s="98" t="str">
        <f>IF(Z_score&lt;&gt;"",RANK('Publication Bias Analysis'!AT:AT,'Publication Bias Analysis'!AT:AT,1)+COUNTIF('Publication Bias Analysis'!AT$2:AT180,'Publication Bias Analysis'!AR181),"")</f>
        <v/>
      </c>
      <c r="FS181" s="58" t="str">
        <f t="shared" si="259"/>
        <v/>
      </c>
      <c r="FT181" s="58" t="e">
        <f>IF(Include_in_Pub_Bias=TRUE,'Publication Bias Analysis'!AS181,NA())</f>
        <v>#N/A</v>
      </c>
      <c r="FU181" s="58" t="e">
        <f>IF('Publication Bias Analysis'!AS181&lt;&gt;"",'Publication Bias Analysis'!AT181,NA())</f>
        <v>#N/A</v>
      </c>
      <c r="FV181" s="58" t="str">
        <f>IF(Include_in_Pub_Bias=TRUE,'Publication Bias Analysis'!AS:AS-AVERAGE('Publication Bias Analysis'!AS:AS),"")</f>
        <v/>
      </c>
      <c r="FW181" s="47" t="str">
        <f>IF(Include_in_Pub_Bias=TRUE,FU:FU-('Publication Bias Analysis'!AW$30+'Publication Bias Analysis'!AW$31*FT:FT),"")</f>
        <v/>
      </c>
      <c r="GC181" s="164"/>
      <c r="GD181" s="58" t="str">
        <f t="shared" si="295"/>
        <v/>
      </c>
      <c r="GE181" s="58" t="str">
        <f t="shared" si="305"/>
        <v/>
      </c>
      <c r="GF181" s="47" t="str">
        <f t="shared" si="258"/>
        <v/>
      </c>
    </row>
    <row r="182" spans="1:188" x14ac:dyDescent="0.2">
      <c r="A182" s="166"/>
      <c r="B182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82" s="78" t="str">
        <f>IF(B182&lt;&gt;"",IF(B182=0,COUNTIF(B$2:B181,0)+1,COUNTIF(B$2:B181,B182)+B182+COUNTIF(B:B,0)),"")</f>
        <v/>
      </c>
      <c r="D182" s="78" t="str">
        <f>IF(AND(Variance&lt;&gt;"",Entry_Number&lt;&gt;""),Entry_Number,"")</f>
        <v/>
      </c>
      <c r="E182" s="120" t="str">
        <f>IF(Input!Study_name&lt;&gt;"",Input!Study_name,"")</f>
        <v/>
      </c>
      <c r="F182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82" s="58" t="str">
        <f t="shared" si="260"/>
        <v/>
      </c>
      <c r="H182" s="58" t="str">
        <f t="shared" si="261"/>
        <v/>
      </c>
      <c r="I182" s="58" t="str">
        <f t="shared" si="262"/>
        <v/>
      </c>
      <c r="J182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82" s="58" t="str">
        <f>IF(AND(Include_study="Yes",Sufficient_data="Yes",Variance&lt;&gt;""),IF(Input!Standard_error_of_Partial_correlation&lt;&gt;"",Input!Standard_error_of_Partial_correlation,SQRT(J182)),"")</f>
        <v/>
      </c>
      <c r="L182" s="58" t="str">
        <f>IF(AND(Sufficient_data="Yes",Include_study="Yes",Variance&lt;&gt;""),1/Variance,"")</f>
        <v/>
      </c>
      <c r="M182" s="58" t="str">
        <f>IF(AND(Sufficient_data="Yes",Include_study="Yes",Variance&lt;&gt;""),1/(Variance+T2_),"")</f>
        <v/>
      </c>
      <c r="N182" s="58" t="str">
        <f t="shared" si="263"/>
        <v/>
      </c>
      <c r="O182" s="58" t="str">
        <f t="shared" si="264"/>
        <v/>
      </c>
      <c r="P182" s="143" t="str">
        <f t="shared" si="265"/>
        <v/>
      </c>
      <c r="Q182" s="146" t="str">
        <f>IF(AND(Include_study="Yes",Sufficient_data="Yes",Variance&lt;&gt;""),IF(Fisher_transformation="Off",Partial_correlation,Partial_correlation_z)-Combined_Effect_Size,"")</f>
        <v/>
      </c>
      <c r="S182" s="75" t="e">
        <f>IF(AND(Sufficient_data="Yes",Include_study="Yes",Variance&lt;&gt;""),Partial_correlation,NA())</f>
        <v>#N/A</v>
      </c>
      <c r="T182" s="58" t="e">
        <f t="shared" si="266"/>
        <v>#N/A</v>
      </c>
      <c r="U182" s="47" t="e">
        <f t="shared" si="267"/>
        <v>#N/A</v>
      </c>
      <c r="Z182" s="166"/>
      <c r="AA182" s="82" t="str">
        <f t="shared" si="268"/>
        <v/>
      </c>
      <c r="AB182" s="88" t="b">
        <f t="shared" si="296"/>
        <v>0</v>
      </c>
      <c r="AC182" s="105" t="str">
        <f>IF(Include_in_subgroup=TRUE,Input!Study_name,"")</f>
        <v/>
      </c>
      <c r="AD182" s="58" t="str">
        <f t="shared" si="269"/>
        <v/>
      </c>
      <c r="AE182" s="58" t="str">
        <f t="shared" si="270"/>
        <v/>
      </c>
      <c r="AF182" s="58" t="str">
        <f t="shared" si="271"/>
        <v/>
      </c>
      <c r="AG182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82" s="58" t="str">
        <f t="shared" si="272"/>
        <v/>
      </c>
      <c r="AI182" s="58" t="str">
        <f t="shared" si="273"/>
        <v/>
      </c>
      <c r="AJ182" s="83" t="str">
        <f t="shared" si="274"/>
        <v/>
      </c>
      <c r="AK182" s="58" t="str">
        <f t="shared" si="275"/>
        <v/>
      </c>
      <c r="AL182" s="58" t="str">
        <f t="shared" si="276"/>
        <v/>
      </c>
      <c r="AM182" s="47" t="str">
        <f t="shared" si="277"/>
        <v/>
      </c>
      <c r="AN182" s="27"/>
      <c r="AO182" s="75" t="e">
        <f t="shared" si="278"/>
        <v>#N/A</v>
      </c>
      <c r="AP182" s="58" t="e">
        <f t="shared" si="279"/>
        <v>#N/A</v>
      </c>
      <c r="AQ182" s="47" t="e">
        <f t="shared" si="280"/>
        <v>#N/A</v>
      </c>
      <c r="AR182" s="27"/>
      <c r="AS182" s="82" t="str">
        <f t="shared" si="297"/>
        <v/>
      </c>
      <c r="AT182" s="58" t="str">
        <f>IF(AND(Sufficient_data="Yes",Include_study="Yes",Subgroup&lt;&gt;""),IF(COUNTIFS(Input!K$2:K181,"="&amp;"Yes",Input!C$2:C181,"="&amp;"Yes",Input!M$2:M181,"="&amp;Subgroup)&gt;0,"",Subgroup),"")</f>
        <v/>
      </c>
      <c r="AU182" s="88" t="str">
        <f t="shared" si="298"/>
        <v/>
      </c>
      <c r="AV182" s="78" t="str">
        <f t="shared" si="281"/>
        <v/>
      </c>
      <c r="AW182" s="58" t="str">
        <f t="shared" si="299"/>
        <v/>
      </c>
      <c r="AX182" s="89" t="str">
        <f t="shared" si="300"/>
        <v/>
      </c>
      <c r="AY182" s="83" t="str">
        <f t="shared" si="251"/>
        <v/>
      </c>
      <c r="AZ182" s="58" t="str">
        <f t="shared" si="301"/>
        <v/>
      </c>
      <c r="BA182" s="58" t="str">
        <f t="shared" si="282"/>
        <v/>
      </c>
      <c r="BB182" s="58" t="str">
        <f t="shared" si="302"/>
        <v/>
      </c>
      <c r="BC182" s="58" t="str">
        <f t="shared" si="303"/>
        <v/>
      </c>
      <c r="BD182" s="58" t="str">
        <f t="shared" si="283"/>
        <v/>
      </c>
      <c r="BE182" s="88" t="str">
        <f t="shared" si="284"/>
        <v/>
      </c>
      <c r="BF182" s="58" t="str">
        <f t="shared" si="285"/>
        <v/>
      </c>
      <c r="BG182" s="58" t="str">
        <f t="shared" si="286"/>
        <v/>
      </c>
      <c r="BH182" s="58" t="str">
        <f t="shared" si="252"/>
        <v/>
      </c>
      <c r="BI182" s="58" t="str">
        <f t="shared" si="253"/>
        <v/>
      </c>
      <c r="BJ182" s="58" t="str">
        <f t="shared" si="287"/>
        <v/>
      </c>
      <c r="BK182" s="58" t="str">
        <f t="shared" si="288"/>
        <v/>
      </c>
      <c r="BL182" s="58" t="str">
        <f t="shared" si="254"/>
        <v/>
      </c>
      <c r="BM182" s="58" t="str">
        <f t="shared" si="255"/>
        <v/>
      </c>
      <c r="BN182" s="58" t="str">
        <f t="shared" si="289"/>
        <v/>
      </c>
      <c r="BO182" s="58" t="e">
        <f t="shared" si="290"/>
        <v>#N/A</v>
      </c>
      <c r="BP182" s="83" t="str">
        <f t="shared" si="256"/>
        <v/>
      </c>
      <c r="BQ182" s="58" t="str">
        <f t="shared" si="291"/>
        <v/>
      </c>
      <c r="BR182" s="58" t="str">
        <f t="shared" si="292"/>
        <v/>
      </c>
      <c r="BS182" s="58" t="str">
        <f t="shared" si="293"/>
        <v/>
      </c>
      <c r="BT182" s="47" t="str">
        <f t="shared" si="294"/>
        <v/>
      </c>
      <c r="BY182" s="167"/>
      <c r="BZ182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82" s="58" t="e">
        <f>IF(Include_in_Moderator=TRUE,'Moderator Analysis'!E:E,NA())</f>
        <v>#N/A</v>
      </c>
      <c r="CB182" s="58" t="e">
        <f>IF(Include_in_Moderator=TRUE,'Moderator Analysis'!F:F,NA())</f>
        <v>#N/A</v>
      </c>
      <c r="CC182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82" s="58" t="str">
        <f>IF(Include_in_Moderator=TRUE,1/CC:CC^2,"")</f>
        <v/>
      </c>
      <c r="CE182" s="58" t="str">
        <f>IF(Include_in_Moderator=TRUE,'Moderator Analysis'!F:F-CO$2,"")</f>
        <v/>
      </c>
      <c r="CF182" s="58" t="str">
        <f>IF(Include_in_Moderator=TRUE,'Moderator Analysis'!E:E-CO$3,"")</f>
        <v/>
      </c>
      <c r="CG182" s="47" t="str">
        <f>IF(Include_in_Moderator=TRUE,CD:CD*('Moderator Analysis'!F:F-CO$5-CO$4*'Moderator Analysis'!E:E)^2,"")</f>
        <v/>
      </c>
      <c r="CH182" s="27"/>
      <c r="CI182" s="75" t="str">
        <f>IF(AND(Sufficient_data="Yes",Include_study="Yes",Include_in_Moderator=TRUE,Moderator&lt;&gt;""),1/(CC:CC^2+CO$7),"")</f>
        <v/>
      </c>
      <c r="CJ182" s="58" t="str">
        <f>IF(AND(Sufficient_data="Yes",Include_study="Yes",CI182&lt;&gt;""),'Moderator Analysis'!F:F-'Moderator Analysis'!K$37,"")</f>
        <v/>
      </c>
      <c r="CK182" s="58" t="str">
        <f>IF(AND(Sufficient_data="Yes",Include_study="Yes",CI182&lt;&gt;""),'Moderator Analysis'!E:E-SUMPRODUCT('Moderator Analysis'!E:E,CI:CI)/SUM(CI:CI),"")</f>
        <v/>
      </c>
      <c r="CL182" s="47" t="str">
        <f>IF(AND(Sufficient_data="Yes",Include_study="Yes",CI182&lt;&gt;""),CI:CI*(CB182-'Moderator Analysis'!K$29-'Moderator Analysis'!K$30*'Moderator Analysis'!E:E)^2,"")</f>
        <v/>
      </c>
      <c r="CQ182" s="167"/>
      <c r="CR182" s="150" t="b">
        <f>IF(Additional_Fisher_transformation="On",AND(Include_study="Yes",Number_of_observations&lt;&gt;"",Number_of_predictors&lt;&gt;""),AND(Include_study="Yes",Sufficient_data="Yes"))</f>
        <v>0</v>
      </c>
      <c r="CS182" s="169"/>
      <c r="CT182" s="58" t="str">
        <f>IF(Include_in_Pub_Bias=TRUE,Partial_correlation,"")</f>
        <v/>
      </c>
      <c r="CU182" s="58" t="str">
        <f>IF(AND(Include_in_Pub_Bias=TRUE,Additional_Fisher_transformation="On"),FISHER(Partial_correlation),"")</f>
        <v/>
      </c>
      <c r="CV182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82" s="58" t="str">
        <f>IF(Include_in_Pub_Bias=TRUE,1/CV:CV^2,"")</f>
        <v/>
      </c>
      <c r="CX182" s="58" t="str">
        <f>IF(Include_in_Pub_Bias=TRUE,1/(CV:CV^2+IF(Additional_model="Fixed effect",0,Calculations!DK$11)),"")</f>
        <v/>
      </c>
      <c r="CY182" s="58" t="str">
        <f>IF(Include_in_Pub_Bias=TRUE,1/(CV:CV^2+IF(Additional_model="Fixed effect",0,'Publication Bias Analysis'!L$32)),"")</f>
        <v/>
      </c>
      <c r="CZ182" s="58" t="str">
        <f>IF(Include_in_Pub_Bias=TRUE,'Publication Bias Analysis'!E:E-'Publication Bias Analysis'!I$37,"")</f>
        <v/>
      </c>
      <c r="DA182" s="58" t="str">
        <f>IF(Include_in_Pub_Bias=TRUE,IF(Additional_model="Fixed effect",1/CV:CV,1/SQRT(CV:CV^2+DK$11)),"")</f>
        <v/>
      </c>
      <c r="DB182" s="58" t="str">
        <f>IF(Include_in_Pub_Bias=TRUE,IF(Additional_model="Fixed effect",'Publication Bias Analysis'!E:E/CV:CV,'Publication Bias Analysis'!E:E/SQRT(CV:CV^2+DK$11)),"")</f>
        <v/>
      </c>
      <c r="DC182" s="78" t="str">
        <f>IF(Include_in_Pub_Bias=TRUE,RANK(DP:DP,DP:DP,1)*IF(DO:DO&gt;0,1,-1),"")</f>
        <v/>
      </c>
      <c r="DD182" s="78" t="str">
        <f>IF(Include_in_Pub_Bias=TRUE,DC:DC,"")</f>
        <v/>
      </c>
      <c r="DE182" s="78" t="str">
        <f>IF(Include_in_Pub_Bias=TRUE,RANK(DS:DS,DS:DS,1)*IF(DR:DR&lt;0,-1,1),"")</f>
        <v/>
      </c>
      <c r="DF182" s="78" t="str">
        <f>IF(Include_in_Pub_Bias=TRUE,RANK(DV:DV,DV:DV,1)*IF(DU:DU&lt;0,-1,1),"")</f>
        <v/>
      </c>
      <c r="DG182" s="58" t="e">
        <f>IF(Include_in_Pub_Bias=TRUE,'Publication Bias Analysis'!E:E,NA())</f>
        <v>#N/A</v>
      </c>
      <c r="DH182" s="47" t="e">
        <f>IF(Include_in_Pub_Bias=TRUE,CV:CV,NA())</f>
        <v>#N/A</v>
      </c>
      <c r="DN182" s="164"/>
      <c r="DO182" s="10" t="str">
        <f>IF(Include_in_Pub_Bias=TRUE,IF('Publication Bias Analysis'!L$37="Left",'Publication Bias Analysis'!E:E-'Publication Bias Analysis'!I$29,'Publication Bias Analysis'!I$29-'Publication Bias Analysis'!E:E),"")</f>
        <v/>
      </c>
      <c r="DP182" s="10" t="str">
        <f>IF(Include_in_Pub_Bias=TRUE,ABS(DO182),"")</f>
        <v/>
      </c>
      <c r="DQ182" s="47" t="str">
        <f>IF(Include_in_Pub_Bias=TRUE,1/(CV:CV^2+IF(Additional_model="Fixed effect",0,$DZ$6)),"")</f>
        <v/>
      </c>
      <c r="DR182" s="10" t="str">
        <f>IF(Include_in_Pub_Bias=TRUE,IF('Publication Bias Analysis'!L$37="Left",'Publication Bias Analysis'!E:E-DZ$3,DZ$3-'Publication Bias Analysis'!E:E),"")</f>
        <v/>
      </c>
      <c r="DS182" s="10" t="str">
        <f t="shared" si="257"/>
        <v/>
      </c>
      <c r="DT182" s="47" t="str">
        <f>IF(AND(DR182&lt;&gt;"",DD182&lt;=MAX(DD:DD)-DZ$7),1/(CV:CV^2+IF(Additional_model="Fixed effect",0,$DZ$13)),"")</f>
        <v/>
      </c>
      <c r="DU182" s="10" t="str">
        <f>IF(Include_in_Pub_Bias=TRUE,IF('Publication Bias Analysis'!L$37="Left",'Publication Bias Analysis'!E:E-DZ$10,DZ$10-'Publication Bias Analysis'!E:E),"")</f>
        <v/>
      </c>
      <c r="DV182" s="10" t="str">
        <f t="shared" si="304"/>
        <v/>
      </c>
      <c r="DW182" s="47" t="str">
        <f>IF(AND(DU182&lt;&gt;"",DE182&lt;=MAX(DE:DE)-DZ$14),1/(CV:CV^2+IF(Additional_model="Fixed effect",0,$DZ$20)),"")</f>
        <v/>
      </c>
      <c r="EO182" s="164"/>
      <c r="EP182" s="58" t="str">
        <f>IF(Include_in_Pub_Bias=TRUE,Inverse_standard_error-AVERAGE(Inverse_standard_error),"")</f>
        <v/>
      </c>
      <c r="EQ182" s="47" t="str">
        <f>IF(Include_in_Pub_Bias=TRUE,Z_score-('Publication Bias Analysis'!P$3+'Publication Bias Analysis'!P$4*Inverse_standard_error),"")</f>
        <v/>
      </c>
      <c r="ES182" s="164"/>
      <c r="ET182" s="58" t="str">
        <f>IF(Include_in_Pub_Bias=TRUE,('Publication Bias Analysis'!E:E-SUMPRODUCT('Publication Bias Analysis'!E:E,Calculations!CW:CW)/SUM(Calculations!CW:CW))/(SQRT(EU:EU)),"")</f>
        <v/>
      </c>
      <c r="EU182" s="58" t="str">
        <f>IF(Include_in_Pub_Bias=TRUE,'Publication Bias Analysis'!F:F^2-1/(SUM(Calculations!CW:CW)),"")</f>
        <v/>
      </c>
      <c r="EV182" s="78" t="str">
        <f>IF(Include_in_Pub_Bias=TRUE,RANK(ET:ET,ET:ET,1),"")</f>
        <v/>
      </c>
      <c r="EW182" s="78" t="str">
        <f>IF(Include_in_Pub_Bias=TRUE,RANK(EU:EU,EU:EU,1),"")</f>
        <v/>
      </c>
      <c r="EX182" s="78" t="str">
        <f>IF(Include_in_Pub_Bias=TRUE,COUNTIFS(EV183:EV381,"&lt;"&amp;EV182,EW183:EW381,"&lt;"&amp;EW182)+COUNTIFS(EV183:EV381,"&gt;"&amp;EV182,EW183:EW381,"&gt;"&amp;EW182),"")</f>
        <v/>
      </c>
      <c r="EY182" s="94" t="str">
        <f>IF(Include_in_Pub_Bias=TRUE,COUNTIFS(EV183:EV381,"&lt;"&amp;EV182,EW183:EW381,"&gt;"&amp;EW182)+COUNTIFS(EV183:EV381,"&gt;"&amp;EV182,EW183:EW381,"&lt;"&amp;EW182),"")</f>
        <v/>
      </c>
      <c r="FA182" s="164"/>
      <c r="FG182" s="164"/>
      <c r="FH182" s="58" t="e">
        <f>IF(Include_in_Pub_Bias=TRUE,Inverse_standard_error,NA())</f>
        <v>#N/A</v>
      </c>
      <c r="FI182" s="58" t="e">
        <f>IF(Include_in_Pub_Bias=TRUE,Z_score,NA())</f>
        <v>#N/A</v>
      </c>
      <c r="FJ182" s="58" t="str">
        <f>IF(Include_in_Pub_Bias=TRUE,Inverse_standard_error-AVERAGE(Inverse_standard_error),"")</f>
        <v/>
      </c>
      <c r="FK182" s="47" t="str">
        <f>IF(Include_in_Pub_Bias=TRUE,Z_score-('Publication Bias Analysis'!AK$30+'Publication Bias Analysis'!AK$31*Inverse_standard_error),"")</f>
        <v/>
      </c>
      <c r="FQ182" s="164"/>
      <c r="FR182" s="98" t="str">
        <f>IF(Z_score&lt;&gt;"",RANK('Publication Bias Analysis'!AT:AT,'Publication Bias Analysis'!AT:AT,1)+COUNTIF('Publication Bias Analysis'!AT$2:AT181,'Publication Bias Analysis'!AR182),"")</f>
        <v/>
      </c>
      <c r="FS182" s="58" t="str">
        <f t="shared" si="259"/>
        <v/>
      </c>
      <c r="FT182" s="58" t="e">
        <f>IF(Include_in_Pub_Bias=TRUE,'Publication Bias Analysis'!AS182,NA())</f>
        <v>#N/A</v>
      </c>
      <c r="FU182" s="58" t="e">
        <f>IF('Publication Bias Analysis'!AS182&lt;&gt;"",'Publication Bias Analysis'!AT182,NA())</f>
        <v>#N/A</v>
      </c>
      <c r="FV182" s="58" t="str">
        <f>IF(Include_in_Pub_Bias=TRUE,'Publication Bias Analysis'!AS:AS-AVERAGE('Publication Bias Analysis'!AS:AS),"")</f>
        <v/>
      </c>
      <c r="FW182" s="47" t="str">
        <f>IF(Include_in_Pub_Bias=TRUE,FU:FU-('Publication Bias Analysis'!AW$30+'Publication Bias Analysis'!AW$31*FT:FT),"")</f>
        <v/>
      </c>
      <c r="GC182" s="164"/>
      <c r="GD182" s="58" t="str">
        <f t="shared" si="295"/>
        <v/>
      </c>
      <c r="GE182" s="58" t="str">
        <f t="shared" si="305"/>
        <v/>
      </c>
      <c r="GF182" s="47" t="str">
        <f t="shared" si="258"/>
        <v/>
      </c>
    </row>
    <row r="183" spans="1:188" x14ac:dyDescent="0.2">
      <c r="A183" s="166"/>
      <c r="B183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83" s="78" t="str">
        <f>IF(B183&lt;&gt;"",IF(B183=0,COUNTIF(B$2:B182,0)+1,COUNTIF(B$2:B182,B183)+B183+COUNTIF(B:B,0)),"")</f>
        <v/>
      </c>
      <c r="D183" s="78" t="str">
        <f>IF(AND(Variance&lt;&gt;"",Entry_Number&lt;&gt;""),Entry_Number,"")</f>
        <v/>
      </c>
      <c r="E183" s="120" t="str">
        <f>IF(Input!Study_name&lt;&gt;"",Input!Study_name,"")</f>
        <v/>
      </c>
      <c r="F183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83" s="58" t="str">
        <f t="shared" si="260"/>
        <v/>
      </c>
      <c r="H183" s="58" t="str">
        <f t="shared" si="261"/>
        <v/>
      </c>
      <c r="I183" s="58" t="str">
        <f t="shared" si="262"/>
        <v/>
      </c>
      <c r="J183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83" s="58" t="str">
        <f>IF(AND(Include_study="Yes",Sufficient_data="Yes",Variance&lt;&gt;""),IF(Input!Standard_error_of_Partial_correlation&lt;&gt;"",Input!Standard_error_of_Partial_correlation,SQRT(J183)),"")</f>
        <v/>
      </c>
      <c r="L183" s="58" t="str">
        <f>IF(AND(Sufficient_data="Yes",Include_study="Yes",Variance&lt;&gt;""),1/Variance,"")</f>
        <v/>
      </c>
      <c r="M183" s="58" t="str">
        <f>IF(AND(Sufficient_data="Yes",Include_study="Yes",Variance&lt;&gt;""),1/(Variance+T2_),"")</f>
        <v/>
      </c>
      <c r="N183" s="58" t="str">
        <f t="shared" si="263"/>
        <v/>
      </c>
      <c r="O183" s="58" t="str">
        <f t="shared" si="264"/>
        <v/>
      </c>
      <c r="P183" s="143" t="str">
        <f t="shared" si="265"/>
        <v/>
      </c>
      <c r="Q183" s="146" t="str">
        <f>IF(AND(Include_study="Yes",Sufficient_data="Yes",Variance&lt;&gt;""),IF(Fisher_transformation="Off",Partial_correlation,Partial_correlation_z)-Combined_Effect_Size,"")</f>
        <v/>
      </c>
      <c r="S183" s="75" t="e">
        <f>IF(AND(Sufficient_data="Yes",Include_study="Yes",Variance&lt;&gt;""),Partial_correlation,NA())</f>
        <v>#N/A</v>
      </c>
      <c r="T183" s="58" t="e">
        <f t="shared" si="266"/>
        <v>#N/A</v>
      </c>
      <c r="U183" s="47" t="e">
        <f t="shared" si="267"/>
        <v>#N/A</v>
      </c>
      <c r="Z183" s="166"/>
      <c r="AA183" s="82" t="str">
        <f t="shared" si="268"/>
        <v/>
      </c>
      <c r="AB183" s="88" t="b">
        <f t="shared" si="296"/>
        <v>0</v>
      </c>
      <c r="AC183" s="105" t="str">
        <f>IF(Include_in_subgroup=TRUE,Input!Study_name,"")</f>
        <v/>
      </c>
      <c r="AD183" s="58" t="str">
        <f t="shared" si="269"/>
        <v/>
      </c>
      <c r="AE183" s="58" t="str">
        <f t="shared" si="270"/>
        <v/>
      </c>
      <c r="AF183" s="58" t="str">
        <f t="shared" si="271"/>
        <v/>
      </c>
      <c r="AG183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83" s="58" t="str">
        <f t="shared" si="272"/>
        <v/>
      </c>
      <c r="AI183" s="58" t="str">
        <f t="shared" si="273"/>
        <v/>
      </c>
      <c r="AJ183" s="83" t="str">
        <f t="shared" si="274"/>
        <v/>
      </c>
      <c r="AK183" s="58" t="str">
        <f t="shared" si="275"/>
        <v/>
      </c>
      <c r="AL183" s="58" t="str">
        <f t="shared" si="276"/>
        <v/>
      </c>
      <c r="AM183" s="47" t="str">
        <f t="shared" si="277"/>
        <v/>
      </c>
      <c r="AN183" s="27"/>
      <c r="AO183" s="75" t="e">
        <f t="shared" si="278"/>
        <v>#N/A</v>
      </c>
      <c r="AP183" s="58" t="e">
        <f t="shared" si="279"/>
        <v>#N/A</v>
      </c>
      <c r="AQ183" s="47" t="e">
        <f t="shared" si="280"/>
        <v>#N/A</v>
      </c>
      <c r="AR183" s="27"/>
      <c r="AS183" s="82" t="str">
        <f t="shared" si="297"/>
        <v/>
      </c>
      <c r="AT183" s="58" t="str">
        <f>IF(AND(Sufficient_data="Yes",Include_study="Yes",Subgroup&lt;&gt;""),IF(COUNTIFS(Input!K$2:K182,"="&amp;"Yes",Input!C$2:C182,"="&amp;"Yes",Input!M$2:M182,"="&amp;Subgroup)&gt;0,"",Subgroup),"")</f>
        <v/>
      </c>
      <c r="AU183" s="88" t="str">
        <f t="shared" si="298"/>
        <v/>
      </c>
      <c r="AV183" s="78" t="str">
        <f t="shared" si="281"/>
        <v/>
      </c>
      <c r="AW183" s="58" t="str">
        <f t="shared" si="299"/>
        <v/>
      </c>
      <c r="AX183" s="89" t="str">
        <f t="shared" si="300"/>
        <v/>
      </c>
      <c r="AY183" s="83" t="str">
        <f t="shared" si="251"/>
        <v/>
      </c>
      <c r="AZ183" s="58" t="str">
        <f t="shared" si="301"/>
        <v/>
      </c>
      <c r="BA183" s="58" t="str">
        <f t="shared" si="282"/>
        <v/>
      </c>
      <c r="BB183" s="58" t="str">
        <f t="shared" si="302"/>
        <v/>
      </c>
      <c r="BC183" s="58" t="str">
        <f t="shared" si="303"/>
        <v/>
      </c>
      <c r="BD183" s="58" t="str">
        <f t="shared" si="283"/>
        <v/>
      </c>
      <c r="BE183" s="88" t="str">
        <f t="shared" si="284"/>
        <v/>
      </c>
      <c r="BF183" s="58" t="str">
        <f t="shared" si="285"/>
        <v/>
      </c>
      <c r="BG183" s="58" t="str">
        <f t="shared" si="286"/>
        <v/>
      </c>
      <c r="BH183" s="58" t="str">
        <f t="shared" si="252"/>
        <v/>
      </c>
      <c r="BI183" s="58" t="str">
        <f t="shared" si="253"/>
        <v/>
      </c>
      <c r="BJ183" s="58" t="str">
        <f t="shared" si="287"/>
        <v/>
      </c>
      <c r="BK183" s="58" t="str">
        <f t="shared" si="288"/>
        <v/>
      </c>
      <c r="BL183" s="58" t="str">
        <f t="shared" si="254"/>
        <v/>
      </c>
      <c r="BM183" s="58" t="str">
        <f t="shared" si="255"/>
        <v/>
      </c>
      <c r="BN183" s="58" t="str">
        <f t="shared" si="289"/>
        <v/>
      </c>
      <c r="BO183" s="58" t="e">
        <f t="shared" si="290"/>
        <v>#N/A</v>
      </c>
      <c r="BP183" s="83" t="str">
        <f t="shared" si="256"/>
        <v/>
      </c>
      <c r="BQ183" s="58" t="str">
        <f t="shared" si="291"/>
        <v/>
      </c>
      <c r="BR183" s="58" t="str">
        <f t="shared" si="292"/>
        <v/>
      </c>
      <c r="BS183" s="58" t="str">
        <f t="shared" si="293"/>
        <v/>
      </c>
      <c r="BT183" s="47" t="str">
        <f t="shared" si="294"/>
        <v/>
      </c>
      <c r="BY183" s="167"/>
      <c r="BZ183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83" s="58" t="e">
        <f>IF(Include_in_Moderator=TRUE,'Moderator Analysis'!E:E,NA())</f>
        <v>#N/A</v>
      </c>
      <c r="CB183" s="58" t="e">
        <f>IF(Include_in_Moderator=TRUE,'Moderator Analysis'!F:F,NA())</f>
        <v>#N/A</v>
      </c>
      <c r="CC183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83" s="58" t="str">
        <f>IF(Include_in_Moderator=TRUE,1/CC:CC^2,"")</f>
        <v/>
      </c>
      <c r="CE183" s="58" t="str">
        <f>IF(Include_in_Moderator=TRUE,'Moderator Analysis'!F:F-CO$2,"")</f>
        <v/>
      </c>
      <c r="CF183" s="58" t="str">
        <f>IF(Include_in_Moderator=TRUE,'Moderator Analysis'!E:E-CO$3,"")</f>
        <v/>
      </c>
      <c r="CG183" s="47" t="str">
        <f>IF(Include_in_Moderator=TRUE,CD:CD*('Moderator Analysis'!F:F-CO$5-CO$4*'Moderator Analysis'!E:E)^2,"")</f>
        <v/>
      </c>
      <c r="CH183" s="27"/>
      <c r="CI183" s="75" t="str">
        <f>IF(AND(Sufficient_data="Yes",Include_study="Yes",Include_in_Moderator=TRUE,Moderator&lt;&gt;""),1/(CC:CC^2+CO$7),"")</f>
        <v/>
      </c>
      <c r="CJ183" s="58" t="str">
        <f>IF(AND(Sufficient_data="Yes",Include_study="Yes",CI183&lt;&gt;""),'Moderator Analysis'!F:F-'Moderator Analysis'!K$37,"")</f>
        <v/>
      </c>
      <c r="CK183" s="58" t="str">
        <f>IF(AND(Sufficient_data="Yes",Include_study="Yes",CI183&lt;&gt;""),'Moderator Analysis'!E:E-SUMPRODUCT('Moderator Analysis'!E:E,CI:CI)/SUM(CI:CI),"")</f>
        <v/>
      </c>
      <c r="CL183" s="47" t="str">
        <f>IF(AND(Sufficient_data="Yes",Include_study="Yes",CI183&lt;&gt;""),CI:CI*(CB183-'Moderator Analysis'!K$29-'Moderator Analysis'!K$30*'Moderator Analysis'!E:E)^2,"")</f>
        <v/>
      </c>
      <c r="CQ183" s="167"/>
      <c r="CR183" s="150" t="b">
        <f>IF(Additional_Fisher_transformation="On",AND(Include_study="Yes",Number_of_observations&lt;&gt;"",Number_of_predictors&lt;&gt;""),AND(Include_study="Yes",Sufficient_data="Yes"))</f>
        <v>0</v>
      </c>
      <c r="CS183" s="169"/>
      <c r="CT183" s="58" t="str">
        <f>IF(Include_in_Pub_Bias=TRUE,Partial_correlation,"")</f>
        <v/>
      </c>
      <c r="CU183" s="58" t="str">
        <f>IF(AND(Include_in_Pub_Bias=TRUE,Additional_Fisher_transformation="On"),FISHER(Partial_correlation),"")</f>
        <v/>
      </c>
      <c r="CV183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83" s="58" t="str">
        <f>IF(Include_in_Pub_Bias=TRUE,1/CV:CV^2,"")</f>
        <v/>
      </c>
      <c r="CX183" s="58" t="str">
        <f>IF(Include_in_Pub_Bias=TRUE,1/(CV:CV^2+IF(Additional_model="Fixed effect",0,Calculations!DK$11)),"")</f>
        <v/>
      </c>
      <c r="CY183" s="58" t="str">
        <f>IF(Include_in_Pub_Bias=TRUE,1/(CV:CV^2+IF(Additional_model="Fixed effect",0,'Publication Bias Analysis'!L$32)),"")</f>
        <v/>
      </c>
      <c r="CZ183" s="58" t="str">
        <f>IF(Include_in_Pub_Bias=TRUE,'Publication Bias Analysis'!E:E-'Publication Bias Analysis'!I$37,"")</f>
        <v/>
      </c>
      <c r="DA183" s="58" t="str">
        <f>IF(Include_in_Pub_Bias=TRUE,IF(Additional_model="Fixed effect",1/CV:CV,1/SQRT(CV:CV^2+DK$11)),"")</f>
        <v/>
      </c>
      <c r="DB183" s="58" t="str">
        <f>IF(Include_in_Pub_Bias=TRUE,IF(Additional_model="Fixed effect",'Publication Bias Analysis'!E:E/CV:CV,'Publication Bias Analysis'!E:E/SQRT(CV:CV^2+DK$11)),"")</f>
        <v/>
      </c>
      <c r="DC183" s="78" t="str">
        <f>IF(Include_in_Pub_Bias=TRUE,RANK(DP:DP,DP:DP,1)*IF(DO:DO&gt;0,1,-1),"")</f>
        <v/>
      </c>
      <c r="DD183" s="78" t="str">
        <f>IF(Include_in_Pub_Bias=TRUE,DC:DC,"")</f>
        <v/>
      </c>
      <c r="DE183" s="78" t="str">
        <f>IF(Include_in_Pub_Bias=TRUE,RANK(DS:DS,DS:DS,1)*IF(DR:DR&lt;0,-1,1),"")</f>
        <v/>
      </c>
      <c r="DF183" s="78" t="str">
        <f>IF(Include_in_Pub_Bias=TRUE,RANK(DV:DV,DV:DV,1)*IF(DU:DU&lt;0,-1,1),"")</f>
        <v/>
      </c>
      <c r="DG183" s="58" t="e">
        <f>IF(Include_in_Pub_Bias=TRUE,'Publication Bias Analysis'!E:E,NA())</f>
        <v>#N/A</v>
      </c>
      <c r="DH183" s="47" t="e">
        <f>IF(Include_in_Pub_Bias=TRUE,CV:CV,NA())</f>
        <v>#N/A</v>
      </c>
      <c r="DN183" s="164"/>
      <c r="DO183" s="10" t="str">
        <f>IF(Include_in_Pub_Bias=TRUE,IF('Publication Bias Analysis'!L$37="Left",'Publication Bias Analysis'!E:E-'Publication Bias Analysis'!I$29,'Publication Bias Analysis'!I$29-'Publication Bias Analysis'!E:E),"")</f>
        <v/>
      </c>
      <c r="DP183" s="10" t="str">
        <f>IF(Include_in_Pub_Bias=TRUE,ABS(DO183),"")</f>
        <v/>
      </c>
      <c r="DQ183" s="47" t="str">
        <f>IF(Include_in_Pub_Bias=TRUE,1/(CV:CV^2+IF(Additional_model="Fixed effect",0,$DZ$6)),"")</f>
        <v/>
      </c>
      <c r="DR183" s="10" t="str">
        <f>IF(Include_in_Pub_Bias=TRUE,IF('Publication Bias Analysis'!L$37="Left",'Publication Bias Analysis'!E:E-DZ$3,DZ$3-'Publication Bias Analysis'!E:E),"")</f>
        <v/>
      </c>
      <c r="DS183" s="10" t="str">
        <f t="shared" si="257"/>
        <v/>
      </c>
      <c r="DT183" s="47" t="str">
        <f>IF(AND(DR183&lt;&gt;"",DD183&lt;=MAX(DD:DD)-DZ$7),1/(CV:CV^2+IF(Additional_model="Fixed effect",0,$DZ$13)),"")</f>
        <v/>
      </c>
      <c r="DU183" s="10" t="str">
        <f>IF(Include_in_Pub_Bias=TRUE,IF('Publication Bias Analysis'!L$37="Left",'Publication Bias Analysis'!E:E-DZ$10,DZ$10-'Publication Bias Analysis'!E:E),"")</f>
        <v/>
      </c>
      <c r="DV183" s="10" t="str">
        <f t="shared" si="304"/>
        <v/>
      </c>
      <c r="DW183" s="47" t="str">
        <f>IF(AND(DU183&lt;&gt;"",DE183&lt;=MAX(DE:DE)-DZ$14),1/(CV:CV^2+IF(Additional_model="Fixed effect",0,$DZ$20)),"")</f>
        <v/>
      </c>
      <c r="EO183" s="164"/>
      <c r="EP183" s="58" t="str">
        <f>IF(Include_in_Pub_Bias=TRUE,Inverse_standard_error-AVERAGE(Inverse_standard_error),"")</f>
        <v/>
      </c>
      <c r="EQ183" s="47" t="str">
        <f>IF(Include_in_Pub_Bias=TRUE,Z_score-('Publication Bias Analysis'!P$3+'Publication Bias Analysis'!P$4*Inverse_standard_error),"")</f>
        <v/>
      </c>
      <c r="ES183" s="164"/>
      <c r="ET183" s="58" t="str">
        <f>IF(Include_in_Pub_Bias=TRUE,('Publication Bias Analysis'!E:E-SUMPRODUCT('Publication Bias Analysis'!E:E,Calculations!CW:CW)/SUM(Calculations!CW:CW))/(SQRT(EU:EU)),"")</f>
        <v/>
      </c>
      <c r="EU183" s="58" t="str">
        <f>IF(Include_in_Pub_Bias=TRUE,'Publication Bias Analysis'!F:F^2-1/(SUM(Calculations!CW:CW)),"")</f>
        <v/>
      </c>
      <c r="EV183" s="78" t="str">
        <f>IF(Include_in_Pub_Bias=TRUE,RANK(ET:ET,ET:ET,1),"")</f>
        <v/>
      </c>
      <c r="EW183" s="78" t="str">
        <f>IF(Include_in_Pub_Bias=TRUE,RANK(EU:EU,EU:EU,1),"")</f>
        <v/>
      </c>
      <c r="EX183" s="78" t="str">
        <f>IF(Include_in_Pub_Bias=TRUE,COUNTIFS(EV184:EV382,"&lt;"&amp;EV183,EW184:EW382,"&lt;"&amp;EW183)+COUNTIFS(EV184:EV382,"&gt;"&amp;EV183,EW184:EW382,"&gt;"&amp;EW183),"")</f>
        <v/>
      </c>
      <c r="EY183" s="94" t="str">
        <f>IF(Include_in_Pub_Bias=TRUE,COUNTIFS(EV184:EV382,"&lt;"&amp;EV183,EW184:EW382,"&gt;"&amp;EW183)+COUNTIFS(EV184:EV382,"&gt;"&amp;EV183,EW184:EW382,"&lt;"&amp;EW183),"")</f>
        <v/>
      </c>
      <c r="FA183" s="164"/>
      <c r="FG183" s="164"/>
      <c r="FH183" s="58" t="e">
        <f>IF(Include_in_Pub_Bias=TRUE,Inverse_standard_error,NA())</f>
        <v>#N/A</v>
      </c>
      <c r="FI183" s="58" t="e">
        <f>IF(Include_in_Pub_Bias=TRUE,Z_score,NA())</f>
        <v>#N/A</v>
      </c>
      <c r="FJ183" s="58" t="str">
        <f>IF(Include_in_Pub_Bias=TRUE,Inverse_standard_error-AVERAGE(Inverse_standard_error),"")</f>
        <v/>
      </c>
      <c r="FK183" s="47" t="str">
        <f>IF(Include_in_Pub_Bias=TRUE,Z_score-('Publication Bias Analysis'!AK$30+'Publication Bias Analysis'!AK$31*Inverse_standard_error),"")</f>
        <v/>
      </c>
      <c r="FQ183" s="164"/>
      <c r="FR183" s="98" t="str">
        <f>IF(Z_score&lt;&gt;"",RANK('Publication Bias Analysis'!AT:AT,'Publication Bias Analysis'!AT:AT,1)+COUNTIF('Publication Bias Analysis'!AT$2:AT182,'Publication Bias Analysis'!AR183),"")</f>
        <v/>
      </c>
      <c r="FS183" s="58" t="str">
        <f t="shared" si="259"/>
        <v/>
      </c>
      <c r="FT183" s="58" t="e">
        <f>IF(Include_in_Pub_Bias=TRUE,'Publication Bias Analysis'!AS183,NA())</f>
        <v>#N/A</v>
      </c>
      <c r="FU183" s="58" t="e">
        <f>IF('Publication Bias Analysis'!AS183&lt;&gt;"",'Publication Bias Analysis'!AT183,NA())</f>
        <v>#N/A</v>
      </c>
      <c r="FV183" s="58" t="str">
        <f>IF(Include_in_Pub_Bias=TRUE,'Publication Bias Analysis'!AS:AS-AVERAGE('Publication Bias Analysis'!AS:AS),"")</f>
        <v/>
      </c>
      <c r="FW183" s="47" t="str">
        <f>IF(Include_in_Pub_Bias=TRUE,FU:FU-('Publication Bias Analysis'!AW$30+'Publication Bias Analysis'!AW$31*FT:FT),"")</f>
        <v/>
      </c>
      <c r="GC183" s="164"/>
      <c r="GD183" s="58" t="str">
        <f t="shared" si="295"/>
        <v/>
      </c>
      <c r="GE183" s="58" t="str">
        <f t="shared" si="305"/>
        <v/>
      </c>
      <c r="GF183" s="47" t="str">
        <f t="shared" si="258"/>
        <v/>
      </c>
    </row>
    <row r="184" spans="1:188" x14ac:dyDescent="0.2">
      <c r="A184" s="166"/>
      <c r="B184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84" s="78" t="str">
        <f>IF(B184&lt;&gt;"",IF(B184=0,COUNTIF(B$2:B183,0)+1,COUNTIF(B$2:B183,B184)+B184+COUNTIF(B:B,0)),"")</f>
        <v/>
      </c>
      <c r="D184" s="78" t="str">
        <f>IF(AND(Variance&lt;&gt;"",Entry_Number&lt;&gt;""),Entry_Number,"")</f>
        <v/>
      </c>
      <c r="E184" s="120" t="str">
        <f>IF(Input!Study_name&lt;&gt;"",Input!Study_name,"")</f>
        <v/>
      </c>
      <c r="F184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84" s="58" t="str">
        <f t="shared" si="260"/>
        <v/>
      </c>
      <c r="H184" s="58" t="str">
        <f t="shared" si="261"/>
        <v/>
      </c>
      <c r="I184" s="58" t="str">
        <f t="shared" si="262"/>
        <v/>
      </c>
      <c r="J184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84" s="58" t="str">
        <f>IF(AND(Include_study="Yes",Sufficient_data="Yes",Variance&lt;&gt;""),IF(Input!Standard_error_of_Partial_correlation&lt;&gt;"",Input!Standard_error_of_Partial_correlation,SQRT(J184)),"")</f>
        <v/>
      </c>
      <c r="L184" s="58" t="str">
        <f>IF(AND(Sufficient_data="Yes",Include_study="Yes",Variance&lt;&gt;""),1/Variance,"")</f>
        <v/>
      </c>
      <c r="M184" s="58" t="str">
        <f>IF(AND(Sufficient_data="Yes",Include_study="Yes",Variance&lt;&gt;""),1/(Variance+T2_),"")</f>
        <v/>
      </c>
      <c r="N184" s="58" t="str">
        <f t="shared" si="263"/>
        <v/>
      </c>
      <c r="O184" s="58" t="str">
        <f t="shared" si="264"/>
        <v/>
      </c>
      <c r="P184" s="143" t="str">
        <f t="shared" si="265"/>
        <v/>
      </c>
      <c r="Q184" s="146" t="str">
        <f>IF(AND(Include_study="Yes",Sufficient_data="Yes",Variance&lt;&gt;""),IF(Fisher_transformation="Off",Partial_correlation,Partial_correlation_z)-Combined_Effect_Size,"")</f>
        <v/>
      </c>
      <c r="S184" s="75" t="e">
        <f>IF(AND(Sufficient_data="Yes",Include_study="Yes",Variance&lt;&gt;""),Partial_correlation,NA())</f>
        <v>#N/A</v>
      </c>
      <c r="T184" s="58" t="e">
        <f t="shared" si="266"/>
        <v>#N/A</v>
      </c>
      <c r="U184" s="47" t="e">
        <f t="shared" si="267"/>
        <v>#N/A</v>
      </c>
      <c r="Z184" s="166"/>
      <c r="AA184" s="82" t="str">
        <f t="shared" si="268"/>
        <v/>
      </c>
      <c r="AB184" s="88" t="b">
        <f t="shared" si="296"/>
        <v>0</v>
      </c>
      <c r="AC184" s="105" t="str">
        <f>IF(Include_in_subgroup=TRUE,Input!Study_name,"")</f>
        <v/>
      </c>
      <c r="AD184" s="58" t="str">
        <f t="shared" si="269"/>
        <v/>
      </c>
      <c r="AE184" s="58" t="str">
        <f t="shared" si="270"/>
        <v/>
      </c>
      <c r="AF184" s="58" t="str">
        <f t="shared" si="271"/>
        <v/>
      </c>
      <c r="AG184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84" s="58" t="str">
        <f t="shared" si="272"/>
        <v/>
      </c>
      <c r="AI184" s="58" t="str">
        <f t="shared" si="273"/>
        <v/>
      </c>
      <c r="AJ184" s="83" t="str">
        <f t="shared" si="274"/>
        <v/>
      </c>
      <c r="AK184" s="58" t="str">
        <f t="shared" si="275"/>
        <v/>
      </c>
      <c r="AL184" s="58" t="str">
        <f t="shared" si="276"/>
        <v/>
      </c>
      <c r="AM184" s="47" t="str">
        <f t="shared" si="277"/>
        <v/>
      </c>
      <c r="AN184" s="27"/>
      <c r="AO184" s="75" t="e">
        <f t="shared" si="278"/>
        <v>#N/A</v>
      </c>
      <c r="AP184" s="58" t="e">
        <f t="shared" si="279"/>
        <v>#N/A</v>
      </c>
      <c r="AQ184" s="47" t="e">
        <f t="shared" si="280"/>
        <v>#N/A</v>
      </c>
      <c r="AR184" s="27"/>
      <c r="AS184" s="82" t="str">
        <f t="shared" si="297"/>
        <v/>
      </c>
      <c r="AT184" s="58" t="str">
        <f>IF(AND(Sufficient_data="Yes",Include_study="Yes",Subgroup&lt;&gt;""),IF(COUNTIFS(Input!K$2:K183,"="&amp;"Yes",Input!C$2:C183,"="&amp;"Yes",Input!M$2:M183,"="&amp;Subgroup)&gt;0,"",Subgroup),"")</f>
        <v/>
      </c>
      <c r="AU184" s="88" t="str">
        <f t="shared" si="298"/>
        <v/>
      </c>
      <c r="AV184" s="78" t="str">
        <f t="shared" si="281"/>
        <v/>
      </c>
      <c r="AW184" s="58" t="str">
        <f t="shared" si="299"/>
        <v/>
      </c>
      <c r="AX184" s="89" t="str">
        <f t="shared" si="300"/>
        <v/>
      </c>
      <c r="AY184" s="83" t="str">
        <f t="shared" si="251"/>
        <v/>
      </c>
      <c r="AZ184" s="58" t="str">
        <f t="shared" si="301"/>
        <v/>
      </c>
      <c r="BA184" s="58" t="str">
        <f t="shared" si="282"/>
        <v/>
      </c>
      <c r="BB184" s="58" t="str">
        <f t="shared" si="302"/>
        <v/>
      </c>
      <c r="BC184" s="58" t="str">
        <f t="shared" si="303"/>
        <v/>
      </c>
      <c r="BD184" s="58" t="str">
        <f t="shared" si="283"/>
        <v/>
      </c>
      <c r="BE184" s="88" t="str">
        <f t="shared" si="284"/>
        <v/>
      </c>
      <c r="BF184" s="58" t="str">
        <f t="shared" si="285"/>
        <v/>
      </c>
      <c r="BG184" s="58" t="str">
        <f t="shared" si="286"/>
        <v/>
      </c>
      <c r="BH184" s="58" t="str">
        <f t="shared" si="252"/>
        <v/>
      </c>
      <c r="BI184" s="58" t="str">
        <f t="shared" si="253"/>
        <v/>
      </c>
      <c r="BJ184" s="58" t="str">
        <f t="shared" si="287"/>
        <v/>
      </c>
      <c r="BK184" s="58" t="str">
        <f t="shared" si="288"/>
        <v/>
      </c>
      <c r="BL184" s="58" t="str">
        <f t="shared" si="254"/>
        <v/>
      </c>
      <c r="BM184" s="58" t="str">
        <f t="shared" si="255"/>
        <v/>
      </c>
      <c r="BN184" s="58" t="str">
        <f t="shared" si="289"/>
        <v/>
      </c>
      <c r="BO184" s="58" t="e">
        <f t="shared" si="290"/>
        <v>#N/A</v>
      </c>
      <c r="BP184" s="83" t="str">
        <f t="shared" si="256"/>
        <v/>
      </c>
      <c r="BQ184" s="58" t="str">
        <f t="shared" si="291"/>
        <v/>
      </c>
      <c r="BR184" s="58" t="str">
        <f t="shared" si="292"/>
        <v/>
      </c>
      <c r="BS184" s="58" t="str">
        <f t="shared" si="293"/>
        <v/>
      </c>
      <c r="BT184" s="47" t="str">
        <f t="shared" si="294"/>
        <v/>
      </c>
      <c r="BY184" s="167"/>
      <c r="BZ184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84" s="58" t="e">
        <f>IF(Include_in_Moderator=TRUE,'Moderator Analysis'!E:E,NA())</f>
        <v>#N/A</v>
      </c>
      <c r="CB184" s="58" t="e">
        <f>IF(Include_in_Moderator=TRUE,'Moderator Analysis'!F:F,NA())</f>
        <v>#N/A</v>
      </c>
      <c r="CC184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84" s="58" t="str">
        <f>IF(Include_in_Moderator=TRUE,1/CC:CC^2,"")</f>
        <v/>
      </c>
      <c r="CE184" s="58" t="str">
        <f>IF(Include_in_Moderator=TRUE,'Moderator Analysis'!F:F-CO$2,"")</f>
        <v/>
      </c>
      <c r="CF184" s="58" t="str">
        <f>IF(Include_in_Moderator=TRUE,'Moderator Analysis'!E:E-CO$3,"")</f>
        <v/>
      </c>
      <c r="CG184" s="47" t="str">
        <f>IF(Include_in_Moderator=TRUE,CD:CD*('Moderator Analysis'!F:F-CO$5-CO$4*'Moderator Analysis'!E:E)^2,"")</f>
        <v/>
      </c>
      <c r="CH184" s="27"/>
      <c r="CI184" s="75" t="str">
        <f>IF(AND(Sufficient_data="Yes",Include_study="Yes",Include_in_Moderator=TRUE,Moderator&lt;&gt;""),1/(CC:CC^2+CO$7),"")</f>
        <v/>
      </c>
      <c r="CJ184" s="58" t="str">
        <f>IF(AND(Sufficient_data="Yes",Include_study="Yes",CI184&lt;&gt;""),'Moderator Analysis'!F:F-'Moderator Analysis'!K$37,"")</f>
        <v/>
      </c>
      <c r="CK184" s="58" t="str">
        <f>IF(AND(Sufficient_data="Yes",Include_study="Yes",CI184&lt;&gt;""),'Moderator Analysis'!E:E-SUMPRODUCT('Moderator Analysis'!E:E,CI:CI)/SUM(CI:CI),"")</f>
        <v/>
      </c>
      <c r="CL184" s="47" t="str">
        <f>IF(AND(Sufficient_data="Yes",Include_study="Yes",CI184&lt;&gt;""),CI:CI*(CB184-'Moderator Analysis'!K$29-'Moderator Analysis'!K$30*'Moderator Analysis'!E:E)^2,"")</f>
        <v/>
      </c>
      <c r="CQ184" s="167"/>
      <c r="CR184" s="150" t="b">
        <f>IF(Additional_Fisher_transformation="On",AND(Include_study="Yes",Number_of_observations&lt;&gt;"",Number_of_predictors&lt;&gt;""),AND(Include_study="Yes",Sufficient_data="Yes"))</f>
        <v>0</v>
      </c>
      <c r="CS184" s="169"/>
      <c r="CT184" s="58" t="str">
        <f>IF(Include_in_Pub_Bias=TRUE,Partial_correlation,"")</f>
        <v/>
      </c>
      <c r="CU184" s="58" t="str">
        <f>IF(AND(Include_in_Pub_Bias=TRUE,Additional_Fisher_transformation="On"),FISHER(Partial_correlation),"")</f>
        <v/>
      </c>
      <c r="CV184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84" s="58" t="str">
        <f>IF(Include_in_Pub_Bias=TRUE,1/CV:CV^2,"")</f>
        <v/>
      </c>
      <c r="CX184" s="58" t="str">
        <f>IF(Include_in_Pub_Bias=TRUE,1/(CV:CV^2+IF(Additional_model="Fixed effect",0,Calculations!DK$11)),"")</f>
        <v/>
      </c>
      <c r="CY184" s="58" t="str">
        <f>IF(Include_in_Pub_Bias=TRUE,1/(CV:CV^2+IF(Additional_model="Fixed effect",0,'Publication Bias Analysis'!L$32)),"")</f>
        <v/>
      </c>
      <c r="CZ184" s="58" t="str">
        <f>IF(Include_in_Pub_Bias=TRUE,'Publication Bias Analysis'!E:E-'Publication Bias Analysis'!I$37,"")</f>
        <v/>
      </c>
      <c r="DA184" s="58" t="str">
        <f>IF(Include_in_Pub_Bias=TRUE,IF(Additional_model="Fixed effect",1/CV:CV,1/SQRT(CV:CV^2+DK$11)),"")</f>
        <v/>
      </c>
      <c r="DB184" s="58" t="str">
        <f>IF(Include_in_Pub_Bias=TRUE,IF(Additional_model="Fixed effect",'Publication Bias Analysis'!E:E/CV:CV,'Publication Bias Analysis'!E:E/SQRT(CV:CV^2+DK$11)),"")</f>
        <v/>
      </c>
      <c r="DC184" s="78" t="str">
        <f>IF(Include_in_Pub_Bias=TRUE,RANK(DP:DP,DP:DP,1)*IF(DO:DO&gt;0,1,-1),"")</f>
        <v/>
      </c>
      <c r="DD184" s="78" t="str">
        <f>IF(Include_in_Pub_Bias=TRUE,DC:DC,"")</f>
        <v/>
      </c>
      <c r="DE184" s="78" t="str">
        <f>IF(Include_in_Pub_Bias=TRUE,RANK(DS:DS,DS:DS,1)*IF(DR:DR&lt;0,-1,1),"")</f>
        <v/>
      </c>
      <c r="DF184" s="78" t="str">
        <f>IF(Include_in_Pub_Bias=TRUE,RANK(DV:DV,DV:DV,1)*IF(DU:DU&lt;0,-1,1),"")</f>
        <v/>
      </c>
      <c r="DG184" s="58" t="e">
        <f>IF(Include_in_Pub_Bias=TRUE,'Publication Bias Analysis'!E:E,NA())</f>
        <v>#N/A</v>
      </c>
      <c r="DH184" s="47" t="e">
        <f>IF(Include_in_Pub_Bias=TRUE,CV:CV,NA())</f>
        <v>#N/A</v>
      </c>
      <c r="DN184" s="164"/>
      <c r="DO184" s="10" t="str">
        <f>IF(Include_in_Pub_Bias=TRUE,IF('Publication Bias Analysis'!L$37="Left",'Publication Bias Analysis'!E:E-'Publication Bias Analysis'!I$29,'Publication Bias Analysis'!I$29-'Publication Bias Analysis'!E:E),"")</f>
        <v/>
      </c>
      <c r="DP184" s="10" t="str">
        <f>IF(Include_in_Pub_Bias=TRUE,ABS(DO184),"")</f>
        <v/>
      </c>
      <c r="DQ184" s="47" t="str">
        <f>IF(Include_in_Pub_Bias=TRUE,1/(CV:CV^2+IF(Additional_model="Fixed effect",0,$DZ$6)),"")</f>
        <v/>
      </c>
      <c r="DR184" s="10" t="str">
        <f>IF(Include_in_Pub_Bias=TRUE,IF('Publication Bias Analysis'!L$37="Left",'Publication Bias Analysis'!E:E-DZ$3,DZ$3-'Publication Bias Analysis'!E:E),"")</f>
        <v/>
      </c>
      <c r="DS184" s="10" t="str">
        <f t="shared" si="257"/>
        <v/>
      </c>
      <c r="DT184" s="47" t="str">
        <f>IF(AND(DR184&lt;&gt;"",DD184&lt;=MAX(DD:DD)-DZ$7),1/(CV:CV^2+IF(Additional_model="Fixed effect",0,$DZ$13)),"")</f>
        <v/>
      </c>
      <c r="DU184" s="10" t="str">
        <f>IF(Include_in_Pub_Bias=TRUE,IF('Publication Bias Analysis'!L$37="Left",'Publication Bias Analysis'!E:E-DZ$10,DZ$10-'Publication Bias Analysis'!E:E),"")</f>
        <v/>
      </c>
      <c r="DV184" s="10" t="str">
        <f t="shared" si="304"/>
        <v/>
      </c>
      <c r="DW184" s="47" t="str">
        <f>IF(AND(DU184&lt;&gt;"",DE184&lt;=MAX(DE:DE)-DZ$14),1/(CV:CV^2+IF(Additional_model="Fixed effect",0,$DZ$20)),"")</f>
        <v/>
      </c>
      <c r="EO184" s="164"/>
      <c r="EP184" s="58" t="str">
        <f>IF(Include_in_Pub_Bias=TRUE,Inverse_standard_error-AVERAGE(Inverse_standard_error),"")</f>
        <v/>
      </c>
      <c r="EQ184" s="47" t="str">
        <f>IF(Include_in_Pub_Bias=TRUE,Z_score-('Publication Bias Analysis'!P$3+'Publication Bias Analysis'!P$4*Inverse_standard_error),"")</f>
        <v/>
      </c>
      <c r="ES184" s="164"/>
      <c r="ET184" s="58" t="str">
        <f>IF(Include_in_Pub_Bias=TRUE,('Publication Bias Analysis'!E:E-SUMPRODUCT('Publication Bias Analysis'!E:E,Calculations!CW:CW)/SUM(Calculations!CW:CW))/(SQRT(EU:EU)),"")</f>
        <v/>
      </c>
      <c r="EU184" s="58" t="str">
        <f>IF(Include_in_Pub_Bias=TRUE,'Publication Bias Analysis'!F:F^2-1/(SUM(Calculations!CW:CW)),"")</f>
        <v/>
      </c>
      <c r="EV184" s="78" t="str">
        <f>IF(Include_in_Pub_Bias=TRUE,RANK(ET:ET,ET:ET,1),"")</f>
        <v/>
      </c>
      <c r="EW184" s="78" t="str">
        <f>IF(Include_in_Pub_Bias=TRUE,RANK(EU:EU,EU:EU,1),"")</f>
        <v/>
      </c>
      <c r="EX184" s="78" t="str">
        <f>IF(Include_in_Pub_Bias=TRUE,COUNTIFS(EV185:EV383,"&lt;"&amp;EV184,EW185:EW383,"&lt;"&amp;EW184)+COUNTIFS(EV185:EV383,"&gt;"&amp;EV184,EW185:EW383,"&gt;"&amp;EW184),"")</f>
        <v/>
      </c>
      <c r="EY184" s="94" t="str">
        <f>IF(Include_in_Pub_Bias=TRUE,COUNTIFS(EV185:EV383,"&lt;"&amp;EV184,EW185:EW383,"&gt;"&amp;EW184)+COUNTIFS(EV185:EV383,"&gt;"&amp;EV184,EW185:EW383,"&lt;"&amp;EW184),"")</f>
        <v/>
      </c>
      <c r="FA184" s="164"/>
      <c r="FG184" s="164"/>
      <c r="FH184" s="58" t="e">
        <f>IF(Include_in_Pub_Bias=TRUE,Inverse_standard_error,NA())</f>
        <v>#N/A</v>
      </c>
      <c r="FI184" s="58" t="e">
        <f>IF(Include_in_Pub_Bias=TRUE,Z_score,NA())</f>
        <v>#N/A</v>
      </c>
      <c r="FJ184" s="58" t="str">
        <f>IF(Include_in_Pub_Bias=TRUE,Inverse_standard_error-AVERAGE(Inverse_standard_error),"")</f>
        <v/>
      </c>
      <c r="FK184" s="47" t="str">
        <f>IF(Include_in_Pub_Bias=TRUE,Z_score-('Publication Bias Analysis'!AK$30+'Publication Bias Analysis'!AK$31*Inverse_standard_error),"")</f>
        <v/>
      </c>
      <c r="FQ184" s="164"/>
      <c r="FR184" s="98" t="str">
        <f>IF(Z_score&lt;&gt;"",RANK('Publication Bias Analysis'!AT:AT,'Publication Bias Analysis'!AT:AT,1)+COUNTIF('Publication Bias Analysis'!AT$2:AT183,'Publication Bias Analysis'!AR184),"")</f>
        <v/>
      </c>
      <c r="FS184" s="58" t="str">
        <f t="shared" si="259"/>
        <v/>
      </c>
      <c r="FT184" s="58" t="e">
        <f>IF(Include_in_Pub_Bias=TRUE,'Publication Bias Analysis'!AS184,NA())</f>
        <v>#N/A</v>
      </c>
      <c r="FU184" s="58" t="e">
        <f>IF('Publication Bias Analysis'!AS184&lt;&gt;"",'Publication Bias Analysis'!AT184,NA())</f>
        <v>#N/A</v>
      </c>
      <c r="FV184" s="58" t="str">
        <f>IF(Include_in_Pub_Bias=TRUE,'Publication Bias Analysis'!AS:AS-AVERAGE('Publication Bias Analysis'!AS:AS),"")</f>
        <v/>
      </c>
      <c r="FW184" s="47" t="str">
        <f>IF(Include_in_Pub_Bias=TRUE,FU:FU-('Publication Bias Analysis'!AW$30+'Publication Bias Analysis'!AW$31*FT:FT),"")</f>
        <v/>
      </c>
      <c r="GC184" s="164"/>
      <c r="GD184" s="58" t="str">
        <f t="shared" si="295"/>
        <v/>
      </c>
      <c r="GE184" s="58" t="str">
        <f t="shared" si="305"/>
        <v/>
      </c>
      <c r="GF184" s="47" t="str">
        <f t="shared" si="258"/>
        <v/>
      </c>
    </row>
    <row r="185" spans="1:188" x14ac:dyDescent="0.2">
      <c r="A185" s="166"/>
      <c r="B185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85" s="78" t="str">
        <f>IF(B185&lt;&gt;"",IF(B185=0,COUNTIF(B$2:B184,0)+1,COUNTIF(B$2:B184,B185)+B185+COUNTIF(B:B,0)),"")</f>
        <v/>
      </c>
      <c r="D185" s="78" t="str">
        <f>IF(AND(Variance&lt;&gt;"",Entry_Number&lt;&gt;""),Entry_Number,"")</f>
        <v/>
      </c>
      <c r="E185" s="120" t="str">
        <f>IF(Input!Study_name&lt;&gt;"",Input!Study_name,"")</f>
        <v/>
      </c>
      <c r="F185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85" s="58" t="str">
        <f t="shared" si="260"/>
        <v/>
      </c>
      <c r="H185" s="58" t="str">
        <f t="shared" si="261"/>
        <v/>
      </c>
      <c r="I185" s="58" t="str">
        <f t="shared" si="262"/>
        <v/>
      </c>
      <c r="J185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85" s="58" t="str">
        <f>IF(AND(Include_study="Yes",Sufficient_data="Yes",Variance&lt;&gt;""),IF(Input!Standard_error_of_Partial_correlation&lt;&gt;"",Input!Standard_error_of_Partial_correlation,SQRT(J185)),"")</f>
        <v/>
      </c>
      <c r="L185" s="58" t="str">
        <f>IF(AND(Sufficient_data="Yes",Include_study="Yes",Variance&lt;&gt;""),1/Variance,"")</f>
        <v/>
      </c>
      <c r="M185" s="58" t="str">
        <f>IF(AND(Sufficient_data="Yes",Include_study="Yes",Variance&lt;&gt;""),1/(Variance+T2_),"")</f>
        <v/>
      </c>
      <c r="N185" s="58" t="str">
        <f t="shared" si="263"/>
        <v/>
      </c>
      <c r="O185" s="58" t="str">
        <f t="shared" si="264"/>
        <v/>
      </c>
      <c r="P185" s="143" t="str">
        <f t="shared" si="265"/>
        <v/>
      </c>
      <c r="Q185" s="146" t="str">
        <f>IF(AND(Include_study="Yes",Sufficient_data="Yes",Variance&lt;&gt;""),IF(Fisher_transformation="Off",Partial_correlation,Partial_correlation_z)-Combined_Effect_Size,"")</f>
        <v/>
      </c>
      <c r="S185" s="75" t="e">
        <f>IF(AND(Sufficient_data="Yes",Include_study="Yes",Variance&lt;&gt;""),Partial_correlation,NA())</f>
        <v>#N/A</v>
      </c>
      <c r="T185" s="58" t="e">
        <f t="shared" si="266"/>
        <v>#N/A</v>
      </c>
      <c r="U185" s="47" t="e">
        <f t="shared" si="267"/>
        <v>#N/A</v>
      </c>
      <c r="Z185" s="166"/>
      <c r="AA185" s="82" t="str">
        <f t="shared" si="268"/>
        <v/>
      </c>
      <c r="AB185" s="88" t="b">
        <f t="shared" si="296"/>
        <v>0</v>
      </c>
      <c r="AC185" s="105" t="str">
        <f>IF(Include_in_subgroup=TRUE,Input!Study_name,"")</f>
        <v/>
      </c>
      <c r="AD185" s="58" t="str">
        <f t="shared" si="269"/>
        <v/>
      </c>
      <c r="AE185" s="58" t="str">
        <f t="shared" si="270"/>
        <v/>
      </c>
      <c r="AF185" s="58" t="str">
        <f t="shared" si="271"/>
        <v/>
      </c>
      <c r="AG185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85" s="58" t="str">
        <f t="shared" si="272"/>
        <v/>
      </c>
      <c r="AI185" s="58" t="str">
        <f t="shared" si="273"/>
        <v/>
      </c>
      <c r="AJ185" s="83" t="str">
        <f t="shared" si="274"/>
        <v/>
      </c>
      <c r="AK185" s="58" t="str">
        <f t="shared" si="275"/>
        <v/>
      </c>
      <c r="AL185" s="58" t="str">
        <f t="shared" si="276"/>
        <v/>
      </c>
      <c r="AM185" s="47" t="str">
        <f t="shared" si="277"/>
        <v/>
      </c>
      <c r="AN185" s="27"/>
      <c r="AO185" s="75" t="e">
        <f t="shared" si="278"/>
        <v>#N/A</v>
      </c>
      <c r="AP185" s="58" t="e">
        <f t="shared" si="279"/>
        <v>#N/A</v>
      </c>
      <c r="AQ185" s="47" t="e">
        <f t="shared" si="280"/>
        <v>#N/A</v>
      </c>
      <c r="AR185" s="27"/>
      <c r="AS185" s="82" t="str">
        <f t="shared" si="297"/>
        <v/>
      </c>
      <c r="AT185" s="58" t="str">
        <f>IF(AND(Sufficient_data="Yes",Include_study="Yes",Subgroup&lt;&gt;""),IF(COUNTIFS(Input!K$2:K184,"="&amp;"Yes",Input!C$2:C184,"="&amp;"Yes",Input!M$2:M184,"="&amp;Subgroup)&gt;0,"",Subgroup),"")</f>
        <v/>
      </c>
      <c r="AU185" s="88" t="str">
        <f t="shared" si="298"/>
        <v/>
      </c>
      <c r="AV185" s="78" t="str">
        <f t="shared" si="281"/>
        <v/>
      </c>
      <c r="AW185" s="58" t="str">
        <f t="shared" si="299"/>
        <v/>
      </c>
      <c r="AX185" s="89" t="str">
        <f t="shared" si="300"/>
        <v/>
      </c>
      <c r="AY185" s="83" t="str">
        <f t="shared" si="251"/>
        <v/>
      </c>
      <c r="AZ185" s="58" t="str">
        <f t="shared" si="301"/>
        <v/>
      </c>
      <c r="BA185" s="58" t="str">
        <f t="shared" si="282"/>
        <v/>
      </c>
      <c r="BB185" s="58" t="str">
        <f t="shared" si="302"/>
        <v/>
      </c>
      <c r="BC185" s="58" t="str">
        <f t="shared" si="303"/>
        <v/>
      </c>
      <c r="BD185" s="58" t="str">
        <f t="shared" si="283"/>
        <v/>
      </c>
      <c r="BE185" s="88" t="str">
        <f t="shared" si="284"/>
        <v/>
      </c>
      <c r="BF185" s="58" t="str">
        <f t="shared" si="285"/>
        <v/>
      </c>
      <c r="BG185" s="58" t="str">
        <f t="shared" si="286"/>
        <v/>
      </c>
      <c r="BH185" s="58" t="str">
        <f t="shared" si="252"/>
        <v/>
      </c>
      <c r="BI185" s="58" t="str">
        <f t="shared" si="253"/>
        <v/>
      </c>
      <c r="BJ185" s="58" t="str">
        <f t="shared" si="287"/>
        <v/>
      </c>
      <c r="BK185" s="58" t="str">
        <f t="shared" si="288"/>
        <v/>
      </c>
      <c r="BL185" s="58" t="str">
        <f t="shared" si="254"/>
        <v/>
      </c>
      <c r="BM185" s="58" t="str">
        <f t="shared" si="255"/>
        <v/>
      </c>
      <c r="BN185" s="58" t="str">
        <f t="shared" si="289"/>
        <v/>
      </c>
      <c r="BO185" s="58" t="e">
        <f t="shared" si="290"/>
        <v>#N/A</v>
      </c>
      <c r="BP185" s="83" t="str">
        <f t="shared" si="256"/>
        <v/>
      </c>
      <c r="BQ185" s="58" t="str">
        <f t="shared" si="291"/>
        <v/>
      </c>
      <c r="BR185" s="58" t="str">
        <f t="shared" si="292"/>
        <v/>
      </c>
      <c r="BS185" s="58" t="str">
        <f t="shared" si="293"/>
        <v/>
      </c>
      <c r="BT185" s="47" t="str">
        <f t="shared" si="294"/>
        <v/>
      </c>
      <c r="BY185" s="167"/>
      <c r="BZ185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85" s="58" t="e">
        <f>IF(Include_in_Moderator=TRUE,'Moderator Analysis'!E:E,NA())</f>
        <v>#N/A</v>
      </c>
      <c r="CB185" s="58" t="e">
        <f>IF(Include_in_Moderator=TRUE,'Moderator Analysis'!F:F,NA())</f>
        <v>#N/A</v>
      </c>
      <c r="CC185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85" s="58" t="str">
        <f>IF(Include_in_Moderator=TRUE,1/CC:CC^2,"")</f>
        <v/>
      </c>
      <c r="CE185" s="58" t="str">
        <f>IF(Include_in_Moderator=TRUE,'Moderator Analysis'!F:F-CO$2,"")</f>
        <v/>
      </c>
      <c r="CF185" s="58" t="str">
        <f>IF(Include_in_Moderator=TRUE,'Moderator Analysis'!E:E-CO$3,"")</f>
        <v/>
      </c>
      <c r="CG185" s="47" t="str">
        <f>IF(Include_in_Moderator=TRUE,CD:CD*('Moderator Analysis'!F:F-CO$5-CO$4*'Moderator Analysis'!E:E)^2,"")</f>
        <v/>
      </c>
      <c r="CH185" s="27"/>
      <c r="CI185" s="75" t="str">
        <f>IF(AND(Sufficient_data="Yes",Include_study="Yes",Include_in_Moderator=TRUE,Moderator&lt;&gt;""),1/(CC:CC^2+CO$7),"")</f>
        <v/>
      </c>
      <c r="CJ185" s="58" t="str">
        <f>IF(AND(Sufficient_data="Yes",Include_study="Yes",CI185&lt;&gt;""),'Moderator Analysis'!F:F-'Moderator Analysis'!K$37,"")</f>
        <v/>
      </c>
      <c r="CK185" s="58" t="str">
        <f>IF(AND(Sufficient_data="Yes",Include_study="Yes",CI185&lt;&gt;""),'Moderator Analysis'!E:E-SUMPRODUCT('Moderator Analysis'!E:E,CI:CI)/SUM(CI:CI),"")</f>
        <v/>
      </c>
      <c r="CL185" s="47" t="str">
        <f>IF(AND(Sufficient_data="Yes",Include_study="Yes",CI185&lt;&gt;""),CI:CI*(CB185-'Moderator Analysis'!K$29-'Moderator Analysis'!K$30*'Moderator Analysis'!E:E)^2,"")</f>
        <v/>
      </c>
      <c r="CQ185" s="167"/>
      <c r="CR185" s="150" t="b">
        <f>IF(Additional_Fisher_transformation="On",AND(Include_study="Yes",Number_of_observations&lt;&gt;"",Number_of_predictors&lt;&gt;""),AND(Include_study="Yes",Sufficient_data="Yes"))</f>
        <v>0</v>
      </c>
      <c r="CS185" s="169"/>
      <c r="CT185" s="58" t="str">
        <f>IF(Include_in_Pub_Bias=TRUE,Partial_correlation,"")</f>
        <v/>
      </c>
      <c r="CU185" s="58" t="str">
        <f>IF(AND(Include_in_Pub_Bias=TRUE,Additional_Fisher_transformation="On"),FISHER(Partial_correlation),"")</f>
        <v/>
      </c>
      <c r="CV185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85" s="58" t="str">
        <f>IF(Include_in_Pub_Bias=TRUE,1/CV:CV^2,"")</f>
        <v/>
      </c>
      <c r="CX185" s="58" t="str">
        <f>IF(Include_in_Pub_Bias=TRUE,1/(CV:CV^2+IF(Additional_model="Fixed effect",0,Calculations!DK$11)),"")</f>
        <v/>
      </c>
      <c r="CY185" s="58" t="str">
        <f>IF(Include_in_Pub_Bias=TRUE,1/(CV:CV^2+IF(Additional_model="Fixed effect",0,'Publication Bias Analysis'!L$32)),"")</f>
        <v/>
      </c>
      <c r="CZ185" s="58" t="str">
        <f>IF(Include_in_Pub_Bias=TRUE,'Publication Bias Analysis'!E:E-'Publication Bias Analysis'!I$37,"")</f>
        <v/>
      </c>
      <c r="DA185" s="58" t="str">
        <f>IF(Include_in_Pub_Bias=TRUE,IF(Additional_model="Fixed effect",1/CV:CV,1/SQRT(CV:CV^2+DK$11)),"")</f>
        <v/>
      </c>
      <c r="DB185" s="58" t="str">
        <f>IF(Include_in_Pub_Bias=TRUE,IF(Additional_model="Fixed effect",'Publication Bias Analysis'!E:E/CV:CV,'Publication Bias Analysis'!E:E/SQRT(CV:CV^2+DK$11)),"")</f>
        <v/>
      </c>
      <c r="DC185" s="78" t="str">
        <f>IF(Include_in_Pub_Bias=TRUE,RANK(DP:DP,DP:DP,1)*IF(DO:DO&gt;0,1,-1),"")</f>
        <v/>
      </c>
      <c r="DD185" s="78" t="str">
        <f>IF(Include_in_Pub_Bias=TRUE,DC:DC,"")</f>
        <v/>
      </c>
      <c r="DE185" s="78" t="str">
        <f>IF(Include_in_Pub_Bias=TRUE,RANK(DS:DS,DS:DS,1)*IF(DR:DR&lt;0,-1,1),"")</f>
        <v/>
      </c>
      <c r="DF185" s="78" t="str">
        <f>IF(Include_in_Pub_Bias=TRUE,RANK(DV:DV,DV:DV,1)*IF(DU:DU&lt;0,-1,1),"")</f>
        <v/>
      </c>
      <c r="DG185" s="58" t="e">
        <f>IF(Include_in_Pub_Bias=TRUE,'Publication Bias Analysis'!E:E,NA())</f>
        <v>#N/A</v>
      </c>
      <c r="DH185" s="47" t="e">
        <f>IF(Include_in_Pub_Bias=TRUE,CV:CV,NA())</f>
        <v>#N/A</v>
      </c>
      <c r="DN185" s="164"/>
      <c r="DO185" s="10" t="str">
        <f>IF(Include_in_Pub_Bias=TRUE,IF('Publication Bias Analysis'!L$37="Left",'Publication Bias Analysis'!E:E-'Publication Bias Analysis'!I$29,'Publication Bias Analysis'!I$29-'Publication Bias Analysis'!E:E),"")</f>
        <v/>
      </c>
      <c r="DP185" s="10" t="str">
        <f>IF(Include_in_Pub_Bias=TRUE,ABS(DO185),"")</f>
        <v/>
      </c>
      <c r="DQ185" s="47" t="str">
        <f>IF(Include_in_Pub_Bias=TRUE,1/(CV:CV^2+IF(Additional_model="Fixed effect",0,$DZ$6)),"")</f>
        <v/>
      </c>
      <c r="DR185" s="10" t="str">
        <f>IF(Include_in_Pub_Bias=TRUE,IF('Publication Bias Analysis'!L$37="Left",'Publication Bias Analysis'!E:E-DZ$3,DZ$3-'Publication Bias Analysis'!E:E),"")</f>
        <v/>
      </c>
      <c r="DS185" s="10" t="str">
        <f t="shared" si="257"/>
        <v/>
      </c>
      <c r="DT185" s="47" t="str">
        <f>IF(AND(DR185&lt;&gt;"",DD185&lt;=MAX(DD:DD)-DZ$7),1/(CV:CV^2+IF(Additional_model="Fixed effect",0,$DZ$13)),"")</f>
        <v/>
      </c>
      <c r="DU185" s="10" t="str">
        <f>IF(Include_in_Pub_Bias=TRUE,IF('Publication Bias Analysis'!L$37="Left",'Publication Bias Analysis'!E:E-DZ$10,DZ$10-'Publication Bias Analysis'!E:E),"")</f>
        <v/>
      </c>
      <c r="DV185" s="10" t="str">
        <f t="shared" si="304"/>
        <v/>
      </c>
      <c r="DW185" s="47" t="str">
        <f>IF(AND(DU185&lt;&gt;"",DE185&lt;=MAX(DE:DE)-DZ$14),1/(CV:CV^2+IF(Additional_model="Fixed effect",0,$DZ$20)),"")</f>
        <v/>
      </c>
      <c r="EO185" s="164"/>
      <c r="EP185" s="58" t="str">
        <f>IF(Include_in_Pub_Bias=TRUE,Inverse_standard_error-AVERAGE(Inverse_standard_error),"")</f>
        <v/>
      </c>
      <c r="EQ185" s="47" t="str">
        <f>IF(Include_in_Pub_Bias=TRUE,Z_score-('Publication Bias Analysis'!P$3+'Publication Bias Analysis'!P$4*Inverse_standard_error),"")</f>
        <v/>
      </c>
      <c r="ES185" s="164"/>
      <c r="ET185" s="58" t="str">
        <f>IF(Include_in_Pub_Bias=TRUE,('Publication Bias Analysis'!E:E-SUMPRODUCT('Publication Bias Analysis'!E:E,Calculations!CW:CW)/SUM(Calculations!CW:CW))/(SQRT(EU:EU)),"")</f>
        <v/>
      </c>
      <c r="EU185" s="58" t="str">
        <f>IF(Include_in_Pub_Bias=TRUE,'Publication Bias Analysis'!F:F^2-1/(SUM(Calculations!CW:CW)),"")</f>
        <v/>
      </c>
      <c r="EV185" s="78" t="str">
        <f>IF(Include_in_Pub_Bias=TRUE,RANK(ET:ET,ET:ET,1),"")</f>
        <v/>
      </c>
      <c r="EW185" s="78" t="str">
        <f>IF(Include_in_Pub_Bias=TRUE,RANK(EU:EU,EU:EU,1),"")</f>
        <v/>
      </c>
      <c r="EX185" s="78" t="str">
        <f>IF(Include_in_Pub_Bias=TRUE,COUNTIFS(EV186:EV384,"&lt;"&amp;EV185,EW186:EW384,"&lt;"&amp;EW185)+COUNTIFS(EV186:EV384,"&gt;"&amp;EV185,EW186:EW384,"&gt;"&amp;EW185),"")</f>
        <v/>
      </c>
      <c r="EY185" s="94" t="str">
        <f>IF(Include_in_Pub_Bias=TRUE,COUNTIFS(EV186:EV384,"&lt;"&amp;EV185,EW186:EW384,"&gt;"&amp;EW185)+COUNTIFS(EV186:EV384,"&gt;"&amp;EV185,EW186:EW384,"&lt;"&amp;EW185),"")</f>
        <v/>
      </c>
      <c r="FA185" s="164"/>
      <c r="FG185" s="164"/>
      <c r="FH185" s="58" t="e">
        <f>IF(Include_in_Pub_Bias=TRUE,Inverse_standard_error,NA())</f>
        <v>#N/A</v>
      </c>
      <c r="FI185" s="58" t="e">
        <f>IF(Include_in_Pub_Bias=TRUE,Z_score,NA())</f>
        <v>#N/A</v>
      </c>
      <c r="FJ185" s="58" t="str">
        <f>IF(Include_in_Pub_Bias=TRUE,Inverse_standard_error-AVERAGE(Inverse_standard_error),"")</f>
        <v/>
      </c>
      <c r="FK185" s="47" t="str">
        <f>IF(Include_in_Pub_Bias=TRUE,Z_score-('Publication Bias Analysis'!AK$30+'Publication Bias Analysis'!AK$31*Inverse_standard_error),"")</f>
        <v/>
      </c>
      <c r="FQ185" s="164"/>
      <c r="FR185" s="98" t="str">
        <f>IF(Z_score&lt;&gt;"",RANK('Publication Bias Analysis'!AT:AT,'Publication Bias Analysis'!AT:AT,1)+COUNTIF('Publication Bias Analysis'!AT$2:AT184,'Publication Bias Analysis'!AR185),"")</f>
        <v/>
      </c>
      <c r="FS185" s="58" t="str">
        <f t="shared" si="259"/>
        <v/>
      </c>
      <c r="FT185" s="58" t="e">
        <f>IF(Include_in_Pub_Bias=TRUE,'Publication Bias Analysis'!AS185,NA())</f>
        <v>#N/A</v>
      </c>
      <c r="FU185" s="58" t="e">
        <f>IF('Publication Bias Analysis'!AS185&lt;&gt;"",'Publication Bias Analysis'!AT185,NA())</f>
        <v>#N/A</v>
      </c>
      <c r="FV185" s="58" t="str">
        <f>IF(Include_in_Pub_Bias=TRUE,'Publication Bias Analysis'!AS:AS-AVERAGE('Publication Bias Analysis'!AS:AS),"")</f>
        <v/>
      </c>
      <c r="FW185" s="47" t="str">
        <f>IF(Include_in_Pub_Bias=TRUE,FU:FU-('Publication Bias Analysis'!AW$30+'Publication Bias Analysis'!AW$31*FT:FT),"")</f>
        <v/>
      </c>
      <c r="GC185" s="164"/>
      <c r="GD185" s="58" t="str">
        <f t="shared" si="295"/>
        <v/>
      </c>
      <c r="GE185" s="58" t="str">
        <f t="shared" si="305"/>
        <v/>
      </c>
      <c r="GF185" s="47" t="str">
        <f t="shared" si="258"/>
        <v/>
      </c>
    </row>
    <row r="186" spans="1:188" x14ac:dyDescent="0.2">
      <c r="A186" s="166"/>
      <c r="B186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86" s="78" t="str">
        <f>IF(B186&lt;&gt;"",IF(B186=0,COUNTIF(B$2:B185,0)+1,COUNTIF(B$2:B185,B186)+B186+COUNTIF(B:B,0)),"")</f>
        <v/>
      </c>
      <c r="D186" s="78" t="str">
        <f>IF(AND(Variance&lt;&gt;"",Entry_Number&lt;&gt;""),Entry_Number,"")</f>
        <v/>
      </c>
      <c r="E186" s="120" t="str">
        <f>IF(Input!Study_name&lt;&gt;"",Input!Study_name,"")</f>
        <v/>
      </c>
      <c r="F186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86" s="58" t="str">
        <f t="shared" si="260"/>
        <v/>
      </c>
      <c r="H186" s="58" t="str">
        <f t="shared" si="261"/>
        <v/>
      </c>
      <c r="I186" s="58" t="str">
        <f t="shared" si="262"/>
        <v/>
      </c>
      <c r="J186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86" s="58" t="str">
        <f>IF(AND(Include_study="Yes",Sufficient_data="Yes",Variance&lt;&gt;""),IF(Input!Standard_error_of_Partial_correlation&lt;&gt;"",Input!Standard_error_of_Partial_correlation,SQRT(J186)),"")</f>
        <v/>
      </c>
      <c r="L186" s="58" t="str">
        <f>IF(AND(Sufficient_data="Yes",Include_study="Yes",Variance&lt;&gt;""),1/Variance,"")</f>
        <v/>
      </c>
      <c r="M186" s="58" t="str">
        <f>IF(AND(Sufficient_data="Yes",Include_study="Yes",Variance&lt;&gt;""),1/(Variance+T2_),"")</f>
        <v/>
      </c>
      <c r="N186" s="58" t="str">
        <f t="shared" si="263"/>
        <v/>
      </c>
      <c r="O186" s="58" t="str">
        <f t="shared" si="264"/>
        <v/>
      </c>
      <c r="P186" s="143" t="str">
        <f t="shared" si="265"/>
        <v/>
      </c>
      <c r="Q186" s="146" t="str">
        <f>IF(AND(Include_study="Yes",Sufficient_data="Yes",Variance&lt;&gt;""),IF(Fisher_transformation="Off",Partial_correlation,Partial_correlation_z)-Combined_Effect_Size,"")</f>
        <v/>
      </c>
      <c r="S186" s="75" t="e">
        <f>IF(AND(Sufficient_data="Yes",Include_study="Yes",Variance&lt;&gt;""),Partial_correlation,NA())</f>
        <v>#N/A</v>
      </c>
      <c r="T186" s="58" t="e">
        <f t="shared" si="266"/>
        <v>#N/A</v>
      </c>
      <c r="U186" s="47" t="e">
        <f t="shared" si="267"/>
        <v>#N/A</v>
      </c>
      <c r="Z186" s="166"/>
      <c r="AA186" s="82" t="str">
        <f t="shared" si="268"/>
        <v/>
      </c>
      <c r="AB186" s="88" t="b">
        <f t="shared" si="296"/>
        <v>0</v>
      </c>
      <c r="AC186" s="105" t="str">
        <f>IF(Include_in_subgroup=TRUE,Input!Study_name,"")</f>
        <v/>
      </c>
      <c r="AD186" s="58" t="str">
        <f t="shared" si="269"/>
        <v/>
      </c>
      <c r="AE186" s="58" t="str">
        <f t="shared" si="270"/>
        <v/>
      </c>
      <c r="AF186" s="58" t="str">
        <f t="shared" si="271"/>
        <v/>
      </c>
      <c r="AG186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86" s="58" t="str">
        <f t="shared" si="272"/>
        <v/>
      </c>
      <c r="AI186" s="58" t="str">
        <f t="shared" si="273"/>
        <v/>
      </c>
      <c r="AJ186" s="83" t="str">
        <f t="shared" si="274"/>
        <v/>
      </c>
      <c r="AK186" s="58" t="str">
        <f t="shared" si="275"/>
        <v/>
      </c>
      <c r="AL186" s="58" t="str">
        <f t="shared" si="276"/>
        <v/>
      </c>
      <c r="AM186" s="47" t="str">
        <f t="shared" si="277"/>
        <v/>
      </c>
      <c r="AN186" s="27"/>
      <c r="AO186" s="75" t="e">
        <f t="shared" si="278"/>
        <v>#N/A</v>
      </c>
      <c r="AP186" s="58" t="e">
        <f t="shared" si="279"/>
        <v>#N/A</v>
      </c>
      <c r="AQ186" s="47" t="e">
        <f t="shared" si="280"/>
        <v>#N/A</v>
      </c>
      <c r="AR186" s="27"/>
      <c r="AS186" s="82" t="str">
        <f t="shared" si="297"/>
        <v/>
      </c>
      <c r="AT186" s="58" t="str">
        <f>IF(AND(Sufficient_data="Yes",Include_study="Yes",Subgroup&lt;&gt;""),IF(COUNTIFS(Input!K$2:K185,"="&amp;"Yes",Input!C$2:C185,"="&amp;"Yes",Input!M$2:M185,"="&amp;Subgroup)&gt;0,"",Subgroup),"")</f>
        <v/>
      </c>
      <c r="AU186" s="88" t="str">
        <f t="shared" si="298"/>
        <v/>
      </c>
      <c r="AV186" s="78" t="str">
        <f t="shared" si="281"/>
        <v/>
      </c>
      <c r="AW186" s="58" t="str">
        <f t="shared" si="299"/>
        <v/>
      </c>
      <c r="AX186" s="89" t="str">
        <f t="shared" si="300"/>
        <v/>
      </c>
      <c r="AY186" s="83" t="str">
        <f t="shared" si="251"/>
        <v/>
      </c>
      <c r="AZ186" s="58" t="str">
        <f t="shared" si="301"/>
        <v/>
      </c>
      <c r="BA186" s="58" t="str">
        <f t="shared" si="282"/>
        <v/>
      </c>
      <c r="BB186" s="58" t="str">
        <f t="shared" si="302"/>
        <v/>
      </c>
      <c r="BC186" s="58" t="str">
        <f t="shared" si="303"/>
        <v/>
      </c>
      <c r="BD186" s="58" t="str">
        <f t="shared" si="283"/>
        <v/>
      </c>
      <c r="BE186" s="88" t="str">
        <f t="shared" si="284"/>
        <v/>
      </c>
      <c r="BF186" s="58" t="str">
        <f t="shared" si="285"/>
        <v/>
      </c>
      <c r="BG186" s="58" t="str">
        <f t="shared" si="286"/>
        <v/>
      </c>
      <c r="BH186" s="58" t="str">
        <f t="shared" si="252"/>
        <v/>
      </c>
      <c r="BI186" s="58" t="str">
        <f t="shared" si="253"/>
        <v/>
      </c>
      <c r="BJ186" s="58" t="str">
        <f t="shared" si="287"/>
        <v/>
      </c>
      <c r="BK186" s="58" t="str">
        <f t="shared" si="288"/>
        <v/>
      </c>
      <c r="BL186" s="58" t="str">
        <f t="shared" si="254"/>
        <v/>
      </c>
      <c r="BM186" s="58" t="str">
        <f t="shared" si="255"/>
        <v/>
      </c>
      <c r="BN186" s="58" t="str">
        <f t="shared" si="289"/>
        <v/>
      </c>
      <c r="BO186" s="58" t="e">
        <f t="shared" si="290"/>
        <v>#N/A</v>
      </c>
      <c r="BP186" s="83" t="str">
        <f t="shared" si="256"/>
        <v/>
      </c>
      <c r="BQ186" s="58" t="str">
        <f t="shared" si="291"/>
        <v/>
      </c>
      <c r="BR186" s="58" t="str">
        <f t="shared" si="292"/>
        <v/>
      </c>
      <c r="BS186" s="58" t="str">
        <f t="shared" si="293"/>
        <v/>
      </c>
      <c r="BT186" s="47" t="str">
        <f t="shared" si="294"/>
        <v/>
      </c>
      <c r="BY186" s="167"/>
      <c r="BZ186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86" s="58" t="e">
        <f>IF(Include_in_Moderator=TRUE,'Moderator Analysis'!E:E,NA())</f>
        <v>#N/A</v>
      </c>
      <c r="CB186" s="58" t="e">
        <f>IF(Include_in_Moderator=TRUE,'Moderator Analysis'!F:F,NA())</f>
        <v>#N/A</v>
      </c>
      <c r="CC186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86" s="58" t="str">
        <f>IF(Include_in_Moderator=TRUE,1/CC:CC^2,"")</f>
        <v/>
      </c>
      <c r="CE186" s="58" t="str">
        <f>IF(Include_in_Moderator=TRUE,'Moderator Analysis'!F:F-CO$2,"")</f>
        <v/>
      </c>
      <c r="CF186" s="58" t="str">
        <f>IF(Include_in_Moderator=TRUE,'Moderator Analysis'!E:E-CO$3,"")</f>
        <v/>
      </c>
      <c r="CG186" s="47" t="str">
        <f>IF(Include_in_Moderator=TRUE,CD:CD*('Moderator Analysis'!F:F-CO$5-CO$4*'Moderator Analysis'!E:E)^2,"")</f>
        <v/>
      </c>
      <c r="CH186" s="27"/>
      <c r="CI186" s="75" t="str">
        <f>IF(AND(Sufficient_data="Yes",Include_study="Yes",Include_in_Moderator=TRUE,Moderator&lt;&gt;""),1/(CC:CC^2+CO$7),"")</f>
        <v/>
      </c>
      <c r="CJ186" s="58" t="str">
        <f>IF(AND(Sufficient_data="Yes",Include_study="Yes",CI186&lt;&gt;""),'Moderator Analysis'!F:F-'Moderator Analysis'!K$37,"")</f>
        <v/>
      </c>
      <c r="CK186" s="58" t="str">
        <f>IF(AND(Sufficient_data="Yes",Include_study="Yes",CI186&lt;&gt;""),'Moderator Analysis'!E:E-SUMPRODUCT('Moderator Analysis'!E:E,CI:CI)/SUM(CI:CI),"")</f>
        <v/>
      </c>
      <c r="CL186" s="47" t="str">
        <f>IF(AND(Sufficient_data="Yes",Include_study="Yes",CI186&lt;&gt;""),CI:CI*(CB186-'Moderator Analysis'!K$29-'Moderator Analysis'!K$30*'Moderator Analysis'!E:E)^2,"")</f>
        <v/>
      </c>
      <c r="CQ186" s="167"/>
      <c r="CR186" s="150" t="b">
        <f>IF(Additional_Fisher_transformation="On",AND(Include_study="Yes",Number_of_observations&lt;&gt;"",Number_of_predictors&lt;&gt;""),AND(Include_study="Yes",Sufficient_data="Yes"))</f>
        <v>0</v>
      </c>
      <c r="CS186" s="169"/>
      <c r="CT186" s="58" t="str">
        <f>IF(Include_in_Pub_Bias=TRUE,Partial_correlation,"")</f>
        <v/>
      </c>
      <c r="CU186" s="58" t="str">
        <f>IF(AND(Include_in_Pub_Bias=TRUE,Additional_Fisher_transformation="On"),FISHER(Partial_correlation),"")</f>
        <v/>
      </c>
      <c r="CV186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86" s="58" t="str">
        <f>IF(Include_in_Pub_Bias=TRUE,1/CV:CV^2,"")</f>
        <v/>
      </c>
      <c r="CX186" s="58" t="str">
        <f>IF(Include_in_Pub_Bias=TRUE,1/(CV:CV^2+IF(Additional_model="Fixed effect",0,Calculations!DK$11)),"")</f>
        <v/>
      </c>
      <c r="CY186" s="58" t="str">
        <f>IF(Include_in_Pub_Bias=TRUE,1/(CV:CV^2+IF(Additional_model="Fixed effect",0,'Publication Bias Analysis'!L$32)),"")</f>
        <v/>
      </c>
      <c r="CZ186" s="58" t="str">
        <f>IF(Include_in_Pub_Bias=TRUE,'Publication Bias Analysis'!E:E-'Publication Bias Analysis'!I$37,"")</f>
        <v/>
      </c>
      <c r="DA186" s="58" t="str">
        <f>IF(Include_in_Pub_Bias=TRUE,IF(Additional_model="Fixed effect",1/CV:CV,1/SQRT(CV:CV^2+DK$11)),"")</f>
        <v/>
      </c>
      <c r="DB186" s="58" t="str">
        <f>IF(Include_in_Pub_Bias=TRUE,IF(Additional_model="Fixed effect",'Publication Bias Analysis'!E:E/CV:CV,'Publication Bias Analysis'!E:E/SQRT(CV:CV^2+DK$11)),"")</f>
        <v/>
      </c>
      <c r="DC186" s="78" t="str">
        <f>IF(Include_in_Pub_Bias=TRUE,RANK(DP:DP,DP:DP,1)*IF(DO:DO&gt;0,1,-1),"")</f>
        <v/>
      </c>
      <c r="DD186" s="78" t="str">
        <f>IF(Include_in_Pub_Bias=TRUE,DC:DC,"")</f>
        <v/>
      </c>
      <c r="DE186" s="78" t="str">
        <f>IF(Include_in_Pub_Bias=TRUE,RANK(DS:DS,DS:DS,1)*IF(DR:DR&lt;0,-1,1),"")</f>
        <v/>
      </c>
      <c r="DF186" s="78" t="str">
        <f>IF(Include_in_Pub_Bias=TRUE,RANK(DV:DV,DV:DV,1)*IF(DU:DU&lt;0,-1,1),"")</f>
        <v/>
      </c>
      <c r="DG186" s="58" t="e">
        <f>IF(Include_in_Pub_Bias=TRUE,'Publication Bias Analysis'!E:E,NA())</f>
        <v>#N/A</v>
      </c>
      <c r="DH186" s="47" t="e">
        <f>IF(Include_in_Pub_Bias=TRUE,CV:CV,NA())</f>
        <v>#N/A</v>
      </c>
      <c r="DN186" s="164"/>
      <c r="DO186" s="10" t="str">
        <f>IF(Include_in_Pub_Bias=TRUE,IF('Publication Bias Analysis'!L$37="Left",'Publication Bias Analysis'!E:E-'Publication Bias Analysis'!I$29,'Publication Bias Analysis'!I$29-'Publication Bias Analysis'!E:E),"")</f>
        <v/>
      </c>
      <c r="DP186" s="10" t="str">
        <f>IF(Include_in_Pub_Bias=TRUE,ABS(DO186),"")</f>
        <v/>
      </c>
      <c r="DQ186" s="47" t="str">
        <f>IF(Include_in_Pub_Bias=TRUE,1/(CV:CV^2+IF(Additional_model="Fixed effect",0,$DZ$6)),"")</f>
        <v/>
      </c>
      <c r="DR186" s="10" t="str">
        <f>IF(Include_in_Pub_Bias=TRUE,IF('Publication Bias Analysis'!L$37="Left",'Publication Bias Analysis'!E:E-DZ$3,DZ$3-'Publication Bias Analysis'!E:E),"")</f>
        <v/>
      </c>
      <c r="DS186" s="10" t="str">
        <f t="shared" si="257"/>
        <v/>
      </c>
      <c r="DT186" s="47" t="str">
        <f>IF(AND(DR186&lt;&gt;"",DD186&lt;=MAX(DD:DD)-DZ$7),1/(CV:CV^2+IF(Additional_model="Fixed effect",0,$DZ$13)),"")</f>
        <v/>
      </c>
      <c r="DU186" s="10" t="str">
        <f>IF(Include_in_Pub_Bias=TRUE,IF('Publication Bias Analysis'!L$37="Left",'Publication Bias Analysis'!E:E-DZ$10,DZ$10-'Publication Bias Analysis'!E:E),"")</f>
        <v/>
      </c>
      <c r="DV186" s="10" t="str">
        <f t="shared" si="304"/>
        <v/>
      </c>
      <c r="DW186" s="47" t="str">
        <f>IF(AND(DU186&lt;&gt;"",DE186&lt;=MAX(DE:DE)-DZ$14),1/(CV:CV^2+IF(Additional_model="Fixed effect",0,$DZ$20)),"")</f>
        <v/>
      </c>
      <c r="EO186" s="164"/>
      <c r="EP186" s="58" t="str">
        <f>IF(Include_in_Pub_Bias=TRUE,Inverse_standard_error-AVERAGE(Inverse_standard_error),"")</f>
        <v/>
      </c>
      <c r="EQ186" s="47" t="str">
        <f>IF(Include_in_Pub_Bias=TRUE,Z_score-('Publication Bias Analysis'!P$3+'Publication Bias Analysis'!P$4*Inverse_standard_error),"")</f>
        <v/>
      </c>
      <c r="ES186" s="164"/>
      <c r="ET186" s="58" t="str">
        <f>IF(Include_in_Pub_Bias=TRUE,('Publication Bias Analysis'!E:E-SUMPRODUCT('Publication Bias Analysis'!E:E,Calculations!CW:CW)/SUM(Calculations!CW:CW))/(SQRT(EU:EU)),"")</f>
        <v/>
      </c>
      <c r="EU186" s="58" t="str">
        <f>IF(Include_in_Pub_Bias=TRUE,'Publication Bias Analysis'!F:F^2-1/(SUM(Calculations!CW:CW)),"")</f>
        <v/>
      </c>
      <c r="EV186" s="78" t="str">
        <f>IF(Include_in_Pub_Bias=TRUE,RANK(ET:ET,ET:ET,1),"")</f>
        <v/>
      </c>
      <c r="EW186" s="78" t="str">
        <f>IF(Include_in_Pub_Bias=TRUE,RANK(EU:EU,EU:EU,1),"")</f>
        <v/>
      </c>
      <c r="EX186" s="78" t="str">
        <f>IF(Include_in_Pub_Bias=TRUE,COUNTIFS(EV187:EV385,"&lt;"&amp;EV186,EW187:EW385,"&lt;"&amp;EW186)+COUNTIFS(EV187:EV385,"&gt;"&amp;EV186,EW187:EW385,"&gt;"&amp;EW186),"")</f>
        <v/>
      </c>
      <c r="EY186" s="94" t="str">
        <f>IF(Include_in_Pub_Bias=TRUE,COUNTIFS(EV187:EV385,"&lt;"&amp;EV186,EW187:EW385,"&gt;"&amp;EW186)+COUNTIFS(EV187:EV385,"&gt;"&amp;EV186,EW187:EW385,"&lt;"&amp;EW186),"")</f>
        <v/>
      </c>
      <c r="FA186" s="164"/>
      <c r="FG186" s="164"/>
      <c r="FH186" s="58" t="e">
        <f>IF(Include_in_Pub_Bias=TRUE,Inverse_standard_error,NA())</f>
        <v>#N/A</v>
      </c>
      <c r="FI186" s="58" t="e">
        <f>IF(Include_in_Pub_Bias=TRUE,Z_score,NA())</f>
        <v>#N/A</v>
      </c>
      <c r="FJ186" s="58" t="str">
        <f>IF(Include_in_Pub_Bias=TRUE,Inverse_standard_error-AVERAGE(Inverse_standard_error),"")</f>
        <v/>
      </c>
      <c r="FK186" s="47" t="str">
        <f>IF(Include_in_Pub_Bias=TRUE,Z_score-('Publication Bias Analysis'!AK$30+'Publication Bias Analysis'!AK$31*Inverse_standard_error),"")</f>
        <v/>
      </c>
      <c r="FQ186" s="164"/>
      <c r="FR186" s="98" t="str">
        <f>IF(Z_score&lt;&gt;"",RANK('Publication Bias Analysis'!AT:AT,'Publication Bias Analysis'!AT:AT,1)+COUNTIF('Publication Bias Analysis'!AT$2:AT185,'Publication Bias Analysis'!AR186),"")</f>
        <v/>
      </c>
      <c r="FS186" s="58" t="str">
        <f t="shared" si="259"/>
        <v/>
      </c>
      <c r="FT186" s="58" t="e">
        <f>IF(Include_in_Pub_Bias=TRUE,'Publication Bias Analysis'!AS186,NA())</f>
        <v>#N/A</v>
      </c>
      <c r="FU186" s="58" t="e">
        <f>IF('Publication Bias Analysis'!AS186&lt;&gt;"",'Publication Bias Analysis'!AT186,NA())</f>
        <v>#N/A</v>
      </c>
      <c r="FV186" s="58" t="str">
        <f>IF(Include_in_Pub_Bias=TRUE,'Publication Bias Analysis'!AS:AS-AVERAGE('Publication Bias Analysis'!AS:AS),"")</f>
        <v/>
      </c>
      <c r="FW186" s="47" t="str">
        <f>IF(Include_in_Pub_Bias=TRUE,FU:FU-('Publication Bias Analysis'!AW$30+'Publication Bias Analysis'!AW$31*FT:FT),"")</f>
        <v/>
      </c>
      <c r="GC186" s="164"/>
      <c r="GD186" s="58" t="str">
        <f t="shared" si="295"/>
        <v/>
      </c>
      <c r="GE186" s="58" t="str">
        <f t="shared" si="305"/>
        <v/>
      </c>
      <c r="GF186" s="47" t="str">
        <f t="shared" si="258"/>
        <v/>
      </c>
    </row>
    <row r="187" spans="1:188" x14ac:dyDescent="0.2">
      <c r="A187" s="166"/>
      <c r="B187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87" s="78" t="str">
        <f>IF(B187&lt;&gt;"",IF(B187=0,COUNTIF(B$2:B186,0)+1,COUNTIF(B$2:B186,B187)+B187+COUNTIF(B:B,0)),"")</f>
        <v/>
      </c>
      <c r="D187" s="78" t="str">
        <f>IF(AND(Variance&lt;&gt;"",Entry_Number&lt;&gt;""),Entry_Number,"")</f>
        <v/>
      </c>
      <c r="E187" s="120" t="str">
        <f>IF(Input!Study_name&lt;&gt;"",Input!Study_name,"")</f>
        <v/>
      </c>
      <c r="F187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87" s="58" t="str">
        <f t="shared" si="260"/>
        <v/>
      </c>
      <c r="H187" s="58" t="str">
        <f t="shared" si="261"/>
        <v/>
      </c>
      <c r="I187" s="58" t="str">
        <f t="shared" si="262"/>
        <v/>
      </c>
      <c r="J187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87" s="58" t="str">
        <f>IF(AND(Include_study="Yes",Sufficient_data="Yes",Variance&lt;&gt;""),IF(Input!Standard_error_of_Partial_correlation&lt;&gt;"",Input!Standard_error_of_Partial_correlation,SQRT(J187)),"")</f>
        <v/>
      </c>
      <c r="L187" s="58" t="str">
        <f>IF(AND(Sufficient_data="Yes",Include_study="Yes",Variance&lt;&gt;""),1/Variance,"")</f>
        <v/>
      </c>
      <c r="M187" s="58" t="str">
        <f>IF(AND(Sufficient_data="Yes",Include_study="Yes",Variance&lt;&gt;""),1/(Variance+T2_),"")</f>
        <v/>
      </c>
      <c r="N187" s="58" t="str">
        <f t="shared" si="263"/>
        <v/>
      </c>
      <c r="O187" s="58" t="str">
        <f t="shared" si="264"/>
        <v/>
      </c>
      <c r="P187" s="143" t="str">
        <f t="shared" si="265"/>
        <v/>
      </c>
      <c r="Q187" s="146" t="str">
        <f>IF(AND(Include_study="Yes",Sufficient_data="Yes",Variance&lt;&gt;""),IF(Fisher_transformation="Off",Partial_correlation,Partial_correlation_z)-Combined_Effect_Size,"")</f>
        <v/>
      </c>
      <c r="S187" s="75" t="e">
        <f>IF(AND(Sufficient_data="Yes",Include_study="Yes",Variance&lt;&gt;""),Partial_correlation,NA())</f>
        <v>#N/A</v>
      </c>
      <c r="T187" s="58" t="e">
        <f t="shared" si="266"/>
        <v>#N/A</v>
      </c>
      <c r="U187" s="47" t="e">
        <f t="shared" si="267"/>
        <v>#N/A</v>
      </c>
      <c r="Z187" s="166"/>
      <c r="AA187" s="82" t="str">
        <f t="shared" si="268"/>
        <v/>
      </c>
      <c r="AB187" s="88" t="b">
        <f t="shared" si="296"/>
        <v>0</v>
      </c>
      <c r="AC187" s="105" t="str">
        <f>IF(Include_in_subgroup=TRUE,Input!Study_name,"")</f>
        <v/>
      </c>
      <c r="AD187" s="58" t="str">
        <f t="shared" si="269"/>
        <v/>
      </c>
      <c r="AE187" s="58" t="str">
        <f t="shared" si="270"/>
        <v/>
      </c>
      <c r="AF187" s="58" t="str">
        <f t="shared" si="271"/>
        <v/>
      </c>
      <c r="AG187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87" s="58" t="str">
        <f t="shared" si="272"/>
        <v/>
      </c>
      <c r="AI187" s="58" t="str">
        <f t="shared" si="273"/>
        <v/>
      </c>
      <c r="AJ187" s="83" t="str">
        <f t="shared" si="274"/>
        <v/>
      </c>
      <c r="AK187" s="58" t="str">
        <f t="shared" si="275"/>
        <v/>
      </c>
      <c r="AL187" s="58" t="str">
        <f t="shared" si="276"/>
        <v/>
      </c>
      <c r="AM187" s="47" t="str">
        <f t="shared" si="277"/>
        <v/>
      </c>
      <c r="AN187" s="27"/>
      <c r="AO187" s="75" t="e">
        <f t="shared" si="278"/>
        <v>#N/A</v>
      </c>
      <c r="AP187" s="58" t="e">
        <f t="shared" si="279"/>
        <v>#N/A</v>
      </c>
      <c r="AQ187" s="47" t="e">
        <f t="shared" si="280"/>
        <v>#N/A</v>
      </c>
      <c r="AR187" s="27"/>
      <c r="AS187" s="82" t="str">
        <f t="shared" si="297"/>
        <v/>
      </c>
      <c r="AT187" s="58" t="str">
        <f>IF(AND(Sufficient_data="Yes",Include_study="Yes",Subgroup&lt;&gt;""),IF(COUNTIFS(Input!K$2:K186,"="&amp;"Yes",Input!C$2:C186,"="&amp;"Yes",Input!M$2:M186,"="&amp;Subgroup)&gt;0,"",Subgroup),"")</f>
        <v/>
      </c>
      <c r="AU187" s="88" t="str">
        <f t="shared" si="298"/>
        <v/>
      </c>
      <c r="AV187" s="78" t="str">
        <f t="shared" si="281"/>
        <v/>
      </c>
      <c r="AW187" s="58" t="str">
        <f t="shared" si="299"/>
        <v/>
      </c>
      <c r="AX187" s="89" t="str">
        <f t="shared" si="300"/>
        <v/>
      </c>
      <c r="AY187" s="83" t="str">
        <f t="shared" si="251"/>
        <v/>
      </c>
      <c r="AZ187" s="58" t="str">
        <f t="shared" si="301"/>
        <v/>
      </c>
      <c r="BA187" s="58" t="str">
        <f t="shared" si="282"/>
        <v/>
      </c>
      <c r="BB187" s="58" t="str">
        <f t="shared" si="302"/>
        <v/>
      </c>
      <c r="BC187" s="58" t="str">
        <f t="shared" si="303"/>
        <v/>
      </c>
      <c r="BD187" s="58" t="str">
        <f t="shared" si="283"/>
        <v/>
      </c>
      <c r="BE187" s="88" t="str">
        <f t="shared" si="284"/>
        <v/>
      </c>
      <c r="BF187" s="58" t="str">
        <f t="shared" si="285"/>
        <v/>
      </c>
      <c r="BG187" s="58" t="str">
        <f t="shared" si="286"/>
        <v/>
      </c>
      <c r="BH187" s="58" t="str">
        <f t="shared" si="252"/>
        <v/>
      </c>
      <c r="BI187" s="58" t="str">
        <f t="shared" si="253"/>
        <v/>
      </c>
      <c r="BJ187" s="58" t="str">
        <f t="shared" si="287"/>
        <v/>
      </c>
      <c r="BK187" s="58" t="str">
        <f t="shared" si="288"/>
        <v/>
      </c>
      <c r="BL187" s="58" t="str">
        <f t="shared" si="254"/>
        <v/>
      </c>
      <c r="BM187" s="58" t="str">
        <f t="shared" si="255"/>
        <v/>
      </c>
      <c r="BN187" s="58" t="str">
        <f t="shared" si="289"/>
        <v/>
      </c>
      <c r="BO187" s="58" t="e">
        <f t="shared" si="290"/>
        <v>#N/A</v>
      </c>
      <c r="BP187" s="83" t="str">
        <f t="shared" si="256"/>
        <v/>
      </c>
      <c r="BQ187" s="58" t="str">
        <f t="shared" si="291"/>
        <v/>
      </c>
      <c r="BR187" s="58" t="str">
        <f t="shared" si="292"/>
        <v/>
      </c>
      <c r="BS187" s="58" t="str">
        <f t="shared" si="293"/>
        <v/>
      </c>
      <c r="BT187" s="47" t="str">
        <f t="shared" si="294"/>
        <v/>
      </c>
      <c r="BY187" s="167"/>
      <c r="BZ187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87" s="58" t="e">
        <f>IF(Include_in_Moderator=TRUE,'Moderator Analysis'!E:E,NA())</f>
        <v>#N/A</v>
      </c>
      <c r="CB187" s="58" t="e">
        <f>IF(Include_in_Moderator=TRUE,'Moderator Analysis'!F:F,NA())</f>
        <v>#N/A</v>
      </c>
      <c r="CC187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87" s="58" t="str">
        <f>IF(Include_in_Moderator=TRUE,1/CC:CC^2,"")</f>
        <v/>
      </c>
      <c r="CE187" s="58" t="str">
        <f>IF(Include_in_Moderator=TRUE,'Moderator Analysis'!F:F-CO$2,"")</f>
        <v/>
      </c>
      <c r="CF187" s="58" t="str">
        <f>IF(Include_in_Moderator=TRUE,'Moderator Analysis'!E:E-CO$3,"")</f>
        <v/>
      </c>
      <c r="CG187" s="47" t="str">
        <f>IF(Include_in_Moderator=TRUE,CD:CD*('Moderator Analysis'!F:F-CO$5-CO$4*'Moderator Analysis'!E:E)^2,"")</f>
        <v/>
      </c>
      <c r="CH187" s="27"/>
      <c r="CI187" s="75" t="str">
        <f>IF(AND(Sufficient_data="Yes",Include_study="Yes",Include_in_Moderator=TRUE,Moderator&lt;&gt;""),1/(CC:CC^2+CO$7),"")</f>
        <v/>
      </c>
      <c r="CJ187" s="58" t="str">
        <f>IF(AND(Sufficient_data="Yes",Include_study="Yes",CI187&lt;&gt;""),'Moderator Analysis'!F:F-'Moderator Analysis'!K$37,"")</f>
        <v/>
      </c>
      <c r="CK187" s="58" t="str">
        <f>IF(AND(Sufficient_data="Yes",Include_study="Yes",CI187&lt;&gt;""),'Moderator Analysis'!E:E-SUMPRODUCT('Moderator Analysis'!E:E,CI:CI)/SUM(CI:CI),"")</f>
        <v/>
      </c>
      <c r="CL187" s="47" t="str">
        <f>IF(AND(Sufficient_data="Yes",Include_study="Yes",CI187&lt;&gt;""),CI:CI*(CB187-'Moderator Analysis'!K$29-'Moderator Analysis'!K$30*'Moderator Analysis'!E:E)^2,"")</f>
        <v/>
      </c>
      <c r="CQ187" s="167"/>
      <c r="CR187" s="150" t="b">
        <f>IF(Additional_Fisher_transformation="On",AND(Include_study="Yes",Number_of_observations&lt;&gt;"",Number_of_predictors&lt;&gt;""),AND(Include_study="Yes",Sufficient_data="Yes"))</f>
        <v>0</v>
      </c>
      <c r="CS187" s="169"/>
      <c r="CT187" s="58" t="str">
        <f>IF(Include_in_Pub_Bias=TRUE,Partial_correlation,"")</f>
        <v/>
      </c>
      <c r="CU187" s="58" t="str">
        <f>IF(AND(Include_in_Pub_Bias=TRUE,Additional_Fisher_transformation="On"),FISHER(Partial_correlation),"")</f>
        <v/>
      </c>
      <c r="CV187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87" s="58" t="str">
        <f>IF(Include_in_Pub_Bias=TRUE,1/CV:CV^2,"")</f>
        <v/>
      </c>
      <c r="CX187" s="58" t="str">
        <f>IF(Include_in_Pub_Bias=TRUE,1/(CV:CV^2+IF(Additional_model="Fixed effect",0,Calculations!DK$11)),"")</f>
        <v/>
      </c>
      <c r="CY187" s="58" t="str">
        <f>IF(Include_in_Pub_Bias=TRUE,1/(CV:CV^2+IF(Additional_model="Fixed effect",0,'Publication Bias Analysis'!L$32)),"")</f>
        <v/>
      </c>
      <c r="CZ187" s="58" t="str">
        <f>IF(Include_in_Pub_Bias=TRUE,'Publication Bias Analysis'!E:E-'Publication Bias Analysis'!I$37,"")</f>
        <v/>
      </c>
      <c r="DA187" s="58" t="str">
        <f>IF(Include_in_Pub_Bias=TRUE,IF(Additional_model="Fixed effect",1/CV:CV,1/SQRT(CV:CV^2+DK$11)),"")</f>
        <v/>
      </c>
      <c r="DB187" s="58" t="str">
        <f>IF(Include_in_Pub_Bias=TRUE,IF(Additional_model="Fixed effect",'Publication Bias Analysis'!E:E/CV:CV,'Publication Bias Analysis'!E:E/SQRT(CV:CV^2+DK$11)),"")</f>
        <v/>
      </c>
      <c r="DC187" s="78" t="str">
        <f>IF(Include_in_Pub_Bias=TRUE,RANK(DP:DP,DP:DP,1)*IF(DO:DO&gt;0,1,-1),"")</f>
        <v/>
      </c>
      <c r="DD187" s="78" t="str">
        <f>IF(Include_in_Pub_Bias=TRUE,DC:DC,"")</f>
        <v/>
      </c>
      <c r="DE187" s="78" t="str">
        <f>IF(Include_in_Pub_Bias=TRUE,RANK(DS:DS,DS:DS,1)*IF(DR:DR&lt;0,-1,1),"")</f>
        <v/>
      </c>
      <c r="DF187" s="78" t="str">
        <f>IF(Include_in_Pub_Bias=TRUE,RANK(DV:DV,DV:DV,1)*IF(DU:DU&lt;0,-1,1),"")</f>
        <v/>
      </c>
      <c r="DG187" s="58" t="e">
        <f>IF(Include_in_Pub_Bias=TRUE,'Publication Bias Analysis'!E:E,NA())</f>
        <v>#N/A</v>
      </c>
      <c r="DH187" s="47" t="e">
        <f>IF(Include_in_Pub_Bias=TRUE,CV:CV,NA())</f>
        <v>#N/A</v>
      </c>
      <c r="DN187" s="164"/>
      <c r="DO187" s="10" t="str">
        <f>IF(Include_in_Pub_Bias=TRUE,IF('Publication Bias Analysis'!L$37="Left",'Publication Bias Analysis'!E:E-'Publication Bias Analysis'!I$29,'Publication Bias Analysis'!I$29-'Publication Bias Analysis'!E:E),"")</f>
        <v/>
      </c>
      <c r="DP187" s="10" t="str">
        <f>IF(Include_in_Pub_Bias=TRUE,ABS(DO187),"")</f>
        <v/>
      </c>
      <c r="DQ187" s="47" t="str">
        <f>IF(Include_in_Pub_Bias=TRUE,1/(CV:CV^2+IF(Additional_model="Fixed effect",0,$DZ$6)),"")</f>
        <v/>
      </c>
      <c r="DR187" s="10" t="str">
        <f>IF(Include_in_Pub_Bias=TRUE,IF('Publication Bias Analysis'!L$37="Left",'Publication Bias Analysis'!E:E-DZ$3,DZ$3-'Publication Bias Analysis'!E:E),"")</f>
        <v/>
      </c>
      <c r="DS187" s="10" t="str">
        <f t="shared" si="257"/>
        <v/>
      </c>
      <c r="DT187" s="47" t="str">
        <f>IF(AND(DR187&lt;&gt;"",DD187&lt;=MAX(DD:DD)-DZ$7),1/(CV:CV^2+IF(Additional_model="Fixed effect",0,$DZ$13)),"")</f>
        <v/>
      </c>
      <c r="DU187" s="10" t="str">
        <f>IF(Include_in_Pub_Bias=TRUE,IF('Publication Bias Analysis'!L$37="Left",'Publication Bias Analysis'!E:E-DZ$10,DZ$10-'Publication Bias Analysis'!E:E),"")</f>
        <v/>
      </c>
      <c r="DV187" s="10" t="str">
        <f t="shared" si="304"/>
        <v/>
      </c>
      <c r="DW187" s="47" t="str">
        <f>IF(AND(DU187&lt;&gt;"",DE187&lt;=MAX(DE:DE)-DZ$14),1/(CV:CV^2+IF(Additional_model="Fixed effect",0,$DZ$20)),"")</f>
        <v/>
      </c>
      <c r="EO187" s="164"/>
      <c r="EP187" s="58" t="str">
        <f>IF(Include_in_Pub_Bias=TRUE,Inverse_standard_error-AVERAGE(Inverse_standard_error),"")</f>
        <v/>
      </c>
      <c r="EQ187" s="47" t="str">
        <f>IF(Include_in_Pub_Bias=TRUE,Z_score-('Publication Bias Analysis'!P$3+'Publication Bias Analysis'!P$4*Inverse_standard_error),"")</f>
        <v/>
      </c>
      <c r="ES187" s="164"/>
      <c r="ET187" s="58" t="str">
        <f>IF(Include_in_Pub_Bias=TRUE,('Publication Bias Analysis'!E:E-SUMPRODUCT('Publication Bias Analysis'!E:E,Calculations!CW:CW)/SUM(Calculations!CW:CW))/(SQRT(EU:EU)),"")</f>
        <v/>
      </c>
      <c r="EU187" s="58" t="str">
        <f>IF(Include_in_Pub_Bias=TRUE,'Publication Bias Analysis'!F:F^2-1/(SUM(Calculations!CW:CW)),"")</f>
        <v/>
      </c>
      <c r="EV187" s="78" t="str">
        <f>IF(Include_in_Pub_Bias=TRUE,RANK(ET:ET,ET:ET,1),"")</f>
        <v/>
      </c>
      <c r="EW187" s="78" t="str">
        <f>IF(Include_in_Pub_Bias=TRUE,RANK(EU:EU,EU:EU,1),"")</f>
        <v/>
      </c>
      <c r="EX187" s="78" t="str">
        <f>IF(Include_in_Pub_Bias=TRUE,COUNTIFS(EV188:EV386,"&lt;"&amp;EV187,EW188:EW386,"&lt;"&amp;EW187)+COUNTIFS(EV188:EV386,"&gt;"&amp;EV187,EW188:EW386,"&gt;"&amp;EW187),"")</f>
        <v/>
      </c>
      <c r="EY187" s="94" t="str">
        <f>IF(Include_in_Pub_Bias=TRUE,COUNTIFS(EV188:EV386,"&lt;"&amp;EV187,EW188:EW386,"&gt;"&amp;EW187)+COUNTIFS(EV188:EV386,"&gt;"&amp;EV187,EW188:EW386,"&lt;"&amp;EW187),"")</f>
        <v/>
      </c>
      <c r="FA187" s="164"/>
      <c r="FG187" s="164"/>
      <c r="FH187" s="58" t="e">
        <f>IF(Include_in_Pub_Bias=TRUE,Inverse_standard_error,NA())</f>
        <v>#N/A</v>
      </c>
      <c r="FI187" s="58" t="e">
        <f>IF(Include_in_Pub_Bias=TRUE,Z_score,NA())</f>
        <v>#N/A</v>
      </c>
      <c r="FJ187" s="58" t="str">
        <f>IF(Include_in_Pub_Bias=TRUE,Inverse_standard_error-AVERAGE(Inverse_standard_error),"")</f>
        <v/>
      </c>
      <c r="FK187" s="47" t="str">
        <f>IF(Include_in_Pub_Bias=TRUE,Z_score-('Publication Bias Analysis'!AK$30+'Publication Bias Analysis'!AK$31*Inverse_standard_error),"")</f>
        <v/>
      </c>
      <c r="FQ187" s="164"/>
      <c r="FR187" s="98" t="str">
        <f>IF(Z_score&lt;&gt;"",RANK('Publication Bias Analysis'!AT:AT,'Publication Bias Analysis'!AT:AT,1)+COUNTIF('Publication Bias Analysis'!AT$2:AT186,'Publication Bias Analysis'!AR187),"")</f>
        <v/>
      </c>
      <c r="FS187" s="58" t="str">
        <f t="shared" si="259"/>
        <v/>
      </c>
      <c r="FT187" s="58" t="e">
        <f>IF(Include_in_Pub_Bias=TRUE,'Publication Bias Analysis'!AS187,NA())</f>
        <v>#N/A</v>
      </c>
      <c r="FU187" s="58" t="e">
        <f>IF('Publication Bias Analysis'!AS187&lt;&gt;"",'Publication Bias Analysis'!AT187,NA())</f>
        <v>#N/A</v>
      </c>
      <c r="FV187" s="58" t="str">
        <f>IF(Include_in_Pub_Bias=TRUE,'Publication Bias Analysis'!AS:AS-AVERAGE('Publication Bias Analysis'!AS:AS),"")</f>
        <v/>
      </c>
      <c r="FW187" s="47" t="str">
        <f>IF(Include_in_Pub_Bias=TRUE,FU:FU-('Publication Bias Analysis'!AW$30+'Publication Bias Analysis'!AW$31*FT:FT),"")</f>
        <v/>
      </c>
      <c r="GC187" s="164"/>
      <c r="GD187" s="58" t="str">
        <f t="shared" si="295"/>
        <v/>
      </c>
      <c r="GE187" s="58" t="str">
        <f t="shared" si="305"/>
        <v/>
      </c>
      <c r="GF187" s="47" t="str">
        <f t="shared" si="258"/>
        <v/>
      </c>
    </row>
    <row r="188" spans="1:188" x14ac:dyDescent="0.2">
      <c r="A188" s="166"/>
      <c r="B188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88" s="78" t="str">
        <f>IF(B188&lt;&gt;"",IF(B188=0,COUNTIF(B$2:B187,0)+1,COUNTIF(B$2:B187,B188)+B188+COUNTIF(B:B,0)),"")</f>
        <v/>
      </c>
      <c r="D188" s="78" t="str">
        <f>IF(AND(Variance&lt;&gt;"",Entry_Number&lt;&gt;""),Entry_Number,"")</f>
        <v/>
      </c>
      <c r="E188" s="120" t="str">
        <f>IF(Input!Study_name&lt;&gt;"",Input!Study_name,"")</f>
        <v/>
      </c>
      <c r="F188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88" s="58" t="str">
        <f t="shared" si="260"/>
        <v/>
      </c>
      <c r="H188" s="58" t="str">
        <f t="shared" si="261"/>
        <v/>
      </c>
      <c r="I188" s="58" t="str">
        <f t="shared" si="262"/>
        <v/>
      </c>
      <c r="J188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88" s="58" t="str">
        <f>IF(AND(Include_study="Yes",Sufficient_data="Yes",Variance&lt;&gt;""),IF(Input!Standard_error_of_Partial_correlation&lt;&gt;"",Input!Standard_error_of_Partial_correlation,SQRT(J188)),"")</f>
        <v/>
      </c>
      <c r="L188" s="58" t="str">
        <f>IF(AND(Sufficient_data="Yes",Include_study="Yes",Variance&lt;&gt;""),1/Variance,"")</f>
        <v/>
      </c>
      <c r="M188" s="58" t="str">
        <f>IF(AND(Sufficient_data="Yes",Include_study="Yes",Variance&lt;&gt;""),1/(Variance+T2_),"")</f>
        <v/>
      </c>
      <c r="N188" s="58" t="str">
        <f t="shared" si="263"/>
        <v/>
      </c>
      <c r="O188" s="58" t="str">
        <f t="shared" si="264"/>
        <v/>
      </c>
      <c r="P188" s="143" t="str">
        <f t="shared" si="265"/>
        <v/>
      </c>
      <c r="Q188" s="146" t="str">
        <f>IF(AND(Include_study="Yes",Sufficient_data="Yes",Variance&lt;&gt;""),IF(Fisher_transformation="Off",Partial_correlation,Partial_correlation_z)-Combined_Effect_Size,"")</f>
        <v/>
      </c>
      <c r="S188" s="75" t="e">
        <f>IF(AND(Sufficient_data="Yes",Include_study="Yes",Variance&lt;&gt;""),Partial_correlation,NA())</f>
        <v>#N/A</v>
      </c>
      <c r="T188" s="58" t="e">
        <f t="shared" si="266"/>
        <v>#N/A</v>
      </c>
      <c r="U188" s="47" t="e">
        <f t="shared" si="267"/>
        <v>#N/A</v>
      </c>
      <c r="Z188" s="166"/>
      <c r="AA188" s="82" t="str">
        <f t="shared" si="268"/>
        <v/>
      </c>
      <c r="AB188" s="88" t="b">
        <f t="shared" si="296"/>
        <v>0</v>
      </c>
      <c r="AC188" s="105" t="str">
        <f>IF(Include_in_subgroup=TRUE,Input!Study_name,"")</f>
        <v/>
      </c>
      <c r="AD188" s="58" t="str">
        <f t="shared" si="269"/>
        <v/>
      </c>
      <c r="AE188" s="58" t="str">
        <f t="shared" si="270"/>
        <v/>
      </c>
      <c r="AF188" s="58" t="str">
        <f t="shared" si="271"/>
        <v/>
      </c>
      <c r="AG188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88" s="58" t="str">
        <f t="shared" si="272"/>
        <v/>
      </c>
      <c r="AI188" s="58" t="str">
        <f t="shared" si="273"/>
        <v/>
      </c>
      <c r="AJ188" s="83" t="str">
        <f t="shared" si="274"/>
        <v/>
      </c>
      <c r="AK188" s="58" t="str">
        <f t="shared" si="275"/>
        <v/>
      </c>
      <c r="AL188" s="58" t="str">
        <f t="shared" si="276"/>
        <v/>
      </c>
      <c r="AM188" s="47" t="str">
        <f t="shared" si="277"/>
        <v/>
      </c>
      <c r="AN188" s="27"/>
      <c r="AO188" s="75" t="e">
        <f t="shared" si="278"/>
        <v>#N/A</v>
      </c>
      <c r="AP188" s="58" t="e">
        <f t="shared" si="279"/>
        <v>#N/A</v>
      </c>
      <c r="AQ188" s="47" t="e">
        <f t="shared" si="280"/>
        <v>#N/A</v>
      </c>
      <c r="AR188" s="27"/>
      <c r="AS188" s="82" t="str">
        <f t="shared" si="297"/>
        <v/>
      </c>
      <c r="AT188" s="58" t="str">
        <f>IF(AND(Sufficient_data="Yes",Include_study="Yes",Subgroup&lt;&gt;""),IF(COUNTIFS(Input!K$2:K187,"="&amp;"Yes",Input!C$2:C187,"="&amp;"Yes",Input!M$2:M187,"="&amp;Subgroup)&gt;0,"",Subgroup),"")</f>
        <v/>
      </c>
      <c r="AU188" s="88" t="str">
        <f t="shared" si="298"/>
        <v/>
      </c>
      <c r="AV188" s="78" t="str">
        <f t="shared" si="281"/>
        <v/>
      </c>
      <c r="AW188" s="58" t="str">
        <f t="shared" si="299"/>
        <v/>
      </c>
      <c r="AX188" s="89" t="str">
        <f t="shared" si="300"/>
        <v/>
      </c>
      <c r="AY188" s="83" t="str">
        <f t="shared" si="251"/>
        <v/>
      </c>
      <c r="AZ188" s="58" t="str">
        <f t="shared" si="301"/>
        <v/>
      </c>
      <c r="BA188" s="58" t="str">
        <f t="shared" si="282"/>
        <v/>
      </c>
      <c r="BB188" s="58" t="str">
        <f t="shared" si="302"/>
        <v/>
      </c>
      <c r="BC188" s="58" t="str">
        <f t="shared" si="303"/>
        <v/>
      </c>
      <c r="BD188" s="58" t="str">
        <f t="shared" si="283"/>
        <v/>
      </c>
      <c r="BE188" s="88" t="str">
        <f t="shared" si="284"/>
        <v/>
      </c>
      <c r="BF188" s="58" t="str">
        <f t="shared" si="285"/>
        <v/>
      </c>
      <c r="BG188" s="58" t="str">
        <f t="shared" si="286"/>
        <v/>
      </c>
      <c r="BH188" s="58" t="str">
        <f t="shared" si="252"/>
        <v/>
      </c>
      <c r="BI188" s="58" t="str">
        <f t="shared" si="253"/>
        <v/>
      </c>
      <c r="BJ188" s="58" t="str">
        <f t="shared" si="287"/>
        <v/>
      </c>
      <c r="BK188" s="58" t="str">
        <f t="shared" si="288"/>
        <v/>
      </c>
      <c r="BL188" s="58" t="str">
        <f t="shared" si="254"/>
        <v/>
      </c>
      <c r="BM188" s="58" t="str">
        <f t="shared" si="255"/>
        <v/>
      </c>
      <c r="BN188" s="58" t="str">
        <f t="shared" si="289"/>
        <v/>
      </c>
      <c r="BO188" s="58" t="e">
        <f t="shared" si="290"/>
        <v>#N/A</v>
      </c>
      <c r="BP188" s="83" t="str">
        <f t="shared" si="256"/>
        <v/>
      </c>
      <c r="BQ188" s="58" t="str">
        <f t="shared" si="291"/>
        <v/>
      </c>
      <c r="BR188" s="58" t="str">
        <f t="shared" si="292"/>
        <v/>
      </c>
      <c r="BS188" s="58" t="str">
        <f t="shared" si="293"/>
        <v/>
      </c>
      <c r="BT188" s="47" t="str">
        <f t="shared" si="294"/>
        <v/>
      </c>
      <c r="BY188" s="167"/>
      <c r="BZ188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88" s="58" t="e">
        <f>IF(Include_in_Moderator=TRUE,'Moderator Analysis'!E:E,NA())</f>
        <v>#N/A</v>
      </c>
      <c r="CB188" s="58" t="e">
        <f>IF(Include_in_Moderator=TRUE,'Moderator Analysis'!F:F,NA())</f>
        <v>#N/A</v>
      </c>
      <c r="CC188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88" s="58" t="str">
        <f>IF(Include_in_Moderator=TRUE,1/CC:CC^2,"")</f>
        <v/>
      </c>
      <c r="CE188" s="58" t="str">
        <f>IF(Include_in_Moderator=TRUE,'Moderator Analysis'!F:F-CO$2,"")</f>
        <v/>
      </c>
      <c r="CF188" s="58" t="str">
        <f>IF(Include_in_Moderator=TRUE,'Moderator Analysis'!E:E-CO$3,"")</f>
        <v/>
      </c>
      <c r="CG188" s="47" t="str">
        <f>IF(Include_in_Moderator=TRUE,CD:CD*('Moderator Analysis'!F:F-CO$5-CO$4*'Moderator Analysis'!E:E)^2,"")</f>
        <v/>
      </c>
      <c r="CH188" s="27"/>
      <c r="CI188" s="75" t="str">
        <f>IF(AND(Sufficient_data="Yes",Include_study="Yes",Include_in_Moderator=TRUE,Moderator&lt;&gt;""),1/(CC:CC^2+CO$7),"")</f>
        <v/>
      </c>
      <c r="CJ188" s="58" t="str">
        <f>IF(AND(Sufficient_data="Yes",Include_study="Yes",CI188&lt;&gt;""),'Moderator Analysis'!F:F-'Moderator Analysis'!K$37,"")</f>
        <v/>
      </c>
      <c r="CK188" s="58" t="str">
        <f>IF(AND(Sufficient_data="Yes",Include_study="Yes",CI188&lt;&gt;""),'Moderator Analysis'!E:E-SUMPRODUCT('Moderator Analysis'!E:E,CI:CI)/SUM(CI:CI),"")</f>
        <v/>
      </c>
      <c r="CL188" s="47" t="str">
        <f>IF(AND(Sufficient_data="Yes",Include_study="Yes",CI188&lt;&gt;""),CI:CI*(CB188-'Moderator Analysis'!K$29-'Moderator Analysis'!K$30*'Moderator Analysis'!E:E)^2,"")</f>
        <v/>
      </c>
      <c r="CQ188" s="167"/>
      <c r="CR188" s="150" t="b">
        <f>IF(Additional_Fisher_transformation="On",AND(Include_study="Yes",Number_of_observations&lt;&gt;"",Number_of_predictors&lt;&gt;""),AND(Include_study="Yes",Sufficient_data="Yes"))</f>
        <v>0</v>
      </c>
      <c r="CS188" s="169"/>
      <c r="CT188" s="58" t="str">
        <f>IF(Include_in_Pub_Bias=TRUE,Partial_correlation,"")</f>
        <v/>
      </c>
      <c r="CU188" s="58" t="str">
        <f>IF(AND(Include_in_Pub_Bias=TRUE,Additional_Fisher_transformation="On"),FISHER(Partial_correlation),"")</f>
        <v/>
      </c>
      <c r="CV188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88" s="58" t="str">
        <f>IF(Include_in_Pub_Bias=TRUE,1/CV:CV^2,"")</f>
        <v/>
      </c>
      <c r="CX188" s="58" t="str">
        <f>IF(Include_in_Pub_Bias=TRUE,1/(CV:CV^2+IF(Additional_model="Fixed effect",0,Calculations!DK$11)),"")</f>
        <v/>
      </c>
      <c r="CY188" s="58" t="str">
        <f>IF(Include_in_Pub_Bias=TRUE,1/(CV:CV^2+IF(Additional_model="Fixed effect",0,'Publication Bias Analysis'!L$32)),"")</f>
        <v/>
      </c>
      <c r="CZ188" s="58" t="str">
        <f>IF(Include_in_Pub_Bias=TRUE,'Publication Bias Analysis'!E:E-'Publication Bias Analysis'!I$37,"")</f>
        <v/>
      </c>
      <c r="DA188" s="58" t="str">
        <f>IF(Include_in_Pub_Bias=TRUE,IF(Additional_model="Fixed effect",1/CV:CV,1/SQRT(CV:CV^2+DK$11)),"")</f>
        <v/>
      </c>
      <c r="DB188" s="58" t="str">
        <f>IF(Include_in_Pub_Bias=TRUE,IF(Additional_model="Fixed effect",'Publication Bias Analysis'!E:E/CV:CV,'Publication Bias Analysis'!E:E/SQRT(CV:CV^2+DK$11)),"")</f>
        <v/>
      </c>
      <c r="DC188" s="78" t="str">
        <f>IF(Include_in_Pub_Bias=TRUE,RANK(DP:DP,DP:DP,1)*IF(DO:DO&gt;0,1,-1),"")</f>
        <v/>
      </c>
      <c r="DD188" s="78" t="str">
        <f>IF(Include_in_Pub_Bias=TRUE,DC:DC,"")</f>
        <v/>
      </c>
      <c r="DE188" s="78" t="str">
        <f>IF(Include_in_Pub_Bias=TRUE,RANK(DS:DS,DS:DS,1)*IF(DR:DR&lt;0,-1,1),"")</f>
        <v/>
      </c>
      <c r="DF188" s="78" t="str">
        <f>IF(Include_in_Pub_Bias=TRUE,RANK(DV:DV,DV:DV,1)*IF(DU:DU&lt;0,-1,1),"")</f>
        <v/>
      </c>
      <c r="DG188" s="58" t="e">
        <f>IF(Include_in_Pub_Bias=TRUE,'Publication Bias Analysis'!E:E,NA())</f>
        <v>#N/A</v>
      </c>
      <c r="DH188" s="47" t="e">
        <f>IF(Include_in_Pub_Bias=TRUE,CV:CV,NA())</f>
        <v>#N/A</v>
      </c>
      <c r="DN188" s="164"/>
      <c r="DO188" s="10" t="str">
        <f>IF(Include_in_Pub_Bias=TRUE,IF('Publication Bias Analysis'!L$37="Left",'Publication Bias Analysis'!E:E-'Publication Bias Analysis'!I$29,'Publication Bias Analysis'!I$29-'Publication Bias Analysis'!E:E),"")</f>
        <v/>
      </c>
      <c r="DP188" s="10" t="str">
        <f>IF(Include_in_Pub_Bias=TRUE,ABS(DO188),"")</f>
        <v/>
      </c>
      <c r="DQ188" s="47" t="str">
        <f>IF(Include_in_Pub_Bias=TRUE,1/(CV:CV^2+IF(Additional_model="Fixed effect",0,$DZ$6)),"")</f>
        <v/>
      </c>
      <c r="DR188" s="10" t="str">
        <f>IF(Include_in_Pub_Bias=TRUE,IF('Publication Bias Analysis'!L$37="Left",'Publication Bias Analysis'!E:E-DZ$3,DZ$3-'Publication Bias Analysis'!E:E),"")</f>
        <v/>
      </c>
      <c r="DS188" s="10" t="str">
        <f t="shared" si="257"/>
        <v/>
      </c>
      <c r="DT188" s="47" t="str">
        <f>IF(AND(DR188&lt;&gt;"",DD188&lt;=MAX(DD:DD)-DZ$7),1/(CV:CV^2+IF(Additional_model="Fixed effect",0,$DZ$13)),"")</f>
        <v/>
      </c>
      <c r="DU188" s="10" t="str">
        <f>IF(Include_in_Pub_Bias=TRUE,IF('Publication Bias Analysis'!L$37="Left",'Publication Bias Analysis'!E:E-DZ$10,DZ$10-'Publication Bias Analysis'!E:E),"")</f>
        <v/>
      </c>
      <c r="DV188" s="10" t="str">
        <f t="shared" si="304"/>
        <v/>
      </c>
      <c r="DW188" s="47" t="str">
        <f>IF(AND(DU188&lt;&gt;"",DE188&lt;=MAX(DE:DE)-DZ$14),1/(CV:CV^2+IF(Additional_model="Fixed effect",0,$DZ$20)),"")</f>
        <v/>
      </c>
      <c r="EO188" s="164"/>
      <c r="EP188" s="58" t="str">
        <f>IF(Include_in_Pub_Bias=TRUE,Inverse_standard_error-AVERAGE(Inverse_standard_error),"")</f>
        <v/>
      </c>
      <c r="EQ188" s="47" t="str">
        <f>IF(Include_in_Pub_Bias=TRUE,Z_score-('Publication Bias Analysis'!P$3+'Publication Bias Analysis'!P$4*Inverse_standard_error),"")</f>
        <v/>
      </c>
      <c r="ES188" s="164"/>
      <c r="ET188" s="58" t="str">
        <f>IF(Include_in_Pub_Bias=TRUE,('Publication Bias Analysis'!E:E-SUMPRODUCT('Publication Bias Analysis'!E:E,Calculations!CW:CW)/SUM(Calculations!CW:CW))/(SQRT(EU:EU)),"")</f>
        <v/>
      </c>
      <c r="EU188" s="58" t="str">
        <f>IF(Include_in_Pub_Bias=TRUE,'Publication Bias Analysis'!F:F^2-1/(SUM(Calculations!CW:CW)),"")</f>
        <v/>
      </c>
      <c r="EV188" s="78" t="str">
        <f>IF(Include_in_Pub_Bias=TRUE,RANK(ET:ET,ET:ET,1),"")</f>
        <v/>
      </c>
      <c r="EW188" s="78" t="str">
        <f>IF(Include_in_Pub_Bias=TRUE,RANK(EU:EU,EU:EU,1),"")</f>
        <v/>
      </c>
      <c r="EX188" s="78" t="str">
        <f>IF(Include_in_Pub_Bias=TRUE,COUNTIFS(EV189:EV387,"&lt;"&amp;EV188,EW189:EW387,"&lt;"&amp;EW188)+COUNTIFS(EV189:EV387,"&gt;"&amp;EV188,EW189:EW387,"&gt;"&amp;EW188),"")</f>
        <v/>
      </c>
      <c r="EY188" s="94" t="str">
        <f>IF(Include_in_Pub_Bias=TRUE,COUNTIFS(EV189:EV387,"&lt;"&amp;EV188,EW189:EW387,"&gt;"&amp;EW188)+COUNTIFS(EV189:EV387,"&gt;"&amp;EV188,EW189:EW387,"&lt;"&amp;EW188),"")</f>
        <v/>
      </c>
      <c r="FA188" s="164"/>
      <c r="FG188" s="164"/>
      <c r="FH188" s="58" t="e">
        <f>IF(Include_in_Pub_Bias=TRUE,Inverse_standard_error,NA())</f>
        <v>#N/A</v>
      </c>
      <c r="FI188" s="58" t="e">
        <f>IF(Include_in_Pub_Bias=TRUE,Z_score,NA())</f>
        <v>#N/A</v>
      </c>
      <c r="FJ188" s="58" t="str">
        <f>IF(Include_in_Pub_Bias=TRUE,Inverse_standard_error-AVERAGE(Inverse_standard_error),"")</f>
        <v/>
      </c>
      <c r="FK188" s="47" t="str">
        <f>IF(Include_in_Pub_Bias=TRUE,Z_score-('Publication Bias Analysis'!AK$30+'Publication Bias Analysis'!AK$31*Inverse_standard_error),"")</f>
        <v/>
      </c>
      <c r="FQ188" s="164"/>
      <c r="FR188" s="98" t="str">
        <f>IF(Z_score&lt;&gt;"",RANK('Publication Bias Analysis'!AT:AT,'Publication Bias Analysis'!AT:AT,1)+COUNTIF('Publication Bias Analysis'!AT$2:AT187,'Publication Bias Analysis'!AR188),"")</f>
        <v/>
      </c>
      <c r="FS188" s="58" t="str">
        <f t="shared" si="259"/>
        <v/>
      </c>
      <c r="FT188" s="58" t="e">
        <f>IF(Include_in_Pub_Bias=TRUE,'Publication Bias Analysis'!AS188,NA())</f>
        <v>#N/A</v>
      </c>
      <c r="FU188" s="58" t="e">
        <f>IF('Publication Bias Analysis'!AS188&lt;&gt;"",'Publication Bias Analysis'!AT188,NA())</f>
        <v>#N/A</v>
      </c>
      <c r="FV188" s="58" t="str">
        <f>IF(Include_in_Pub_Bias=TRUE,'Publication Bias Analysis'!AS:AS-AVERAGE('Publication Bias Analysis'!AS:AS),"")</f>
        <v/>
      </c>
      <c r="FW188" s="47" t="str">
        <f>IF(Include_in_Pub_Bias=TRUE,FU:FU-('Publication Bias Analysis'!AW$30+'Publication Bias Analysis'!AW$31*FT:FT),"")</f>
        <v/>
      </c>
      <c r="GC188" s="164"/>
      <c r="GD188" s="58" t="str">
        <f t="shared" si="295"/>
        <v/>
      </c>
      <c r="GE188" s="58" t="str">
        <f t="shared" si="305"/>
        <v/>
      </c>
      <c r="GF188" s="47" t="str">
        <f t="shared" si="258"/>
        <v/>
      </c>
    </row>
    <row r="189" spans="1:188" x14ac:dyDescent="0.2">
      <c r="A189" s="166"/>
      <c r="B189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89" s="78" t="str">
        <f>IF(B189&lt;&gt;"",IF(B189=0,COUNTIF(B$2:B188,0)+1,COUNTIF(B$2:B188,B189)+B189+COUNTIF(B:B,0)),"")</f>
        <v/>
      </c>
      <c r="D189" s="78" t="str">
        <f>IF(AND(Variance&lt;&gt;"",Entry_Number&lt;&gt;""),Entry_Number,"")</f>
        <v/>
      </c>
      <c r="E189" s="120" t="str">
        <f>IF(Input!Study_name&lt;&gt;"",Input!Study_name,"")</f>
        <v/>
      </c>
      <c r="F189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89" s="58" t="str">
        <f t="shared" si="260"/>
        <v/>
      </c>
      <c r="H189" s="58" t="str">
        <f t="shared" si="261"/>
        <v/>
      </c>
      <c r="I189" s="58" t="str">
        <f t="shared" si="262"/>
        <v/>
      </c>
      <c r="J189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89" s="58" t="str">
        <f>IF(AND(Include_study="Yes",Sufficient_data="Yes",Variance&lt;&gt;""),IF(Input!Standard_error_of_Partial_correlation&lt;&gt;"",Input!Standard_error_of_Partial_correlation,SQRT(J189)),"")</f>
        <v/>
      </c>
      <c r="L189" s="58" t="str">
        <f>IF(AND(Sufficient_data="Yes",Include_study="Yes",Variance&lt;&gt;""),1/Variance,"")</f>
        <v/>
      </c>
      <c r="M189" s="58" t="str">
        <f>IF(AND(Sufficient_data="Yes",Include_study="Yes",Variance&lt;&gt;""),1/(Variance+T2_),"")</f>
        <v/>
      </c>
      <c r="N189" s="58" t="str">
        <f t="shared" si="263"/>
        <v/>
      </c>
      <c r="O189" s="58" t="str">
        <f t="shared" si="264"/>
        <v/>
      </c>
      <c r="P189" s="143" t="str">
        <f t="shared" si="265"/>
        <v/>
      </c>
      <c r="Q189" s="146" t="str">
        <f>IF(AND(Include_study="Yes",Sufficient_data="Yes",Variance&lt;&gt;""),IF(Fisher_transformation="Off",Partial_correlation,Partial_correlation_z)-Combined_Effect_Size,"")</f>
        <v/>
      </c>
      <c r="S189" s="75" t="e">
        <f>IF(AND(Sufficient_data="Yes",Include_study="Yes",Variance&lt;&gt;""),Partial_correlation,NA())</f>
        <v>#N/A</v>
      </c>
      <c r="T189" s="58" t="e">
        <f t="shared" si="266"/>
        <v>#N/A</v>
      </c>
      <c r="U189" s="47" t="e">
        <f t="shared" si="267"/>
        <v>#N/A</v>
      </c>
      <c r="Z189" s="166"/>
      <c r="AA189" s="82" t="str">
        <f t="shared" si="268"/>
        <v/>
      </c>
      <c r="AB189" s="88" t="b">
        <f t="shared" si="296"/>
        <v>0</v>
      </c>
      <c r="AC189" s="105" t="str">
        <f>IF(Include_in_subgroup=TRUE,Input!Study_name,"")</f>
        <v/>
      </c>
      <c r="AD189" s="58" t="str">
        <f t="shared" si="269"/>
        <v/>
      </c>
      <c r="AE189" s="58" t="str">
        <f t="shared" si="270"/>
        <v/>
      </c>
      <c r="AF189" s="58" t="str">
        <f t="shared" si="271"/>
        <v/>
      </c>
      <c r="AG189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89" s="58" t="str">
        <f t="shared" si="272"/>
        <v/>
      </c>
      <c r="AI189" s="58" t="str">
        <f t="shared" si="273"/>
        <v/>
      </c>
      <c r="AJ189" s="83" t="str">
        <f t="shared" si="274"/>
        <v/>
      </c>
      <c r="AK189" s="58" t="str">
        <f t="shared" si="275"/>
        <v/>
      </c>
      <c r="AL189" s="58" t="str">
        <f t="shared" si="276"/>
        <v/>
      </c>
      <c r="AM189" s="47" t="str">
        <f t="shared" si="277"/>
        <v/>
      </c>
      <c r="AN189" s="27"/>
      <c r="AO189" s="75" t="e">
        <f t="shared" si="278"/>
        <v>#N/A</v>
      </c>
      <c r="AP189" s="58" t="e">
        <f t="shared" si="279"/>
        <v>#N/A</v>
      </c>
      <c r="AQ189" s="47" t="e">
        <f t="shared" si="280"/>
        <v>#N/A</v>
      </c>
      <c r="AR189" s="27"/>
      <c r="AS189" s="82" t="str">
        <f t="shared" si="297"/>
        <v/>
      </c>
      <c r="AT189" s="58" t="str">
        <f>IF(AND(Sufficient_data="Yes",Include_study="Yes",Subgroup&lt;&gt;""),IF(COUNTIFS(Input!K$2:K188,"="&amp;"Yes",Input!C$2:C188,"="&amp;"Yes",Input!M$2:M188,"="&amp;Subgroup)&gt;0,"",Subgroup),"")</f>
        <v/>
      </c>
      <c r="AU189" s="88" t="str">
        <f t="shared" si="298"/>
        <v/>
      </c>
      <c r="AV189" s="78" t="str">
        <f t="shared" si="281"/>
        <v/>
      </c>
      <c r="AW189" s="58" t="str">
        <f t="shared" si="299"/>
        <v/>
      </c>
      <c r="AX189" s="89" t="str">
        <f t="shared" si="300"/>
        <v/>
      </c>
      <c r="AY189" s="83" t="str">
        <f t="shared" si="251"/>
        <v/>
      </c>
      <c r="AZ189" s="58" t="str">
        <f t="shared" si="301"/>
        <v/>
      </c>
      <c r="BA189" s="58" t="str">
        <f t="shared" si="282"/>
        <v/>
      </c>
      <c r="BB189" s="58" t="str">
        <f t="shared" si="302"/>
        <v/>
      </c>
      <c r="BC189" s="58" t="str">
        <f t="shared" si="303"/>
        <v/>
      </c>
      <c r="BD189" s="58" t="str">
        <f t="shared" si="283"/>
        <v/>
      </c>
      <c r="BE189" s="88" t="str">
        <f t="shared" si="284"/>
        <v/>
      </c>
      <c r="BF189" s="58" t="str">
        <f t="shared" si="285"/>
        <v/>
      </c>
      <c r="BG189" s="58" t="str">
        <f t="shared" si="286"/>
        <v/>
      </c>
      <c r="BH189" s="58" t="str">
        <f t="shared" si="252"/>
        <v/>
      </c>
      <c r="BI189" s="58" t="str">
        <f t="shared" si="253"/>
        <v/>
      </c>
      <c r="BJ189" s="58" t="str">
        <f t="shared" si="287"/>
        <v/>
      </c>
      <c r="BK189" s="58" t="str">
        <f t="shared" si="288"/>
        <v/>
      </c>
      <c r="BL189" s="58" t="str">
        <f t="shared" si="254"/>
        <v/>
      </c>
      <c r="BM189" s="58" t="str">
        <f t="shared" si="255"/>
        <v/>
      </c>
      <c r="BN189" s="58" t="str">
        <f t="shared" si="289"/>
        <v/>
      </c>
      <c r="BO189" s="58" t="e">
        <f t="shared" si="290"/>
        <v>#N/A</v>
      </c>
      <c r="BP189" s="83" t="str">
        <f t="shared" si="256"/>
        <v/>
      </c>
      <c r="BQ189" s="58" t="str">
        <f t="shared" si="291"/>
        <v/>
      </c>
      <c r="BR189" s="58" t="str">
        <f t="shared" si="292"/>
        <v/>
      </c>
      <c r="BS189" s="58" t="str">
        <f t="shared" si="293"/>
        <v/>
      </c>
      <c r="BT189" s="47" t="str">
        <f t="shared" si="294"/>
        <v/>
      </c>
      <c r="BY189" s="167"/>
      <c r="BZ189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89" s="58" t="e">
        <f>IF(Include_in_Moderator=TRUE,'Moderator Analysis'!E:E,NA())</f>
        <v>#N/A</v>
      </c>
      <c r="CB189" s="58" t="e">
        <f>IF(Include_in_Moderator=TRUE,'Moderator Analysis'!F:F,NA())</f>
        <v>#N/A</v>
      </c>
      <c r="CC189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89" s="58" t="str">
        <f>IF(Include_in_Moderator=TRUE,1/CC:CC^2,"")</f>
        <v/>
      </c>
      <c r="CE189" s="58" t="str">
        <f>IF(Include_in_Moderator=TRUE,'Moderator Analysis'!F:F-CO$2,"")</f>
        <v/>
      </c>
      <c r="CF189" s="58" t="str">
        <f>IF(Include_in_Moderator=TRUE,'Moderator Analysis'!E:E-CO$3,"")</f>
        <v/>
      </c>
      <c r="CG189" s="47" t="str">
        <f>IF(Include_in_Moderator=TRUE,CD:CD*('Moderator Analysis'!F:F-CO$5-CO$4*'Moderator Analysis'!E:E)^2,"")</f>
        <v/>
      </c>
      <c r="CH189" s="27"/>
      <c r="CI189" s="75" t="str">
        <f>IF(AND(Sufficient_data="Yes",Include_study="Yes",Include_in_Moderator=TRUE,Moderator&lt;&gt;""),1/(CC:CC^2+CO$7),"")</f>
        <v/>
      </c>
      <c r="CJ189" s="58" t="str">
        <f>IF(AND(Sufficient_data="Yes",Include_study="Yes",CI189&lt;&gt;""),'Moderator Analysis'!F:F-'Moderator Analysis'!K$37,"")</f>
        <v/>
      </c>
      <c r="CK189" s="58" t="str">
        <f>IF(AND(Sufficient_data="Yes",Include_study="Yes",CI189&lt;&gt;""),'Moderator Analysis'!E:E-SUMPRODUCT('Moderator Analysis'!E:E,CI:CI)/SUM(CI:CI),"")</f>
        <v/>
      </c>
      <c r="CL189" s="47" t="str">
        <f>IF(AND(Sufficient_data="Yes",Include_study="Yes",CI189&lt;&gt;""),CI:CI*(CB189-'Moderator Analysis'!K$29-'Moderator Analysis'!K$30*'Moderator Analysis'!E:E)^2,"")</f>
        <v/>
      </c>
      <c r="CQ189" s="167"/>
      <c r="CR189" s="150" t="b">
        <f>IF(Additional_Fisher_transformation="On",AND(Include_study="Yes",Number_of_observations&lt;&gt;"",Number_of_predictors&lt;&gt;""),AND(Include_study="Yes",Sufficient_data="Yes"))</f>
        <v>0</v>
      </c>
      <c r="CS189" s="169"/>
      <c r="CT189" s="58" t="str">
        <f>IF(Include_in_Pub_Bias=TRUE,Partial_correlation,"")</f>
        <v/>
      </c>
      <c r="CU189" s="58" t="str">
        <f>IF(AND(Include_in_Pub_Bias=TRUE,Additional_Fisher_transformation="On"),FISHER(Partial_correlation),"")</f>
        <v/>
      </c>
      <c r="CV189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89" s="58" t="str">
        <f>IF(Include_in_Pub_Bias=TRUE,1/CV:CV^2,"")</f>
        <v/>
      </c>
      <c r="CX189" s="58" t="str">
        <f>IF(Include_in_Pub_Bias=TRUE,1/(CV:CV^2+IF(Additional_model="Fixed effect",0,Calculations!DK$11)),"")</f>
        <v/>
      </c>
      <c r="CY189" s="58" t="str">
        <f>IF(Include_in_Pub_Bias=TRUE,1/(CV:CV^2+IF(Additional_model="Fixed effect",0,'Publication Bias Analysis'!L$32)),"")</f>
        <v/>
      </c>
      <c r="CZ189" s="58" t="str">
        <f>IF(Include_in_Pub_Bias=TRUE,'Publication Bias Analysis'!E:E-'Publication Bias Analysis'!I$37,"")</f>
        <v/>
      </c>
      <c r="DA189" s="58" t="str">
        <f>IF(Include_in_Pub_Bias=TRUE,IF(Additional_model="Fixed effect",1/CV:CV,1/SQRT(CV:CV^2+DK$11)),"")</f>
        <v/>
      </c>
      <c r="DB189" s="58" t="str">
        <f>IF(Include_in_Pub_Bias=TRUE,IF(Additional_model="Fixed effect",'Publication Bias Analysis'!E:E/CV:CV,'Publication Bias Analysis'!E:E/SQRT(CV:CV^2+DK$11)),"")</f>
        <v/>
      </c>
      <c r="DC189" s="78" t="str">
        <f>IF(Include_in_Pub_Bias=TRUE,RANK(DP:DP,DP:DP,1)*IF(DO:DO&gt;0,1,-1),"")</f>
        <v/>
      </c>
      <c r="DD189" s="78" t="str">
        <f>IF(Include_in_Pub_Bias=TRUE,DC:DC,"")</f>
        <v/>
      </c>
      <c r="DE189" s="78" t="str">
        <f>IF(Include_in_Pub_Bias=TRUE,RANK(DS:DS,DS:DS,1)*IF(DR:DR&lt;0,-1,1),"")</f>
        <v/>
      </c>
      <c r="DF189" s="78" t="str">
        <f>IF(Include_in_Pub_Bias=TRUE,RANK(DV:DV,DV:DV,1)*IF(DU:DU&lt;0,-1,1),"")</f>
        <v/>
      </c>
      <c r="DG189" s="58" t="e">
        <f>IF(Include_in_Pub_Bias=TRUE,'Publication Bias Analysis'!E:E,NA())</f>
        <v>#N/A</v>
      </c>
      <c r="DH189" s="47" t="e">
        <f>IF(Include_in_Pub_Bias=TRUE,CV:CV,NA())</f>
        <v>#N/A</v>
      </c>
      <c r="DN189" s="164"/>
      <c r="DO189" s="10" t="str">
        <f>IF(Include_in_Pub_Bias=TRUE,IF('Publication Bias Analysis'!L$37="Left",'Publication Bias Analysis'!E:E-'Publication Bias Analysis'!I$29,'Publication Bias Analysis'!I$29-'Publication Bias Analysis'!E:E),"")</f>
        <v/>
      </c>
      <c r="DP189" s="10" t="str">
        <f>IF(Include_in_Pub_Bias=TRUE,ABS(DO189),"")</f>
        <v/>
      </c>
      <c r="DQ189" s="47" t="str">
        <f>IF(Include_in_Pub_Bias=TRUE,1/(CV:CV^2+IF(Additional_model="Fixed effect",0,$DZ$6)),"")</f>
        <v/>
      </c>
      <c r="DR189" s="10" t="str">
        <f>IF(Include_in_Pub_Bias=TRUE,IF('Publication Bias Analysis'!L$37="Left",'Publication Bias Analysis'!E:E-DZ$3,DZ$3-'Publication Bias Analysis'!E:E),"")</f>
        <v/>
      </c>
      <c r="DS189" s="10" t="str">
        <f t="shared" si="257"/>
        <v/>
      </c>
      <c r="DT189" s="47" t="str">
        <f>IF(AND(DR189&lt;&gt;"",DD189&lt;=MAX(DD:DD)-DZ$7),1/(CV:CV^2+IF(Additional_model="Fixed effect",0,$DZ$13)),"")</f>
        <v/>
      </c>
      <c r="DU189" s="10" t="str">
        <f>IF(Include_in_Pub_Bias=TRUE,IF('Publication Bias Analysis'!L$37="Left",'Publication Bias Analysis'!E:E-DZ$10,DZ$10-'Publication Bias Analysis'!E:E),"")</f>
        <v/>
      </c>
      <c r="DV189" s="10" t="str">
        <f t="shared" si="304"/>
        <v/>
      </c>
      <c r="DW189" s="47" t="str">
        <f>IF(AND(DU189&lt;&gt;"",DE189&lt;=MAX(DE:DE)-DZ$14),1/(CV:CV^2+IF(Additional_model="Fixed effect",0,$DZ$20)),"")</f>
        <v/>
      </c>
      <c r="EO189" s="164"/>
      <c r="EP189" s="58" t="str">
        <f>IF(Include_in_Pub_Bias=TRUE,Inverse_standard_error-AVERAGE(Inverse_standard_error),"")</f>
        <v/>
      </c>
      <c r="EQ189" s="47" t="str">
        <f>IF(Include_in_Pub_Bias=TRUE,Z_score-('Publication Bias Analysis'!P$3+'Publication Bias Analysis'!P$4*Inverse_standard_error),"")</f>
        <v/>
      </c>
      <c r="ES189" s="164"/>
      <c r="ET189" s="58" t="str">
        <f>IF(Include_in_Pub_Bias=TRUE,('Publication Bias Analysis'!E:E-SUMPRODUCT('Publication Bias Analysis'!E:E,Calculations!CW:CW)/SUM(Calculations!CW:CW))/(SQRT(EU:EU)),"")</f>
        <v/>
      </c>
      <c r="EU189" s="58" t="str">
        <f>IF(Include_in_Pub_Bias=TRUE,'Publication Bias Analysis'!F:F^2-1/(SUM(Calculations!CW:CW)),"")</f>
        <v/>
      </c>
      <c r="EV189" s="78" t="str">
        <f>IF(Include_in_Pub_Bias=TRUE,RANK(ET:ET,ET:ET,1),"")</f>
        <v/>
      </c>
      <c r="EW189" s="78" t="str">
        <f>IF(Include_in_Pub_Bias=TRUE,RANK(EU:EU,EU:EU,1),"")</f>
        <v/>
      </c>
      <c r="EX189" s="78" t="str">
        <f>IF(Include_in_Pub_Bias=TRUE,COUNTIFS(EV190:EV388,"&lt;"&amp;EV189,EW190:EW388,"&lt;"&amp;EW189)+COUNTIFS(EV190:EV388,"&gt;"&amp;EV189,EW190:EW388,"&gt;"&amp;EW189),"")</f>
        <v/>
      </c>
      <c r="EY189" s="94" t="str">
        <f>IF(Include_in_Pub_Bias=TRUE,COUNTIFS(EV190:EV388,"&lt;"&amp;EV189,EW190:EW388,"&gt;"&amp;EW189)+COUNTIFS(EV190:EV388,"&gt;"&amp;EV189,EW190:EW388,"&lt;"&amp;EW189),"")</f>
        <v/>
      </c>
      <c r="FA189" s="164"/>
      <c r="FG189" s="164"/>
      <c r="FH189" s="58" t="e">
        <f>IF(Include_in_Pub_Bias=TRUE,Inverse_standard_error,NA())</f>
        <v>#N/A</v>
      </c>
      <c r="FI189" s="58" t="e">
        <f>IF(Include_in_Pub_Bias=TRUE,Z_score,NA())</f>
        <v>#N/A</v>
      </c>
      <c r="FJ189" s="58" t="str">
        <f>IF(Include_in_Pub_Bias=TRUE,Inverse_standard_error-AVERAGE(Inverse_standard_error),"")</f>
        <v/>
      </c>
      <c r="FK189" s="47" t="str">
        <f>IF(Include_in_Pub_Bias=TRUE,Z_score-('Publication Bias Analysis'!AK$30+'Publication Bias Analysis'!AK$31*Inverse_standard_error),"")</f>
        <v/>
      </c>
      <c r="FQ189" s="164"/>
      <c r="FR189" s="98" t="str">
        <f>IF(Z_score&lt;&gt;"",RANK('Publication Bias Analysis'!AT:AT,'Publication Bias Analysis'!AT:AT,1)+COUNTIF('Publication Bias Analysis'!AT$2:AT188,'Publication Bias Analysis'!AR189),"")</f>
        <v/>
      </c>
      <c r="FS189" s="58" t="str">
        <f t="shared" si="259"/>
        <v/>
      </c>
      <c r="FT189" s="58" t="e">
        <f>IF(Include_in_Pub_Bias=TRUE,'Publication Bias Analysis'!AS189,NA())</f>
        <v>#N/A</v>
      </c>
      <c r="FU189" s="58" t="e">
        <f>IF('Publication Bias Analysis'!AS189&lt;&gt;"",'Publication Bias Analysis'!AT189,NA())</f>
        <v>#N/A</v>
      </c>
      <c r="FV189" s="58" t="str">
        <f>IF(Include_in_Pub_Bias=TRUE,'Publication Bias Analysis'!AS:AS-AVERAGE('Publication Bias Analysis'!AS:AS),"")</f>
        <v/>
      </c>
      <c r="FW189" s="47" t="str">
        <f>IF(Include_in_Pub_Bias=TRUE,FU:FU-('Publication Bias Analysis'!AW$30+'Publication Bias Analysis'!AW$31*FT:FT),"")</f>
        <v/>
      </c>
      <c r="GC189" s="164"/>
      <c r="GD189" s="58" t="str">
        <f t="shared" si="295"/>
        <v/>
      </c>
      <c r="GE189" s="58" t="str">
        <f t="shared" si="305"/>
        <v/>
      </c>
      <c r="GF189" s="47" t="str">
        <f t="shared" si="258"/>
        <v/>
      </c>
    </row>
    <row r="190" spans="1:188" x14ac:dyDescent="0.2">
      <c r="A190" s="166"/>
      <c r="B190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90" s="78" t="str">
        <f>IF(B190&lt;&gt;"",IF(B190=0,COUNTIF(B$2:B189,0)+1,COUNTIF(B$2:B189,B190)+B190+COUNTIF(B:B,0)),"")</f>
        <v/>
      </c>
      <c r="D190" s="78" t="str">
        <f>IF(AND(Variance&lt;&gt;"",Entry_Number&lt;&gt;""),Entry_Number,"")</f>
        <v/>
      </c>
      <c r="E190" s="120" t="str">
        <f>IF(Input!Study_name&lt;&gt;"",Input!Study_name,"")</f>
        <v/>
      </c>
      <c r="F190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90" s="58" t="str">
        <f t="shared" si="260"/>
        <v/>
      </c>
      <c r="H190" s="58" t="str">
        <f t="shared" si="261"/>
        <v/>
      </c>
      <c r="I190" s="58" t="str">
        <f t="shared" si="262"/>
        <v/>
      </c>
      <c r="J190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90" s="58" t="str">
        <f>IF(AND(Include_study="Yes",Sufficient_data="Yes",Variance&lt;&gt;""),IF(Input!Standard_error_of_Partial_correlation&lt;&gt;"",Input!Standard_error_of_Partial_correlation,SQRT(J190)),"")</f>
        <v/>
      </c>
      <c r="L190" s="58" t="str">
        <f>IF(AND(Sufficient_data="Yes",Include_study="Yes",Variance&lt;&gt;""),1/Variance,"")</f>
        <v/>
      </c>
      <c r="M190" s="58" t="str">
        <f>IF(AND(Sufficient_data="Yes",Include_study="Yes",Variance&lt;&gt;""),1/(Variance+T2_),"")</f>
        <v/>
      </c>
      <c r="N190" s="58" t="str">
        <f t="shared" si="263"/>
        <v/>
      </c>
      <c r="O190" s="58" t="str">
        <f t="shared" si="264"/>
        <v/>
      </c>
      <c r="P190" s="143" t="str">
        <f t="shared" si="265"/>
        <v/>
      </c>
      <c r="Q190" s="146" t="str">
        <f>IF(AND(Include_study="Yes",Sufficient_data="Yes",Variance&lt;&gt;""),IF(Fisher_transformation="Off",Partial_correlation,Partial_correlation_z)-Combined_Effect_Size,"")</f>
        <v/>
      </c>
      <c r="S190" s="75" t="e">
        <f>IF(AND(Sufficient_data="Yes",Include_study="Yes",Variance&lt;&gt;""),Partial_correlation,NA())</f>
        <v>#N/A</v>
      </c>
      <c r="T190" s="58" t="e">
        <f t="shared" si="266"/>
        <v>#N/A</v>
      </c>
      <c r="U190" s="47" t="e">
        <f t="shared" si="267"/>
        <v>#N/A</v>
      </c>
      <c r="Z190" s="166"/>
      <c r="AA190" s="82" t="str">
        <f t="shared" si="268"/>
        <v/>
      </c>
      <c r="AB190" s="88" t="b">
        <f t="shared" si="296"/>
        <v>0</v>
      </c>
      <c r="AC190" s="105" t="str">
        <f>IF(Include_in_subgroup=TRUE,Input!Study_name,"")</f>
        <v/>
      </c>
      <c r="AD190" s="58" t="str">
        <f t="shared" si="269"/>
        <v/>
      </c>
      <c r="AE190" s="58" t="str">
        <f t="shared" si="270"/>
        <v/>
      </c>
      <c r="AF190" s="58" t="str">
        <f t="shared" si="271"/>
        <v/>
      </c>
      <c r="AG190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90" s="58" t="str">
        <f t="shared" si="272"/>
        <v/>
      </c>
      <c r="AI190" s="58" t="str">
        <f t="shared" si="273"/>
        <v/>
      </c>
      <c r="AJ190" s="83" t="str">
        <f t="shared" si="274"/>
        <v/>
      </c>
      <c r="AK190" s="58" t="str">
        <f t="shared" si="275"/>
        <v/>
      </c>
      <c r="AL190" s="58" t="str">
        <f t="shared" si="276"/>
        <v/>
      </c>
      <c r="AM190" s="47" t="str">
        <f t="shared" si="277"/>
        <v/>
      </c>
      <c r="AN190" s="27"/>
      <c r="AO190" s="75" t="e">
        <f t="shared" si="278"/>
        <v>#N/A</v>
      </c>
      <c r="AP190" s="58" t="e">
        <f t="shared" si="279"/>
        <v>#N/A</v>
      </c>
      <c r="AQ190" s="47" t="e">
        <f t="shared" si="280"/>
        <v>#N/A</v>
      </c>
      <c r="AR190" s="27"/>
      <c r="AS190" s="82" t="str">
        <f t="shared" si="297"/>
        <v/>
      </c>
      <c r="AT190" s="58" t="str">
        <f>IF(AND(Sufficient_data="Yes",Include_study="Yes",Subgroup&lt;&gt;""),IF(COUNTIFS(Input!K$2:K189,"="&amp;"Yes",Input!C$2:C189,"="&amp;"Yes",Input!M$2:M189,"="&amp;Subgroup)&gt;0,"",Subgroup),"")</f>
        <v/>
      </c>
      <c r="AU190" s="88" t="str">
        <f t="shared" si="298"/>
        <v/>
      </c>
      <c r="AV190" s="78" t="str">
        <f t="shared" si="281"/>
        <v/>
      </c>
      <c r="AW190" s="58" t="str">
        <f t="shared" si="299"/>
        <v/>
      </c>
      <c r="AX190" s="89" t="str">
        <f t="shared" si="300"/>
        <v/>
      </c>
      <c r="AY190" s="83" t="str">
        <f t="shared" si="251"/>
        <v/>
      </c>
      <c r="AZ190" s="58" t="str">
        <f t="shared" si="301"/>
        <v/>
      </c>
      <c r="BA190" s="58" t="str">
        <f t="shared" si="282"/>
        <v/>
      </c>
      <c r="BB190" s="58" t="str">
        <f t="shared" si="302"/>
        <v/>
      </c>
      <c r="BC190" s="58" t="str">
        <f t="shared" si="303"/>
        <v/>
      </c>
      <c r="BD190" s="58" t="str">
        <f t="shared" si="283"/>
        <v/>
      </c>
      <c r="BE190" s="88" t="str">
        <f t="shared" si="284"/>
        <v/>
      </c>
      <c r="BF190" s="58" t="str">
        <f t="shared" si="285"/>
        <v/>
      </c>
      <c r="BG190" s="58" t="str">
        <f t="shared" si="286"/>
        <v/>
      </c>
      <c r="BH190" s="58" t="str">
        <f t="shared" si="252"/>
        <v/>
      </c>
      <c r="BI190" s="58" t="str">
        <f t="shared" si="253"/>
        <v/>
      </c>
      <c r="BJ190" s="58" t="str">
        <f t="shared" si="287"/>
        <v/>
      </c>
      <c r="BK190" s="58" t="str">
        <f t="shared" si="288"/>
        <v/>
      </c>
      <c r="BL190" s="58" t="str">
        <f t="shared" si="254"/>
        <v/>
      </c>
      <c r="BM190" s="58" t="str">
        <f t="shared" si="255"/>
        <v/>
      </c>
      <c r="BN190" s="58" t="str">
        <f t="shared" si="289"/>
        <v/>
      </c>
      <c r="BO190" s="58" t="e">
        <f t="shared" si="290"/>
        <v>#N/A</v>
      </c>
      <c r="BP190" s="83" t="str">
        <f t="shared" si="256"/>
        <v/>
      </c>
      <c r="BQ190" s="58" t="str">
        <f t="shared" si="291"/>
        <v/>
      </c>
      <c r="BR190" s="58" t="str">
        <f t="shared" si="292"/>
        <v/>
      </c>
      <c r="BS190" s="58" t="str">
        <f t="shared" si="293"/>
        <v/>
      </c>
      <c r="BT190" s="47" t="str">
        <f t="shared" si="294"/>
        <v/>
      </c>
      <c r="BY190" s="167"/>
      <c r="BZ190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90" s="58" t="e">
        <f>IF(Include_in_Moderator=TRUE,'Moderator Analysis'!E:E,NA())</f>
        <v>#N/A</v>
      </c>
      <c r="CB190" s="58" t="e">
        <f>IF(Include_in_Moderator=TRUE,'Moderator Analysis'!F:F,NA())</f>
        <v>#N/A</v>
      </c>
      <c r="CC190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90" s="58" t="str">
        <f>IF(Include_in_Moderator=TRUE,1/CC:CC^2,"")</f>
        <v/>
      </c>
      <c r="CE190" s="58" t="str">
        <f>IF(Include_in_Moderator=TRUE,'Moderator Analysis'!F:F-CO$2,"")</f>
        <v/>
      </c>
      <c r="CF190" s="58" t="str">
        <f>IF(Include_in_Moderator=TRUE,'Moderator Analysis'!E:E-CO$3,"")</f>
        <v/>
      </c>
      <c r="CG190" s="47" t="str">
        <f>IF(Include_in_Moderator=TRUE,CD:CD*('Moderator Analysis'!F:F-CO$5-CO$4*'Moderator Analysis'!E:E)^2,"")</f>
        <v/>
      </c>
      <c r="CH190" s="27"/>
      <c r="CI190" s="75" t="str">
        <f>IF(AND(Sufficient_data="Yes",Include_study="Yes",Include_in_Moderator=TRUE,Moderator&lt;&gt;""),1/(CC:CC^2+CO$7),"")</f>
        <v/>
      </c>
      <c r="CJ190" s="58" t="str">
        <f>IF(AND(Sufficient_data="Yes",Include_study="Yes",CI190&lt;&gt;""),'Moderator Analysis'!F:F-'Moderator Analysis'!K$37,"")</f>
        <v/>
      </c>
      <c r="CK190" s="58" t="str">
        <f>IF(AND(Sufficient_data="Yes",Include_study="Yes",CI190&lt;&gt;""),'Moderator Analysis'!E:E-SUMPRODUCT('Moderator Analysis'!E:E,CI:CI)/SUM(CI:CI),"")</f>
        <v/>
      </c>
      <c r="CL190" s="47" t="str">
        <f>IF(AND(Sufficient_data="Yes",Include_study="Yes",CI190&lt;&gt;""),CI:CI*(CB190-'Moderator Analysis'!K$29-'Moderator Analysis'!K$30*'Moderator Analysis'!E:E)^2,"")</f>
        <v/>
      </c>
      <c r="CQ190" s="167"/>
      <c r="CR190" s="150" t="b">
        <f>IF(Additional_Fisher_transformation="On",AND(Include_study="Yes",Number_of_observations&lt;&gt;"",Number_of_predictors&lt;&gt;""),AND(Include_study="Yes",Sufficient_data="Yes"))</f>
        <v>0</v>
      </c>
      <c r="CS190" s="169"/>
      <c r="CT190" s="58" t="str">
        <f>IF(Include_in_Pub_Bias=TRUE,Partial_correlation,"")</f>
        <v/>
      </c>
      <c r="CU190" s="58" t="str">
        <f>IF(AND(Include_in_Pub_Bias=TRUE,Additional_Fisher_transformation="On"),FISHER(Partial_correlation),"")</f>
        <v/>
      </c>
      <c r="CV190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90" s="58" t="str">
        <f>IF(Include_in_Pub_Bias=TRUE,1/CV:CV^2,"")</f>
        <v/>
      </c>
      <c r="CX190" s="58" t="str">
        <f>IF(Include_in_Pub_Bias=TRUE,1/(CV:CV^2+IF(Additional_model="Fixed effect",0,Calculations!DK$11)),"")</f>
        <v/>
      </c>
      <c r="CY190" s="58" t="str">
        <f>IF(Include_in_Pub_Bias=TRUE,1/(CV:CV^2+IF(Additional_model="Fixed effect",0,'Publication Bias Analysis'!L$32)),"")</f>
        <v/>
      </c>
      <c r="CZ190" s="58" t="str">
        <f>IF(Include_in_Pub_Bias=TRUE,'Publication Bias Analysis'!E:E-'Publication Bias Analysis'!I$37,"")</f>
        <v/>
      </c>
      <c r="DA190" s="58" t="str">
        <f>IF(Include_in_Pub_Bias=TRUE,IF(Additional_model="Fixed effect",1/CV:CV,1/SQRT(CV:CV^2+DK$11)),"")</f>
        <v/>
      </c>
      <c r="DB190" s="58" t="str">
        <f>IF(Include_in_Pub_Bias=TRUE,IF(Additional_model="Fixed effect",'Publication Bias Analysis'!E:E/CV:CV,'Publication Bias Analysis'!E:E/SQRT(CV:CV^2+DK$11)),"")</f>
        <v/>
      </c>
      <c r="DC190" s="78" t="str">
        <f>IF(Include_in_Pub_Bias=TRUE,RANK(DP:DP,DP:DP,1)*IF(DO:DO&gt;0,1,-1),"")</f>
        <v/>
      </c>
      <c r="DD190" s="78" t="str">
        <f>IF(Include_in_Pub_Bias=TRUE,DC:DC,"")</f>
        <v/>
      </c>
      <c r="DE190" s="78" t="str">
        <f>IF(Include_in_Pub_Bias=TRUE,RANK(DS:DS,DS:DS,1)*IF(DR:DR&lt;0,-1,1),"")</f>
        <v/>
      </c>
      <c r="DF190" s="78" t="str">
        <f>IF(Include_in_Pub_Bias=TRUE,RANK(DV:DV,DV:DV,1)*IF(DU:DU&lt;0,-1,1),"")</f>
        <v/>
      </c>
      <c r="DG190" s="58" t="e">
        <f>IF(Include_in_Pub_Bias=TRUE,'Publication Bias Analysis'!E:E,NA())</f>
        <v>#N/A</v>
      </c>
      <c r="DH190" s="47" t="e">
        <f>IF(Include_in_Pub_Bias=TRUE,CV:CV,NA())</f>
        <v>#N/A</v>
      </c>
      <c r="DN190" s="164"/>
      <c r="DO190" s="10" t="str">
        <f>IF(Include_in_Pub_Bias=TRUE,IF('Publication Bias Analysis'!L$37="Left",'Publication Bias Analysis'!E:E-'Publication Bias Analysis'!I$29,'Publication Bias Analysis'!I$29-'Publication Bias Analysis'!E:E),"")</f>
        <v/>
      </c>
      <c r="DP190" s="10" t="str">
        <f>IF(Include_in_Pub_Bias=TRUE,ABS(DO190),"")</f>
        <v/>
      </c>
      <c r="DQ190" s="47" t="str">
        <f>IF(Include_in_Pub_Bias=TRUE,1/(CV:CV^2+IF(Additional_model="Fixed effect",0,$DZ$6)),"")</f>
        <v/>
      </c>
      <c r="DR190" s="10" t="str">
        <f>IF(Include_in_Pub_Bias=TRUE,IF('Publication Bias Analysis'!L$37="Left",'Publication Bias Analysis'!E:E-DZ$3,DZ$3-'Publication Bias Analysis'!E:E),"")</f>
        <v/>
      </c>
      <c r="DS190" s="10" t="str">
        <f t="shared" si="257"/>
        <v/>
      </c>
      <c r="DT190" s="47" t="str">
        <f>IF(AND(DR190&lt;&gt;"",DD190&lt;=MAX(DD:DD)-DZ$7),1/(CV:CV^2+IF(Additional_model="Fixed effect",0,$DZ$13)),"")</f>
        <v/>
      </c>
      <c r="DU190" s="10" t="str">
        <f>IF(Include_in_Pub_Bias=TRUE,IF('Publication Bias Analysis'!L$37="Left",'Publication Bias Analysis'!E:E-DZ$10,DZ$10-'Publication Bias Analysis'!E:E),"")</f>
        <v/>
      </c>
      <c r="DV190" s="10" t="str">
        <f t="shared" si="304"/>
        <v/>
      </c>
      <c r="DW190" s="47" t="str">
        <f>IF(AND(DU190&lt;&gt;"",DE190&lt;=MAX(DE:DE)-DZ$14),1/(CV:CV^2+IF(Additional_model="Fixed effect",0,$DZ$20)),"")</f>
        <v/>
      </c>
      <c r="EO190" s="164"/>
      <c r="EP190" s="58" t="str">
        <f>IF(Include_in_Pub_Bias=TRUE,Inverse_standard_error-AVERAGE(Inverse_standard_error),"")</f>
        <v/>
      </c>
      <c r="EQ190" s="47" t="str">
        <f>IF(Include_in_Pub_Bias=TRUE,Z_score-('Publication Bias Analysis'!P$3+'Publication Bias Analysis'!P$4*Inverse_standard_error),"")</f>
        <v/>
      </c>
      <c r="ES190" s="164"/>
      <c r="ET190" s="58" t="str">
        <f>IF(Include_in_Pub_Bias=TRUE,('Publication Bias Analysis'!E:E-SUMPRODUCT('Publication Bias Analysis'!E:E,Calculations!CW:CW)/SUM(Calculations!CW:CW))/(SQRT(EU:EU)),"")</f>
        <v/>
      </c>
      <c r="EU190" s="58" t="str">
        <f>IF(Include_in_Pub_Bias=TRUE,'Publication Bias Analysis'!F:F^2-1/(SUM(Calculations!CW:CW)),"")</f>
        <v/>
      </c>
      <c r="EV190" s="78" t="str">
        <f>IF(Include_in_Pub_Bias=TRUE,RANK(ET:ET,ET:ET,1),"")</f>
        <v/>
      </c>
      <c r="EW190" s="78" t="str">
        <f>IF(Include_in_Pub_Bias=TRUE,RANK(EU:EU,EU:EU,1),"")</f>
        <v/>
      </c>
      <c r="EX190" s="78" t="str">
        <f>IF(Include_in_Pub_Bias=TRUE,COUNTIFS(EV191:EV389,"&lt;"&amp;EV190,EW191:EW389,"&lt;"&amp;EW190)+COUNTIFS(EV191:EV389,"&gt;"&amp;EV190,EW191:EW389,"&gt;"&amp;EW190),"")</f>
        <v/>
      </c>
      <c r="EY190" s="94" t="str">
        <f>IF(Include_in_Pub_Bias=TRUE,COUNTIFS(EV191:EV389,"&lt;"&amp;EV190,EW191:EW389,"&gt;"&amp;EW190)+COUNTIFS(EV191:EV389,"&gt;"&amp;EV190,EW191:EW389,"&lt;"&amp;EW190),"")</f>
        <v/>
      </c>
      <c r="FA190" s="164"/>
      <c r="FG190" s="164"/>
      <c r="FH190" s="58" t="e">
        <f>IF(Include_in_Pub_Bias=TRUE,Inverse_standard_error,NA())</f>
        <v>#N/A</v>
      </c>
      <c r="FI190" s="58" t="e">
        <f>IF(Include_in_Pub_Bias=TRUE,Z_score,NA())</f>
        <v>#N/A</v>
      </c>
      <c r="FJ190" s="58" t="str">
        <f>IF(Include_in_Pub_Bias=TRUE,Inverse_standard_error-AVERAGE(Inverse_standard_error),"")</f>
        <v/>
      </c>
      <c r="FK190" s="47" t="str">
        <f>IF(Include_in_Pub_Bias=TRUE,Z_score-('Publication Bias Analysis'!AK$30+'Publication Bias Analysis'!AK$31*Inverse_standard_error),"")</f>
        <v/>
      </c>
      <c r="FQ190" s="164"/>
      <c r="FR190" s="98" t="str">
        <f>IF(Z_score&lt;&gt;"",RANK('Publication Bias Analysis'!AT:AT,'Publication Bias Analysis'!AT:AT,1)+COUNTIF('Publication Bias Analysis'!AT$2:AT189,'Publication Bias Analysis'!AR190),"")</f>
        <v/>
      </c>
      <c r="FS190" s="58" t="str">
        <f t="shared" si="259"/>
        <v/>
      </c>
      <c r="FT190" s="58" t="e">
        <f>IF(Include_in_Pub_Bias=TRUE,'Publication Bias Analysis'!AS190,NA())</f>
        <v>#N/A</v>
      </c>
      <c r="FU190" s="58" t="e">
        <f>IF('Publication Bias Analysis'!AS190&lt;&gt;"",'Publication Bias Analysis'!AT190,NA())</f>
        <v>#N/A</v>
      </c>
      <c r="FV190" s="58" t="str">
        <f>IF(Include_in_Pub_Bias=TRUE,'Publication Bias Analysis'!AS:AS-AVERAGE('Publication Bias Analysis'!AS:AS),"")</f>
        <v/>
      </c>
      <c r="FW190" s="47" t="str">
        <f>IF(Include_in_Pub_Bias=TRUE,FU:FU-('Publication Bias Analysis'!AW$30+'Publication Bias Analysis'!AW$31*FT:FT),"")</f>
        <v/>
      </c>
      <c r="GC190" s="164"/>
      <c r="GD190" s="58" t="str">
        <f t="shared" si="295"/>
        <v/>
      </c>
      <c r="GE190" s="58" t="str">
        <f t="shared" si="305"/>
        <v/>
      </c>
      <c r="GF190" s="47" t="str">
        <f t="shared" si="258"/>
        <v/>
      </c>
    </row>
    <row r="191" spans="1:188" x14ac:dyDescent="0.2">
      <c r="A191" s="166"/>
      <c r="B191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91" s="78" t="str">
        <f>IF(B191&lt;&gt;"",IF(B191=0,COUNTIF(B$2:B190,0)+1,COUNTIF(B$2:B190,B191)+B191+COUNTIF(B:B,0)),"")</f>
        <v/>
      </c>
      <c r="D191" s="78" t="str">
        <f>IF(AND(Variance&lt;&gt;"",Entry_Number&lt;&gt;""),Entry_Number,"")</f>
        <v/>
      </c>
      <c r="E191" s="120" t="str">
        <f>IF(Input!Study_name&lt;&gt;"",Input!Study_name,"")</f>
        <v/>
      </c>
      <c r="F191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91" s="58" t="str">
        <f t="shared" si="260"/>
        <v/>
      </c>
      <c r="H191" s="58" t="str">
        <f t="shared" si="261"/>
        <v/>
      </c>
      <c r="I191" s="58" t="str">
        <f t="shared" si="262"/>
        <v/>
      </c>
      <c r="J191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91" s="58" t="str">
        <f>IF(AND(Include_study="Yes",Sufficient_data="Yes",Variance&lt;&gt;""),IF(Input!Standard_error_of_Partial_correlation&lt;&gt;"",Input!Standard_error_of_Partial_correlation,SQRT(J191)),"")</f>
        <v/>
      </c>
      <c r="L191" s="58" t="str">
        <f>IF(AND(Sufficient_data="Yes",Include_study="Yes",Variance&lt;&gt;""),1/Variance,"")</f>
        <v/>
      </c>
      <c r="M191" s="58" t="str">
        <f>IF(AND(Sufficient_data="Yes",Include_study="Yes",Variance&lt;&gt;""),1/(Variance+T2_),"")</f>
        <v/>
      </c>
      <c r="N191" s="58" t="str">
        <f t="shared" si="263"/>
        <v/>
      </c>
      <c r="O191" s="58" t="str">
        <f t="shared" si="264"/>
        <v/>
      </c>
      <c r="P191" s="143" t="str">
        <f t="shared" si="265"/>
        <v/>
      </c>
      <c r="Q191" s="146" t="str">
        <f>IF(AND(Include_study="Yes",Sufficient_data="Yes",Variance&lt;&gt;""),IF(Fisher_transformation="Off",Partial_correlation,Partial_correlation_z)-Combined_Effect_Size,"")</f>
        <v/>
      </c>
      <c r="S191" s="75" t="e">
        <f>IF(AND(Sufficient_data="Yes",Include_study="Yes",Variance&lt;&gt;""),Partial_correlation,NA())</f>
        <v>#N/A</v>
      </c>
      <c r="T191" s="58" t="e">
        <f t="shared" si="266"/>
        <v>#N/A</v>
      </c>
      <c r="U191" s="47" t="e">
        <f t="shared" si="267"/>
        <v>#N/A</v>
      </c>
      <c r="Z191" s="166"/>
      <c r="AA191" s="82" t="str">
        <f t="shared" si="268"/>
        <v/>
      </c>
      <c r="AB191" s="88" t="b">
        <f t="shared" si="296"/>
        <v>0</v>
      </c>
      <c r="AC191" s="105" t="str">
        <f>IF(Include_in_subgroup=TRUE,Input!Study_name,"")</f>
        <v/>
      </c>
      <c r="AD191" s="58" t="str">
        <f t="shared" si="269"/>
        <v/>
      </c>
      <c r="AE191" s="58" t="str">
        <f t="shared" si="270"/>
        <v/>
      </c>
      <c r="AF191" s="58" t="str">
        <f t="shared" si="271"/>
        <v/>
      </c>
      <c r="AG191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91" s="58" t="str">
        <f t="shared" si="272"/>
        <v/>
      </c>
      <c r="AI191" s="58" t="str">
        <f t="shared" si="273"/>
        <v/>
      </c>
      <c r="AJ191" s="83" t="str">
        <f t="shared" si="274"/>
        <v/>
      </c>
      <c r="AK191" s="58" t="str">
        <f t="shared" si="275"/>
        <v/>
      </c>
      <c r="AL191" s="58" t="str">
        <f t="shared" si="276"/>
        <v/>
      </c>
      <c r="AM191" s="47" t="str">
        <f t="shared" si="277"/>
        <v/>
      </c>
      <c r="AN191" s="27"/>
      <c r="AO191" s="75" t="e">
        <f t="shared" si="278"/>
        <v>#N/A</v>
      </c>
      <c r="AP191" s="58" t="e">
        <f t="shared" si="279"/>
        <v>#N/A</v>
      </c>
      <c r="AQ191" s="47" t="e">
        <f t="shared" si="280"/>
        <v>#N/A</v>
      </c>
      <c r="AR191" s="27"/>
      <c r="AS191" s="82" t="str">
        <f t="shared" si="297"/>
        <v/>
      </c>
      <c r="AT191" s="58" t="str">
        <f>IF(AND(Sufficient_data="Yes",Include_study="Yes",Subgroup&lt;&gt;""),IF(COUNTIFS(Input!K$2:K190,"="&amp;"Yes",Input!C$2:C190,"="&amp;"Yes",Input!M$2:M190,"="&amp;Subgroup)&gt;0,"",Subgroup),"")</f>
        <v/>
      </c>
      <c r="AU191" s="88" t="str">
        <f t="shared" si="298"/>
        <v/>
      </c>
      <c r="AV191" s="78" t="str">
        <f t="shared" si="281"/>
        <v/>
      </c>
      <c r="AW191" s="58" t="str">
        <f t="shared" si="299"/>
        <v/>
      </c>
      <c r="AX191" s="89" t="str">
        <f t="shared" si="300"/>
        <v/>
      </c>
      <c r="AY191" s="83" t="str">
        <f t="shared" si="251"/>
        <v/>
      </c>
      <c r="AZ191" s="58" t="str">
        <f t="shared" si="301"/>
        <v/>
      </c>
      <c r="BA191" s="58" t="str">
        <f t="shared" si="282"/>
        <v/>
      </c>
      <c r="BB191" s="58" t="str">
        <f t="shared" si="302"/>
        <v/>
      </c>
      <c r="BC191" s="58" t="str">
        <f t="shared" si="303"/>
        <v/>
      </c>
      <c r="BD191" s="58" t="str">
        <f t="shared" si="283"/>
        <v/>
      </c>
      <c r="BE191" s="88" t="str">
        <f t="shared" si="284"/>
        <v/>
      </c>
      <c r="BF191" s="58" t="str">
        <f t="shared" si="285"/>
        <v/>
      </c>
      <c r="BG191" s="58" t="str">
        <f t="shared" si="286"/>
        <v/>
      </c>
      <c r="BH191" s="58" t="str">
        <f t="shared" si="252"/>
        <v/>
      </c>
      <c r="BI191" s="58" t="str">
        <f t="shared" si="253"/>
        <v/>
      </c>
      <c r="BJ191" s="58" t="str">
        <f t="shared" si="287"/>
        <v/>
      </c>
      <c r="BK191" s="58" t="str">
        <f t="shared" si="288"/>
        <v/>
      </c>
      <c r="BL191" s="58" t="str">
        <f t="shared" si="254"/>
        <v/>
      </c>
      <c r="BM191" s="58" t="str">
        <f t="shared" si="255"/>
        <v/>
      </c>
      <c r="BN191" s="58" t="str">
        <f t="shared" si="289"/>
        <v/>
      </c>
      <c r="BO191" s="58" t="e">
        <f t="shared" si="290"/>
        <v>#N/A</v>
      </c>
      <c r="BP191" s="83" t="str">
        <f t="shared" si="256"/>
        <v/>
      </c>
      <c r="BQ191" s="58" t="str">
        <f t="shared" si="291"/>
        <v/>
      </c>
      <c r="BR191" s="58" t="str">
        <f t="shared" si="292"/>
        <v/>
      </c>
      <c r="BS191" s="58" t="str">
        <f t="shared" si="293"/>
        <v/>
      </c>
      <c r="BT191" s="47" t="str">
        <f t="shared" si="294"/>
        <v/>
      </c>
      <c r="BY191" s="167"/>
      <c r="BZ191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91" s="58" t="e">
        <f>IF(Include_in_Moderator=TRUE,'Moderator Analysis'!E:E,NA())</f>
        <v>#N/A</v>
      </c>
      <c r="CB191" s="58" t="e">
        <f>IF(Include_in_Moderator=TRUE,'Moderator Analysis'!F:F,NA())</f>
        <v>#N/A</v>
      </c>
      <c r="CC191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91" s="58" t="str">
        <f>IF(Include_in_Moderator=TRUE,1/CC:CC^2,"")</f>
        <v/>
      </c>
      <c r="CE191" s="58" t="str">
        <f>IF(Include_in_Moderator=TRUE,'Moderator Analysis'!F:F-CO$2,"")</f>
        <v/>
      </c>
      <c r="CF191" s="58" t="str">
        <f>IF(Include_in_Moderator=TRUE,'Moderator Analysis'!E:E-CO$3,"")</f>
        <v/>
      </c>
      <c r="CG191" s="47" t="str">
        <f>IF(Include_in_Moderator=TRUE,CD:CD*('Moderator Analysis'!F:F-CO$5-CO$4*'Moderator Analysis'!E:E)^2,"")</f>
        <v/>
      </c>
      <c r="CH191" s="27"/>
      <c r="CI191" s="75" t="str">
        <f>IF(AND(Sufficient_data="Yes",Include_study="Yes",Include_in_Moderator=TRUE,Moderator&lt;&gt;""),1/(CC:CC^2+CO$7),"")</f>
        <v/>
      </c>
      <c r="CJ191" s="58" t="str">
        <f>IF(AND(Sufficient_data="Yes",Include_study="Yes",CI191&lt;&gt;""),'Moderator Analysis'!F:F-'Moderator Analysis'!K$37,"")</f>
        <v/>
      </c>
      <c r="CK191" s="58" t="str">
        <f>IF(AND(Sufficient_data="Yes",Include_study="Yes",CI191&lt;&gt;""),'Moderator Analysis'!E:E-SUMPRODUCT('Moderator Analysis'!E:E,CI:CI)/SUM(CI:CI),"")</f>
        <v/>
      </c>
      <c r="CL191" s="47" t="str">
        <f>IF(AND(Sufficient_data="Yes",Include_study="Yes",CI191&lt;&gt;""),CI:CI*(CB191-'Moderator Analysis'!K$29-'Moderator Analysis'!K$30*'Moderator Analysis'!E:E)^2,"")</f>
        <v/>
      </c>
      <c r="CQ191" s="167"/>
      <c r="CR191" s="150" t="b">
        <f>IF(Additional_Fisher_transformation="On",AND(Include_study="Yes",Number_of_observations&lt;&gt;"",Number_of_predictors&lt;&gt;""),AND(Include_study="Yes",Sufficient_data="Yes"))</f>
        <v>0</v>
      </c>
      <c r="CS191" s="169"/>
      <c r="CT191" s="58" t="str">
        <f>IF(Include_in_Pub_Bias=TRUE,Partial_correlation,"")</f>
        <v/>
      </c>
      <c r="CU191" s="58" t="str">
        <f>IF(AND(Include_in_Pub_Bias=TRUE,Additional_Fisher_transformation="On"),FISHER(Partial_correlation),"")</f>
        <v/>
      </c>
      <c r="CV191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91" s="58" t="str">
        <f>IF(Include_in_Pub_Bias=TRUE,1/CV:CV^2,"")</f>
        <v/>
      </c>
      <c r="CX191" s="58" t="str">
        <f>IF(Include_in_Pub_Bias=TRUE,1/(CV:CV^2+IF(Additional_model="Fixed effect",0,Calculations!DK$11)),"")</f>
        <v/>
      </c>
      <c r="CY191" s="58" t="str">
        <f>IF(Include_in_Pub_Bias=TRUE,1/(CV:CV^2+IF(Additional_model="Fixed effect",0,'Publication Bias Analysis'!L$32)),"")</f>
        <v/>
      </c>
      <c r="CZ191" s="58" t="str">
        <f>IF(Include_in_Pub_Bias=TRUE,'Publication Bias Analysis'!E:E-'Publication Bias Analysis'!I$37,"")</f>
        <v/>
      </c>
      <c r="DA191" s="58" t="str">
        <f>IF(Include_in_Pub_Bias=TRUE,IF(Additional_model="Fixed effect",1/CV:CV,1/SQRT(CV:CV^2+DK$11)),"")</f>
        <v/>
      </c>
      <c r="DB191" s="58" t="str">
        <f>IF(Include_in_Pub_Bias=TRUE,IF(Additional_model="Fixed effect",'Publication Bias Analysis'!E:E/CV:CV,'Publication Bias Analysis'!E:E/SQRT(CV:CV^2+DK$11)),"")</f>
        <v/>
      </c>
      <c r="DC191" s="78" t="str">
        <f>IF(Include_in_Pub_Bias=TRUE,RANK(DP:DP,DP:DP,1)*IF(DO:DO&gt;0,1,-1),"")</f>
        <v/>
      </c>
      <c r="DD191" s="78" t="str">
        <f>IF(Include_in_Pub_Bias=TRUE,DC:DC,"")</f>
        <v/>
      </c>
      <c r="DE191" s="78" t="str">
        <f>IF(Include_in_Pub_Bias=TRUE,RANK(DS:DS,DS:DS,1)*IF(DR:DR&lt;0,-1,1),"")</f>
        <v/>
      </c>
      <c r="DF191" s="78" t="str">
        <f>IF(Include_in_Pub_Bias=TRUE,RANK(DV:DV,DV:DV,1)*IF(DU:DU&lt;0,-1,1),"")</f>
        <v/>
      </c>
      <c r="DG191" s="58" t="e">
        <f>IF(Include_in_Pub_Bias=TRUE,'Publication Bias Analysis'!E:E,NA())</f>
        <v>#N/A</v>
      </c>
      <c r="DH191" s="47" t="e">
        <f>IF(Include_in_Pub_Bias=TRUE,CV:CV,NA())</f>
        <v>#N/A</v>
      </c>
      <c r="DN191" s="164"/>
      <c r="DO191" s="10" t="str">
        <f>IF(Include_in_Pub_Bias=TRUE,IF('Publication Bias Analysis'!L$37="Left",'Publication Bias Analysis'!E:E-'Publication Bias Analysis'!I$29,'Publication Bias Analysis'!I$29-'Publication Bias Analysis'!E:E),"")</f>
        <v/>
      </c>
      <c r="DP191" s="10" t="str">
        <f>IF(Include_in_Pub_Bias=TRUE,ABS(DO191),"")</f>
        <v/>
      </c>
      <c r="DQ191" s="47" t="str">
        <f>IF(Include_in_Pub_Bias=TRUE,1/(CV:CV^2+IF(Additional_model="Fixed effect",0,$DZ$6)),"")</f>
        <v/>
      </c>
      <c r="DR191" s="10" t="str">
        <f>IF(Include_in_Pub_Bias=TRUE,IF('Publication Bias Analysis'!L$37="Left",'Publication Bias Analysis'!E:E-DZ$3,DZ$3-'Publication Bias Analysis'!E:E),"")</f>
        <v/>
      </c>
      <c r="DS191" s="10" t="str">
        <f t="shared" si="257"/>
        <v/>
      </c>
      <c r="DT191" s="47" t="str">
        <f>IF(AND(DR191&lt;&gt;"",DD191&lt;=MAX(DD:DD)-DZ$7),1/(CV:CV^2+IF(Additional_model="Fixed effect",0,$DZ$13)),"")</f>
        <v/>
      </c>
      <c r="DU191" s="10" t="str">
        <f>IF(Include_in_Pub_Bias=TRUE,IF('Publication Bias Analysis'!L$37="Left",'Publication Bias Analysis'!E:E-DZ$10,DZ$10-'Publication Bias Analysis'!E:E),"")</f>
        <v/>
      </c>
      <c r="DV191" s="10" t="str">
        <f t="shared" si="304"/>
        <v/>
      </c>
      <c r="DW191" s="47" t="str">
        <f>IF(AND(DU191&lt;&gt;"",DE191&lt;=MAX(DE:DE)-DZ$14),1/(CV:CV^2+IF(Additional_model="Fixed effect",0,$DZ$20)),"")</f>
        <v/>
      </c>
      <c r="EO191" s="164"/>
      <c r="EP191" s="58" t="str">
        <f>IF(Include_in_Pub_Bias=TRUE,Inverse_standard_error-AVERAGE(Inverse_standard_error),"")</f>
        <v/>
      </c>
      <c r="EQ191" s="47" t="str">
        <f>IF(Include_in_Pub_Bias=TRUE,Z_score-('Publication Bias Analysis'!P$3+'Publication Bias Analysis'!P$4*Inverse_standard_error),"")</f>
        <v/>
      </c>
      <c r="ES191" s="164"/>
      <c r="ET191" s="58" t="str">
        <f>IF(Include_in_Pub_Bias=TRUE,('Publication Bias Analysis'!E:E-SUMPRODUCT('Publication Bias Analysis'!E:E,Calculations!CW:CW)/SUM(Calculations!CW:CW))/(SQRT(EU:EU)),"")</f>
        <v/>
      </c>
      <c r="EU191" s="58" t="str">
        <f>IF(Include_in_Pub_Bias=TRUE,'Publication Bias Analysis'!F:F^2-1/(SUM(Calculations!CW:CW)),"")</f>
        <v/>
      </c>
      <c r="EV191" s="78" t="str">
        <f>IF(Include_in_Pub_Bias=TRUE,RANK(ET:ET,ET:ET,1),"")</f>
        <v/>
      </c>
      <c r="EW191" s="78" t="str">
        <f>IF(Include_in_Pub_Bias=TRUE,RANK(EU:EU,EU:EU,1),"")</f>
        <v/>
      </c>
      <c r="EX191" s="78" t="str">
        <f>IF(Include_in_Pub_Bias=TRUE,COUNTIFS(EV192:EV390,"&lt;"&amp;EV191,EW192:EW390,"&lt;"&amp;EW191)+COUNTIFS(EV192:EV390,"&gt;"&amp;EV191,EW192:EW390,"&gt;"&amp;EW191),"")</f>
        <v/>
      </c>
      <c r="EY191" s="94" t="str">
        <f>IF(Include_in_Pub_Bias=TRUE,COUNTIFS(EV192:EV390,"&lt;"&amp;EV191,EW192:EW390,"&gt;"&amp;EW191)+COUNTIFS(EV192:EV390,"&gt;"&amp;EV191,EW192:EW390,"&lt;"&amp;EW191),"")</f>
        <v/>
      </c>
      <c r="FA191" s="164"/>
      <c r="FG191" s="164"/>
      <c r="FH191" s="58" t="e">
        <f>IF(Include_in_Pub_Bias=TRUE,Inverse_standard_error,NA())</f>
        <v>#N/A</v>
      </c>
      <c r="FI191" s="58" t="e">
        <f>IF(Include_in_Pub_Bias=TRUE,Z_score,NA())</f>
        <v>#N/A</v>
      </c>
      <c r="FJ191" s="58" t="str">
        <f>IF(Include_in_Pub_Bias=TRUE,Inverse_standard_error-AVERAGE(Inverse_standard_error),"")</f>
        <v/>
      </c>
      <c r="FK191" s="47" t="str">
        <f>IF(Include_in_Pub_Bias=TRUE,Z_score-('Publication Bias Analysis'!AK$30+'Publication Bias Analysis'!AK$31*Inverse_standard_error),"")</f>
        <v/>
      </c>
      <c r="FQ191" s="164"/>
      <c r="FR191" s="98" t="str">
        <f>IF(Z_score&lt;&gt;"",RANK('Publication Bias Analysis'!AT:AT,'Publication Bias Analysis'!AT:AT,1)+COUNTIF('Publication Bias Analysis'!AT$2:AT190,'Publication Bias Analysis'!AR191),"")</f>
        <v/>
      </c>
      <c r="FS191" s="58" t="str">
        <f t="shared" si="259"/>
        <v/>
      </c>
      <c r="FT191" s="58" t="e">
        <f>IF(Include_in_Pub_Bias=TRUE,'Publication Bias Analysis'!AS191,NA())</f>
        <v>#N/A</v>
      </c>
      <c r="FU191" s="58" t="e">
        <f>IF('Publication Bias Analysis'!AS191&lt;&gt;"",'Publication Bias Analysis'!AT191,NA())</f>
        <v>#N/A</v>
      </c>
      <c r="FV191" s="58" t="str">
        <f>IF(Include_in_Pub_Bias=TRUE,'Publication Bias Analysis'!AS:AS-AVERAGE('Publication Bias Analysis'!AS:AS),"")</f>
        <v/>
      </c>
      <c r="FW191" s="47" t="str">
        <f>IF(Include_in_Pub_Bias=TRUE,FU:FU-('Publication Bias Analysis'!AW$30+'Publication Bias Analysis'!AW$31*FT:FT),"")</f>
        <v/>
      </c>
      <c r="GC191" s="164"/>
      <c r="GD191" s="58" t="str">
        <f t="shared" si="295"/>
        <v/>
      </c>
      <c r="GE191" s="58" t="str">
        <f t="shared" si="305"/>
        <v/>
      </c>
      <c r="GF191" s="47" t="str">
        <f t="shared" si="258"/>
        <v/>
      </c>
    </row>
    <row r="192" spans="1:188" x14ac:dyDescent="0.2">
      <c r="A192" s="166"/>
      <c r="B192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92" s="78" t="str">
        <f>IF(B192&lt;&gt;"",IF(B192=0,COUNTIF(B$2:B191,0)+1,COUNTIF(B$2:B191,B192)+B192+COUNTIF(B:B,0)),"")</f>
        <v/>
      </c>
      <c r="D192" s="78" t="str">
        <f>IF(AND(Variance&lt;&gt;"",Entry_Number&lt;&gt;""),Entry_Number,"")</f>
        <v/>
      </c>
      <c r="E192" s="120" t="str">
        <f>IF(Input!Study_name&lt;&gt;"",Input!Study_name,"")</f>
        <v/>
      </c>
      <c r="F192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92" s="58" t="str">
        <f t="shared" si="260"/>
        <v/>
      </c>
      <c r="H192" s="58" t="str">
        <f t="shared" si="261"/>
        <v/>
      </c>
      <c r="I192" s="58" t="str">
        <f t="shared" si="262"/>
        <v/>
      </c>
      <c r="J192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92" s="58" t="str">
        <f>IF(AND(Include_study="Yes",Sufficient_data="Yes",Variance&lt;&gt;""),IF(Input!Standard_error_of_Partial_correlation&lt;&gt;"",Input!Standard_error_of_Partial_correlation,SQRT(J192)),"")</f>
        <v/>
      </c>
      <c r="L192" s="58" t="str">
        <f>IF(AND(Sufficient_data="Yes",Include_study="Yes",Variance&lt;&gt;""),1/Variance,"")</f>
        <v/>
      </c>
      <c r="M192" s="58" t="str">
        <f>IF(AND(Sufficient_data="Yes",Include_study="Yes",Variance&lt;&gt;""),1/(Variance+T2_),"")</f>
        <v/>
      </c>
      <c r="N192" s="58" t="str">
        <f t="shared" si="263"/>
        <v/>
      </c>
      <c r="O192" s="58" t="str">
        <f t="shared" si="264"/>
        <v/>
      </c>
      <c r="P192" s="143" t="str">
        <f t="shared" si="265"/>
        <v/>
      </c>
      <c r="Q192" s="146" t="str">
        <f>IF(AND(Include_study="Yes",Sufficient_data="Yes",Variance&lt;&gt;""),IF(Fisher_transformation="Off",Partial_correlation,Partial_correlation_z)-Combined_Effect_Size,"")</f>
        <v/>
      </c>
      <c r="S192" s="75" t="e">
        <f>IF(AND(Sufficient_data="Yes",Include_study="Yes",Variance&lt;&gt;""),Partial_correlation,NA())</f>
        <v>#N/A</v>
      </c>
      <c r="T192" s="58" t="e">
        <f t="shared" si="266"/>
        <v>#N/A</v>
      </c>
      <c r="U192" s="47" t="e">
        <f t="shared" si="267"/>
        <v>#N/A</v>
      </c>
      <c r="Z192" s="166"/>
      <c r="AA192" s="82" t="str">
        <f t="shared" si="268"/>
        <v/>
      </c>
      <c r="AB192" s="88" t="b">
        <f t="shared" si="296"/>
        <v>0</v>
      </c>
      <c r="AC192" s="105" t="str">
        <f>IF(Include_in_subgroup=TRUE,Input!Study_name,"")</f>
        <v/>
      </c>
      <c r="AD192" s="58" t="str">
        <f t="shared" si="269"/>
        <v/>
      </c>
      <c r="AE192" s="58" t="str">
        <f t="shared" si="270"/>
        <v/>
      </c>
      <c r="AF192" s="58" t="str">
        <f t="shared" si="271"/>
        <v/>
      </c>
      <c r="AG192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92" s="58" t="str">
        <f t="shared" si="272"/>
        <v/>
      </c>
      <c r="AI192" s="58" t="str">
        <f t="shared" si="273"/>
        <v/>
      </c>
      <c r="AJ192" s="83" t="str">
        <f t="shared" si="274"/>
        <v/>
      </c>
      <c r="AK192" s="58" t="str">
        <f t="shared" si="275"/>
        <v/>
      </c>
      <c r="AL192" s="58" t="str">
        <f t="shared" si="276"/>
        <v/>
      </c>
      <c r="AM192" s="47" t="str">
        <f t="shared" si="277"/>
        <v/>
      </c>
      <c r="AN192" s="27"/>
      <c r="AO192" s="75" t="e">
        <f t="shared" si="278"/>
        <v>#N/A</v>
      </c>
      <c r="AP192" s="58" t="e">
        <f t="shared" si="279"/>
        <v>#N/A</v>
      </c>
      <c r="AQ192" s="47" t="e">
        <f t="shared" si="280"/>
        <v>#N/A</v>
      </c>
      <c r="AR192" s="27"/>
      <c r="AS192" s="82" t="str">
        <f t="shared" si="297"/>
        <v/>
      </c>
      <c r="AT192" s="58" t="str">
        <f>IF(AND(Sufficient_data="Yes",Include_study="Yes",Subgroup&lt;&gt;""),IF(COUNTIFS(Input!K$2:K191,"="&amp;"Yes",Input!C$2:C191,"="&amp;"Yes",Input!M$2:M191,"="&amp;Subgroup)&gt;0,"",Subgroup),"")</f>
        <v/>
      </c>
      <c r="AU192" s="88" t="str">
        <f t="shared" si="298"/>
        <v/>
      </c>
      <c r="AV192" s="78" t="str">
        <f t="shared" si="281"/>
        <v/>
      </c>
      <c r="AW192" s="58" t="str">
        <f t="shared" si="299"/>
        <v/>
      </c>
      <c r="AX192" s="89" t="str">
        <f t="shared" si="300"/>
        <v/>
      </c>
      <c r="AY192" s="83" t="str">
        <f t="shared" si="251"/>
        <v/>
      </c>
      <c r="AZ192" s="58" t="str">
        <f t="shared" si="301"/>
        <v/>
      </c>
      <c r="BA192" s="58" t="str">
        <f t="shared" si="282"/>
        <v/>
      </c>
      <c r="BB192" s="58" t="str">
        <f t="shared" si="302"/>
        <v/>
      </c>
      <c r="BC192" s="58" t="str">
        <f t="shared" si="303"/>
        <v/>
      </c>
      <c r="BD192" s="58" t="str">
        <f t="shared" si="283"/>
        <v/>
      </c>
      <c r="BE192" s="88" t="str">
        <f t="shared" si="284"/>
        <v/>
      </c>
      <c r="BF192" s="58" t="str">
        <f t="shared" si="285"/>
        <v/>
      </c>
      <c r="BG192" s="58" t="str">
        <f t="shared" si="286"/>
        <v/>
      </c>
      <c r="BH192" s="58" t="str">
        <f t="shared" si="252"/>
        <v/>
      </c>
      <c r="BI192" s="58" t="str">
        <f t="shared" si="253"/>
        <v/>
      </c>
      <c r="BJ192" s="58" t="str">
        <f t="shared" si="287"/>
        <v/>
      </c>
      <c r="BK192" s="58" t="str">
        <f t="shared" si="288"/>
        <v/>
      </c>
      <c r="BL192" s="58" t="str">
        <f t="shared" si="254"/>
        <v/>
      </c>
      <c r="BM192" s="58" t="str">
        <f t="shared" si="255"/>
        <v/>
      </c>
      <c r="BN192" s="58" t="str">
        <f t="shared" si="289"/>
        <v/>
      </c>
      <c r="BO192" s="58" t="e">
        <f t="shared" si="290"/>
        <v>#N/A</v>
      </c>
      <c r="BP192" s="83" t="str">
        <f t="shared" si="256"/>
        <v/>
      </c>
      <c r="BQ192" s="58" t="str">
        <f t="shared" si="291"/>
        <v/>
      </c>
      <c r="BR192" s="58" t="str">
        <f t="shared" si="292"/>
        <v/>
      </c>
      <c r="BS192" s="58" t="str">
        <f t="shared" si="293"/>
        <v/>
      </c>
      <c r="BT192" s="47" t="str">
        <f t="shared" si="294"/>
        <v/>
      </c>
      <c r="BY192" s="167"/>
      <c r="BZ192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92" s="58" t="e">
        <f>IF(Include_in_Moderator=TRUE,'Moderator Analysis'!E:E,NA())</f>
        <v>#N/A</v>
      </c>
      <c r="CB192" s="58" t="e">
        <f>IF(Include_in_Moderator=TRUE,'Moderator Analysis'!F:F,NA())</f>
        <v>#N/A</v>
      </c>
      <c r="CC192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92" s="58" t="str">
        <f>IF(Include_in_Moderator=TRUE,1/CC:CC^2,"")</f>
        <v/>
      </c>
      <c r="CE192" s="58" t="str">
        <f>IF(Include_in_Moderator=TRUE,'Moderator Analysis'!F:F-CO$2,"")</f>
        <v/>
      </c>
      <c r="CF192" s="58" t="str">
        <f>IF(Include_in_Moderator=TRUE,'Moderator Analysis'!E:E-CO$3,"")</f>
        <v/>
      </c>
      <c r="CG192" s="47" t="str">
        <f>IF(Include_in_Moderator=TRUE,CD:CD*('Moderator Analysis'!F:F-CO$5-CO$4*'Moderator Analysis'!E:E)^2,"")</f>
        <v/>
      </c>
      <c r="CH192" s="27"/>
      <c r="CI192" s="75" t="str">
        <f>IF(AND(Sufficient_data="Yes",Include_study="Yes",Include_in_Moderator=TRUE,Moderator&lt;&gt;""),1/(CC:CC^2+CO$7),"")</f>
        <v/>
      </c>
      <c r="CJ192" s="58" t="str">
        <f>IF(AND(Sufficient_data="Yes",Include_study="Yes",CI192&lt;&gt;""),'Moderator Analysis'!F:F-'Moderator Analysis'!K$37,"")</f>
        <v/>
      </c>
      <c r="CK192" s="58" t="str">
        <f>IF(AND(Sufficient_data="Yes",Include_study="Yes",CI192&lt;&gt;""),'Moderator Analysis'!E:E-SUMPRODUCT('Moderator Analysis'!E:E,CI:CI)/SUM(CI:CI),"")</f>
        <v/>
      </c>
      <c r="CL192" s="47" t="str">
        <f>IF(AND(Sufficient_data="Yes",Include_study="Yes",CI192&lt;&gt;""),CI:CI*(CB192-'Moderator Analysis'!K$29-'Moderator Analysis'!K$30*'Moderator Analysis'!E:E)^2,"")</f>
        <v/>
      </c>
      <c r="CQ192" s="167"/>
      <c r="CR192" s="150" t="b">
        <f>IF(Additional_Fisher_transformation="On",AND(Include_study="Yes",Number_of_observations&lt;&gt;"",Number_of_predictors&lt;&gt;""),AND(Include_study="Yes",Sufficient_data="Yes"))</f>
        <v>0</v>
      </c>
      <c r="CS192" s="169"/>
      <c r="CT192" s="58" t="str">
        <f>IF(Include_in_Pub_Bias=TRUE,Partial_correlation,"")</f>
        <v/>
      </c>
      <c r="CU192" s="58" t="str">
        <f>IF(AND(Include_in_Pub_Bias=TRUE,Additional_Fisher_transformation="On"),FISHER(Partial_correlation),"")</f>
        <v/>
      </c>
      <c r="CV192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92" s="58" t="str">
        <f>IF(Include_in_Pub_Bias=TRUE,1/CV:CV^2,"")</f>
        <v/>
      </c>
      <c r="CX192" s="58" t="str">
        <f>IF(Include_in_Pub_Bias=TRUE,1/(CV:CV^2+IF(Additional_model="Fixed effect",0,Calculations!DK$11)),"")</f>
        <v/>
      </c>
      <c r="CY192" s="58" t="str">
        <f>IF(Include_in_Pub_Bias=TRUE,1/(CV:CV^2+IF(Additional_model="Fixed effect",0,'Publication Bias Analysis'!L$32)),"")</f>
        <v/>
      </c>
      <c r="CZ192" s="58" t="str">
        <f>IF(Include_in_Pub_Bias=TRUE,'Publication Bias Analysis'!E:E-'Publication Bias Analysis'!I$37,"")</f>
        <v/>
      </c>
      <c r="DA192" s="58" t="str">
        <f>IF(Include_in_Pub_Bias=TRUE,IF(Additional_model="Fixed effect",1/CV:CV,1/SQRT(CV:CV^2+DK$11)),"")</f>
        <v/>
      </c>
      <c r="DB192" s="58" t="str">
        <f>IF(Include_in_Pub_Bias=TRUE,IF(Additional_model="Fixed effect",'Publication Bias Analysis'!E:E/CV:CV,'Publication Bias Analysis'!E:E/SQRT(CV:CV^2+DK$11)),"")</f>
        <v/>
      </c>
      <c r="DC192" s="78" t="str">
        <f>IF(Include_in_Pub_Bias=TRUE,RANK(DP:DP,DP:DP,1)*IF(DO:DO&gt;0,1,-1),"")</f>
        <v/>
      </c>
      <c r="DD192" s="78" t="str">
        <f>IF(Include_in_Pub_Bias=TRUE,DC:DC,"")</f>
        <v/>
      </c>
      <c r="DE192" s="78" t="str">
        <f>IF(Include_in_Pub_Bias=TRUE,RANK(DS:DS,DS:DS,1)*IF(DR:DR&lt;0,-1,1),"")</f>
        <v/>
      </c>
      <c r="DF192" s="78" t="str">
        <f>IF(Include_in_Pub_Bias=TRUE,RANK(DV:DV,DV:DV,1)*IF(DU:DU&lt;0,-1,1),"")</f>
        <v/>
      </c>
      <c r="DG192" s="58" t="e">
        <f>IF(Include_in_Pub_Bias=TRUE,'Publication Bias Analysis'!E:E,NA())</f>
        <v>#N/A</v>
      </c>
      <c r="DH192" s="47" t="e">
        <f>IF(Include_in_Pub_Bias=TRUE,CV:CV,NA())</f>
        <v>#N/A</v>
      </c>
      <c r="DN192" s="164"/>
      <c r="DO192" s="10" t="str">
        <f>IF(Include_in_Pub_Bias=TRUE,IF('Publication Bias Analysis'!L$37="Left",'Publication Bias Analysis'!E:E-'Publication Bias Analysis'!I$29,'Publication Bias Analysis'!I$29-'Publication Bias Analysis'!E:E),"")</f>
        <v/>
      </c>
      <c r="DP192" s="10" t="str">
        <f>IF(Include_in_Pub_Bias=TRUE,ABS(DO192),"")</f>
        <v/>
      </c>
      <c r="DQ192" s="47" t="str">
        <f>IF(Include_in_Pub_Bias=TRUE,1/(CV:CV^2+IF(Additional_model="Fixed effect",0,$DZ$6)),"")</f>
        <v/>
      </c>
      <c r="DR192" s="10" t="str">
        <f>IF(Include_in_Pub_Bias=TRUE,IF('Publication Bias Analysis'!L$37="Left",'Publication Bias Analysis'!E:E-DZ$3,DZ$3-'Publication Bias Analysis'!E:E),"")</f>
        <v/>
      </c>
      <c r="DS192" s="10" t="str">
        <f t="shared" si="257"/>
        <v/>
      </c>
      <c r="DT192" s="47" t="str">
        <f>IF(AND(DR192&lt;&gt;"",DD192&lt;=MAX(DD:DD)-DZ$7),1/(CV:CV^2+IF(Additional_model="Fixed effect",0,$DZ$13)),"")</f>
        <v/>
      </c>
      <c r="DU192" s="10" t="str">
        <f>IF(Include_in_Pub_Bias=TRUE,IF('Publication Bias Analysis'!L$37="Left",'Publication Bias Analysis'!E:E-DZ$10,DZ$10-'Publication Bias Analysis'!E:E),"")</f>
        <v/>
      </c>
      <c r="DV192" s="10" t="str">
        <f t="shared" si="304"/>
        <v/>
      </c>
      <c r="DW192" s="47" t="str">
        <f>IF(AND(DU192&lt;&gt;"",DE192&lt;=MAX(DE:DE)-DZ$14),1/(CV:CV^2+IF(Additional_model="Fixed effect",0,$DZ$20)),"")</f>
        <v/>
      </c>
      <c r="EO192" s="164"/>
      <c r="EP192" s="58" t="str">
        <f>IF(Include_in_Pub_Bias=TRUE,Inverse_standard_error-AVERAGE(Inverse_standard_error),"")</f>
        <v/>
      </c>
      <c r="EQ192" s="47" t="str">
        <f>IF(Include_in_Pub_Bias=TRUE,Z_score-('Publication Bias Analysis'!P$3+'Publication Bias Analysis'!P$4*Inverse_standard_error),"")</f>
        <v/>
      </c>
      <c r="ES192" s="164"/>
      <c r="ET192" s="58" t="str">
        <f>IF(Include_in_Pub_Bias=TRUE,('Publication Bias Analysis'!E:E-SUMPRODUCT('Publication Bias Analysis'!E:E,Calculations!CW:CW)/SUM(Calculations!CW:CW))/(SQRT(EU:EU)),"")</f>
        <v/>
      </c>
      <c r="EU192" s="58" t="str">
        <f>IF(Include_in_Pub_Bias=TRUE,'Publication Bias Analysis'!F:F^2-1/(SUM(Calculations!CW:CW)),"")</f>
        <v/>
      </c>
      <c r="EV192" s="78" t="str">
        <f>IF(Include_in_Pub_Bias=TRUE,RANK(ET:ET,ET:ET,1),"")</f>
        <v/>
      </c>
      <c r="EW192" s="78" t="str">
        <f>IF(Include_in_Pub_Bias=TRUE,RANK(EU:EU,EU:EU,1),"")</f>
        <v/>
      </c>
      <c r="EX192" s="78" t="str">
        <f>IF(Include_in_Pub_Bias=TRUE,COUNTIFS(EV193:EV391,"&lt;"&amp;EV192,EW193:EW391,"&lt;"&amp;EW192)+COUNTIFS(EV193:EV391,"&gt;"&amp;EV192,EW193:EW391,"&gt;"&amp;EW192),"")</f>
        <v/>
      </c>
      <c r="EY192" s="94" t="str">
        <f>IF(Include_in_Pub_Bias=TRUE,COUNTIFS(EV193:EV391,"&lt;"&amp;EV192,EW193:EW391,"&gt;"&amp;EW192)+COUNTIFS(EV193:EV391,"&gt;"&amp;EV192,EW193:EW391,"&lt;"&amp;EW192),"")</f>
        <v/>
      </c>
      <c r="FA192" s="164"/>
      <c r="FG192" s="164"/>
      <c r="FH192" s="58" t="e">
        <f>IF(Include_in_Pub_Bias=TRUE,Inverse_standard_error,NA())</f>
        <v>#N/A</v>
      </c>
      <c r="FI192" s="58" t="e">
        <f>IF(Include_in_Pub_Bias=TRUE,Z_score,NA())</f>
        <v>#N/A</v>
      </c>
      <c r="FJ192" s="58" t="str">
        <f>IF(Include_in_Pub_Bias=TRUE,Inverse_standard_error-AVERAGE(Inverse_standard_error),"")</f>
        <v/>
      </c>
      <c r="FK192" s="47" t="str">
        <f>IF(Include_in_Pub_Bias=TRUE,Z_score-('Publication Bias Analysis'!AK$30+'Publication Bias Analysis'!AK$31*Inverse_standard_error),"")</f>
        <v/>
      </c>
      <c r="FQ192" s="164"/>
      <c r="FR192" s="98" t="str">
        <f>IF(Z_score&lt;&gt;"",RANK('Publication Bias Analysis'!AT:AT,'Publication Bias Analysis'!AT:AT,1)+COUNTIF('Publication Bias Analysis'!AT$2:AT191,'Publication Bias Analysis'!AR192),"")</f>
        <v/>
      </c>
      <c r="FS192" s="58" t="str">
        <f t="shared" si="259"/>
        <v/>
      </c>
      <c r="FT192" s="58" t="e">
        <f>IF(Include_in_Pub_Bias=TRUE,'Publication Bias Analysis'!AS192,NA())</f>
        <v>#N/A</v>
      </c>
      <c r="FU192" s="58" t="e">
        <f>IF('Publication Bias Analysis'!AS192&lt;&gt;"",'Publication Bias Analysis'!AT192,NA())</f>
        <v>#N/A</v>
      </c>
      <c r="FV192" s="58" t="str">
        <f>IF(Include_in_Pub_Bias=TRUE,'Publication Bias Analysis'!AS:AS-AVERAGE('Publication Bias Analysis'!AS:AS),"")</f>
        <v/>
      </c>
      <c r="FW192" s="47" t="str">
        <f>IF(Include_in_Pub_Bias=TRUE,FU:FU-('Publication Bias Analysis'!AW$30+'Publication Bias Analysis'!AW$31*FT:FT),"")</f>
        <v/>
      </c>
      <c r="GC192" s="164"/>
      <c r="GD192" s="58" t="str">
        <f t="shared" si="295"/>
        <v/>
      </c>
      <c r="GE192" s="58" t="str">
        <f t="shared" si="305"/>
        <v/>
      </c>
      <c r="GF192" s="47" t="str">
        <f t="shared" si="258"/>
        <v/>
      </c>
    </row>
    <row r="193" spans="1:188" x14ac:dyDescent="0.2">
      <c r="A193" s="166"/>
      <c r="B193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93" s="78" t="str">
        <f>IF(B193&lt;&gt;"",IF(B193=0,COUNTIF(B$2:B192,0)+1,COUNTIF(B$2:B192,B193)+B193+COUNTIF(B:B,0)),"")</f>
        <v/>
      </c>
      <c r="D193" s="78" t="str">
        <f>IF(AND(Variance&lt;&gt;"",Entry_Number&lt;&gt;""),Entry_Number,"")</f>
        <v/>
      </c>
      <c r="E193" s="120" t="str">
        <f>IF(Input!Study_name&lt;&gt;"",Input!Study_name,"")</f>
        <v/>
      </c>
      <c r="F193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93" s="58" t="str">
        <f t="shared" si="260"/>
        <v/>
      </c>
      <c r="H193" s="58" t="str">
        <f t="shared" si="261"/>
        <v/>
      </c>
      <c r="I193" s="58" t="str">
        <f t="shared" si="262"/>
        <v/>
      </c>
      <c r="J193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93" s="58" t="str">
        <f>IF(AND(Include_study="Yes",Sufficient_data="Yes",Variance&lt;&gt;""),IF(Input!Standard_error_of_Partial_correlation&lt;&gt;"",Input!Standard_error_of_Partial_correlation,SQRT(J193)),"")</f>
        <v/>
      </c>
      <c r="L193" s="58" t="str">
        <f>IF(AND(Sufficient_data="Yes",Include_study="Yes",Variance&lt;&gt;""),1/Variance,"")</f>
        <v/>
      </c>
      <c r="M193" s="58" t="str">
        <f>IF(AND(Sufficient_data="Yes",Include_study="Yes",Variance&lt;&gt;""),1/(Variance+T2_),"")</f>
        <v/>
      </c>
      <c r="N193" s="58" t="str">
        <f t="shared" si="263"/>
        <v/>
      </c>
      <c r="O193" s="58" t="str">
        <f t="shared" si="264"/>
        <v/>
      </c>
      <c r="P193" s="143" t="str">
        <f t="shared" si="265"/>
        <v/>
      </c>
      <c r="Q193" s="146" t="str">
        <f>IF(AND(Include_study="Yes",Sufficient_data="Yes",Variance&lt;&gt;""),IF(Fisher_transformation="Off",Partial_correlation,Partial_correlation_z)-Combined_Effect_Size,"")</f>
        <v/>
      </c>
      <c r="S193" s="75" t="e">
        <f>IF(AND(Sufficient_data="Yes",Include_study="Yes",Variance&lt;&gt;""),Partial_correlation,NA())</f>
        <v>#N/A</v>
      </c>
      <c r="T193" s="58" t="e">
        <f t="shared" si="266"/>
        <v>#N/A</v>
      </c>
      <c r="U193" s="47" t="e">
        <f t="shared" si="267"/>
        <v>#N/A</v>
      </c>
      <c r="Z193" s="166"/>
      <c r="AA193" s="82" t="str">
        <f t="shared" si="268"/>
        <v/>
      </c>
      <c r="AB193" s="88" t="b">
        <f t="shared" si="296"/>
        <v>0</v>
      </c>
      <c r="AC193" s="105" t="str">
        <f>IF(Include_in_subgroup=TRUE,Input!Study_name,"")</f>
        <v/>
      </c>
      <c r="AD193" s="58" t="str">
        <f t="shared" si="269"/>
        <v/>
      </c>
      <c r="AE193" s="58" t="str">
        <f t="shared" si="270"/>
        <v/>
      </c>
      <c r="AF193" s="58" t="str">
        <f t="shared" si="271"/>
        <v/>
      </c>
      <c r="AG193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93" s="58" t="str">
        <f t="shared" si="272"/>
        <v/>
      </c>
      <c r="AI193" s="58" t="str">
        <f t="shared" si="273"/>
        <v/>
      </c>
      <c r="AJ193" s="83" t="str">
        <f t="shared" si="274"/>
        <v/>
      </c>
      <c r="AK193" s="58" t="str">
        <f t="shared" si="275"/>
        <v/>
      </c>
      <c r="AL193" s="58" t="str">
        <f t="shared" si="276"/>
        <v/>
      </c>
      <c r="AM193" s="47" t="str">
        <f t="shared" si="277"/>
        <v/>
      </c>
      <c r="AN193" s="27"/>
      <c r="AO193" s="75" t="e">
        <f t="shared" si="278"/>
        <v>#N/A</v>
      </c>
      <c r="AP193" s="58" t="e">
        <f t="shared" si="279"/>
        <v>#N/A</v>
      </c>
      <c r="AQ193" s="47" t="e">
        <f t="shared" si="280"/>
        <v>#N/A</v>
      </c>
      <c r="AR193" s="27"/>
      <c r="AS193" s="82" t="str">
        <f t="shared" si="297"/>
        <v/>
      </c>
      <c r="AT193" s="58" t="str">
        <f>IF(AND(Sufficient_data="Yes",Include_study="Yes",Subgroup&lt;&gt;""),IF(COUNTIFS(Input!K$2:K192,"="&amp;"Yes",Input!C$2:C192,"="&amp;"Yes",Input!M$2:M192,"="&amp;Subgroup)&gt;0,"",Subgroup),"")</f>
        <v/>
      </c>
      <c r="AU193" s="88" t="str">
        <f t="shared" si="298"/>
        <v/>
      </c>
      <c r="AV193" s="78" t="str">
        <f t="shared" si="281"/>
        <v/>
      </c>
      <c r="AW193" s="58" t="str">
        <f t="shared" si="299"/>
        <v/>
      </c>
      <c r="AX193" s="89" t="str">
        <f t="shared" si="300"/>
        <v/>
      </c>
      <c r="AY193" s="83" t="str">
        <f t="shared" si="251"/>
        <v/>
      </c>
      <c r="AZ193" s="58" t="str">
        <f t="shared" si="301"/>
        <v/>
      </c>
      <c r="BA193" s="58" t="str">
        <f t="shared" si="282"/>
        <v/>
      </c>
      <c r="BB193" s="58" t="str">
        <f t="shared" si="302"/>
        <v/>
      </c>
      <c r="BC193" s="58" t="str">
        <f t="shared" si="303"/>
        <v/>
      </c>
      <c r="BD193" s="58" t="str">
        <f t="shared" si="283"/>
        <v/>
      </c>
      <c r="BE193" s="88" t="str">
        <f t="shared" si="284"/>
        <v/>
      </c>
      <c r="BF193" s="58" t="str">
        <f t="shared" si="285"/>
        <v/>
      </c>
      <c r="BG193" s="58" t="str">
        <f t="shared" si="286"/>
        <v/>
      </c>
      <c r="BH193" s="58" t="str">
        <f t="shared" si="252"/>
        <v/>
      </c>
      <c r="BI193" s="58" t="str">
        <f t="shared" si="253"/>
        <v/>
      </c>
      <c r="BJ193" s="58" t="str">
        <f t="shared" si="287"/>
        <v/>
      </c>
      <c r="BK193" s="58" t="str">
        <f t="shared" si="288"/>
        <v/>
      </c>
      <c r="BL193" s="58" t="str">
        <f t="shared" si="254"/>
        <v/>
      </c>
      <c r="BM193" s="58" t="str">
        <f t="shared" si="255"/>
        <v/>
      </c>
      <c r="BN193" s="58" t="str">
        <f t="shared" si="289"/>
        <v/>
      </c>
      <c r="BO193" s="58" t="e">
        <f t="shared" si="290"/>
        <v>#N/A</v>
      </c>
      <c r="BP193" s="83" t="str">
        <f t="shared" si="256"/>
        <v/>
      </c>
      <c r="BQ193" s="58" t="str">
        <f t="shared" si="291"/>
        <v/>
      </c>
      <c r="BR193" s="58" t="str">
        <f t="shared" si="292"/>
        <v/>
      </c>
      <c r="BS193" s="58" t="str">
        <f t="shared" si="293"/>
        <v/>
      </c>
      <c r="BT193" s="47" t="str">
        <f t="shared" si="294"/>
        <v/>
      </c>
      <c r="BY193" s="167"/>
      <c r="BZ193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93" s="58" t="e">
        <f>IF(Include_in_Moderator=TRUE,'Moderator Analysis'!E:E,NA())</f>
        <v>#N/A</v>
      </c>
      <c r="CB193" s="58" t="e">
        <f>IF(Include_in_Moderator=TRUE,'Moderator Analysis'!F:F,NA())</f>
        <v>#N/A</v>
      </c>
      <c r="CC193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93" s="58" t="str">
        <f>IF(Include_in_Moderator=TRUE,1/CC:CC^2,"")</f>
        <v/>
      </c>
      <c r="CE193" s="58" t="str">
        <f>IF(Include_in_Moderator=TRUE,'Moderator Analysis'!F:F-CO$2,"")</f>
        <v/>
      </c>
      <c r="CF193" s="58" t="str">
        <f>IF(Include_in_Moderator=TRUE,'Moderator Analysis'!E:E-CO$3,"")</f>
        <v/>
      </c>
      <c r="CG193" s="47" t="str">
        <f>IF(Include_in_Moderator=TRUE,CD:CD*('Moderator Analysis'!F:F-CO$5-CO$4*'Moderator Analysis'!E:E)^2,"")</f>
        <v/>
      </c>
      <c r="CH193" s="27"/>
      <c r="CI193" s="75" t="str">
        <f>IF(AND(Sufficient_data="Yes",Include_study="Yes",Include_in_Moderator=TRUE,Moderator&lt;&gt;""),1/(CC:CC^2+CO$7),"")</f>
        <v/>
      </c>
      <c r="CJ193" s="58" t="str">
        <f>IF(AND(Sufficient_data="Yes",Include_study="Yes",CI193&lt;&gt;""),'Moderator Analysis'!F:F-'Moderator Analysis'!K$37,"")</f>
        <v/>
      </c>
      <c r="CK193" s="58" t="str">
        <f>IF(AND(Sufficient_data="Yes",Include_study="Yes",CI193&lt;&gt;""),'Moderator Analysis'!E:E-SUMPRODUCT('Moderator Analysis'!E:E,CI:CI)/SUM(CI:CI),"")</f>
        <v/>
      </c>
      <c r="CL193" s="47" t="str">
        <f>IF(AND(Sufficient_data="Yes",Include_study="Yes",CI193&lt;&gt;""),CI:CI*(CB193-'Moderator Analysis'!K$29-'Moderator Analysis'!K$30*'Moderator Analysis'!E:E)^2,"")</f>
        <v/>
      </c>
      <c r="CQ193" s="167"/>
      <c r="CR193" s="150" t="b">
        <f>IF(Additional_Fisher_transformation="On",AND(Include_study="Yes",Number_of_observations&lt;&gt;"",Number_of_predictors&lt;&gt;""),AND(Include_study="Yes",Sufficient_data="Yes"))</f>
        <v>0</v>
      </c>
      <c r="CS193" s="169"/>
      <c r="CT193" s="58" t="str">
        <f>IF(Include_in_Pub_Bias=TRUE,Partial_correlation,"")</f>
        <v/>
      </c>
      <c r="CU193" s="58" t="str">
        <f>IF(AND(Include_in_Pub_Bias=TRUE,Additional_Fisher_transformation="On"),FISHER(Partial_correlation),"")</f>
        <v/>
      </c>
      <c r="CV193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93" s="58" t="str">
        <f>IF(Include_in_Pub_Bias=TRUE,1/CV:CV^2,"")</f>
        <v/>
      </c>
      <c r="CX193" s="58" t="str">
        <f>IF(Include_in_Pub_Bias=TRUE,1/(CV:CV^2+IF(Additional_model="Fixed effect",0,Calculations!DK$11)),"")</f>
        <v/>
      </c>
      <c r="CY193" s="58" t="str">
        <f>IF(Include_in_Pub_Bias=TRUE,1/(CV:CV^2+IF(Additional_model="Fixed effect",0,'Publication Bias Analysis'!L$32)),"")</f>
        <v/>
      </c>
      <c r="CZ193" s="58" t="str">
        <f>IF(Include_in_Pub_Bias=TRUE,'Publication Bias Analysis'!E:E-'Publication Bias Analysis'!I$37,"")</f>
        <v/>
      </c>
      <c r="DA193" s="58" t="str">
        <f>IF(Include_in_Pub_Bias=TRUE,IF(Additional_model="Fixed effect",1/CV:CV,1/SQRT(CV:CV^2+DK$11)),"")</f>
        <v/>
      </c>
      <c r="DB193" s="58" t="str">
        <f>IF(Include_in_Pub_Bias=TRUE,IF(Additional_model="Fixed effect",'Publication Bias Analysis'!E:E/CV:CV,'Publication Bias Analysis'!E:E/SQRT(CV:CV^2+DK$11)),"")</f>
        <v/>
      </c>
      <c r="DC193" s="78" t="str">
        <f>IF(Include_in_Pub_Bias=TRUE,RANK(DP:DP,DP:DP,1)*IF(DO:DO&gt;0,1,-1),"")</f>
        <v/>
      </c>
      <c r="DD193" s="78" t="str">
        <f>IF(Include_in_Pub_Bias=TRUE,DC:DC,"")</f>
        <v/>
      </c>
      <c r="DE193" s="78" t="str">
        <f>IF(Include_in_Pub_Bias=TRUE,RANK(DS:DS,DS:DS,1)*IF(DR:DR&lt;0,-1,1),"")</f>
        <v/>
      </c>
      <c r="DF193" s="78" t="str">
        <f>IF(Include_in_Pub_Bias=TRUE,RANK(DV:DV,DV:DV,1)*IF(DU:DU&lt;0,-1,1),"")</f>
        <v/>
      </c>
      <c r="DG193" s="58" t="e">
        <f>IF(Include_in_Pub_Bias=TRUE,'Publication Bias Analysis'!E:E,NA())</f>
        <v>#N/A</v>
      </c>
      <c r="DH193" s="47" t="e">
        <f>IF(Include_in_Pub_Bias=TRUE,CV:CV,NA())</f>
        <v>#N/A</v>
      </c>
      <c r="DN193" s="164"/>
      <c r="DO193" s="10" t="str">
        <f>IF(Include_in_Pub_Bias=TRUE,IF('Publication Bias Analysis'!L$37="Left",'Publication Bias Analysis'!E:E-'Publication Bias Analysis'!I$29,'Publication Bias Analysis'!I$29-'Publication Bias Analysis'!E:E),"")</f>
        <v/>
      </c>
      <c r="DP193" s="10" t="str">
        <f>IF(Include_in_Pub_Bias=TRUE,ABS(DO193),"")</f>
        <v/>
      </c>
      <c r="DQ193" s="47" t="str">
        <f>IF(Include_in_Pub_Bias=TRUE,1/(CV:CV^2+IF(Additional_model="Fixed effect",0,$DZ$6)),"")</f>
        <v/>
      </c>
      <c r="DR193" s="10" t="str">
        <f>IF(Include_in_Pub_Bias=TRUE,IF('Publication Bias Analysis'!L$37="Left",'Publication Bias Analysis'!E:E-DZ$3,DZ$3-'Publication Bias Analysis'!E:E),"")</f>
        <v/>
      </c>
      <c r="DS193" s="10" t="str">
        <f t="shared" si="257"/>
        <v/>
      </c>
      <c r="DT193" s="47" t="str">
        <f>IF(AND(DR193&lt;&gt;"",DD193&lt;=MAX(DD:DD)-DZ$7),1/(CV:CV^2+IF(Additional_model="Fixed effect",0,$DZ$13)),"")</f>
        <v/>
      </c>
      <c r="DU193" s="10" t="str">
        <f>IF(Include_in_Pub_Bias=TRUE,IF('Publication Bias Analysis'!L$37="Left",'Publication Bias Analysis'!E:E-DZ$10,DZ$10-'Publication Bias Analysis'!E:E),"")</f>
        <v/>
      </c>
      <c r="DV193" s="10" t="str">
        <f t="shared" si="304"/>
        <v/>
      </c>
      <c r="DW193" s="47" t="str">
        <f>IF(AND(DU193&lt;&gt;"",DE193&lt;=MAX(DE:DE)-DZ$14),1/(CV:CV^2+IF(Additional_model="Fixed effect",0,$DZ$20)),"")</f>
        <v/>
      </c>
      <c r="EO193" s="164"/>
      <c r="EP193" s="58" t="str">
        <f>IF(Include_in_Pub_Bias=TRUE,Inverse_standard_error-AVERAGE(Inverse_standard_error),"")</f>
        <v/>
      </c>
      <c r="EQ193" s="47" t="str">
        <f>IF(Include_in_Pub_Bias=TRUE,Z_score-('Publication Bias Analysis'!P$3+'Publication Bias Analysis'!P$4*Inverse_standard_error),"")</f>
        <v/>
      </c>
      <c r="ES193" s="164"/>
      <c r="ET193" s="58" t="str">
        <f>IF(Include_in_Pub_Bias=TRUE,('Publication Bias Analysis'!E:E-SUMPRODUCT('Publication Bias Analysis'!E:E,Calculations!CW:CW)/SUM(Calculations!CW:CW))/(SQRT(EU:EU)),"")</f>
        <v/>
      </c>
      <c r="EU193" s="58" t="str">
        <f>IF(Include_in_Pub_Bias=TRUE,'Publication Bias Analysis'!F:F^2-1/(SUM(Calculations!CW:CW)),"")</f>
        <v/>
      </c>
      <c r="EV193" s="78" t="str">
        <f>IF(Include_in_Pub_Bias=TRUE,RANK(ET:ET,ET:ET,1),"")</f>
        <v/>
      </c>
      <c r="EW193" s="78" t="str">
        <f>IF(Include_in_Pub_Bias=TRUE,RANK(EU:EU,EU:EU,1),"")</f>
        <v/>
      </c>
      <c r="EX193" s="78" t="str">
        <f>IF(Include_in_Pub_Bias=TRUE,COUNTIFS(EV194:EV392,"&lt;"&amp;EV193,EW194:EW392,"&lt;"&amp;EW193)+COUNTIFS(EV194:EV392,"&gt;"&amp;EV193,EW194:EW392,"&gt;"&amp;EW193),"")</f>
        <v/>
      </c>
      <c r="EY193" s="94" t="str">
        <f>IF(Include_in_Pub_Bias=TRUE,COUNTIFS(EV194:EV392,"&lt;"&amp;EV193,EW194:EW392,"&gt;"&amp;EW193)+COUNTIFS(EV194:EV392,"&gt;"&amp;EV193,EW194:EW392,"&lt;"&amp;EW193),"")</f>
        <v/>
      </c>
      <c r="FA193" s="164"/>
      <c r="FG193" s="164"/>
      <c r="FH193" s="58" t="e">
        <f>IF(Include_in_Pub_Bias=TRUE,Inverse_standard_error,NA())</f>
        <v>#N/A</v>
      </c>
      <c r="FI193" s="58" t="e">
        <f>IF(Include_in_Pub_Bias=TRUE,Z_score,NA())</f>
        <v>#N/A</v>
      </c>
      <c r="FJ193" s="58" t="str">
        <f>IF(Include_in_Pub_Bias=TRUE,Inverse_standard_error-AVERAGE(Inverse_standard_error),"")</f>
        <v/>
      </c>
      <c r="FK193" s="47" t="str">
        <f>IF(Include_in_Pub_Bias=TRUE,Z_score-('Publication Bias Analysis'!AK$30+'Publication Bias Analysis'!AK$31*Inverse_standard_error),"")</f>
        <v/>
      </c>
      <c r="FQ193" s="164"/>
      <c r="FR193" s="98" t="str">
        <f>IF(Z_score&lt;&gt;"",RANK('Publication Bias Analysis'!AT:AT,'Publication Bias Analysis'!AT:AT,1)+COUNTIF('Publication Bias Analysis'!AT$2:AT192,'Publication Bias Analysis'!AR193),"")</f>
        <v/>
      </c>
      <c r="FS193" s="58" t="str">
        <f t="shared" si="259"/>
        <v/>
      </c>
      <c r="FT193" s="58" t="e">
        <f>IF(Include_in_Pub_Bias=TRUE,'Publication Bias Analysis'!AS193,NA())</f>
        <v>#N/A</v>
      </c>
      <c r="FU193" s="58" t="e">
        <f>IF('Publication Bias Analysis'!AS193&lt;&gt;"",'Publication Bias Analysis'!AT193,NA())</f>
        <v>#N/A</v>
      </c>
      <c r="FV193" s="58" t="str">
        <f>IF(Include_in_Pub_Bias=TRUE,'Publication Bias Analysis'!AS:AS-AVERAGE('Publication Bias Analysis'!AS:AS),"")</f>
        <v/>
      </c>
      <c r="FW193" s="47" t="str">
        <f>IF(Include_in_Pub_Bias=TRUE,FU:FU-('Publication Bias Analysis'!AW$30+'Publication Bias Analysis'!AW$31*FT:FT),"")</f>
        <v/>
      </c>
      <c r="GC193" s="164"/>
      <c r="GD193" s="58" t="str">
        <f t="shared" si="295"/>
        <v/>
      </c>
      <c r="GE193" s="58" t="str">
        <f t="shared" si="305"/>
        <v/>
      </c>
      <c r="GF193" s="47" t="str">
        <f t="shared" si="258"/>
        <v/>
      </c>
    </row>
    <row r="194" spans="1:188" x14ac:dyDescent="0.2">
      <c r="A194" s="166"/>
      <c r="B194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94" s="78" t="str">
        <f>IF(B194&lt;&gt;"",IF(B194=0,COUNTIF(B$2:B193,0)+1,COUNTIF(B$2:B193,B194)+B194+COUNTIF(B:B,0)),"")</f>
        <v/>
      </c>
      <c r="D194" s="78" t="str">
        <f>IF(AND(Variance&lt;&gt;"",Entry_Number&lt;&gt;""),Entry_Number,"")</f>
        <v/>
      </c>
      <c r="E194" s="120" t="str">
        <f>IF(Input!Study_name&lt;&gt;"",Input!Study_name,"")</f>
        <v/>
      </c>
      <c r="F194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94" s="58" t="str">
        <f t="shared" ref="G194:G201" si="306">IF(Partial_correlation&lt;&gt;"",FISHER(Partial_correlation),"")</f>
        <v/>
      </c>
      <c r="H194" s="58" t="str">
        <f t="shared" ref="H194:H201" si="307">IF(Number_of_observations&lt;&gt;"",Number_of_observations,"")</f>
        <v/>
      </c>
      <c r="I194" s="58" t="str">
        <f t="shared" ref="I194:I201" si="308">IF(Number_of_predictors&lt;&gt;"",Number_of_predictors,"")</f>
        <v/>
      </c>
      <c r="J194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94" s="58" t="str">
        <f>IF(AND(Include_study="Yes",Sufficient_data="Yes",Variance&lt;&gt;""),IF(Input!Standard_error_of_Partial_correlation&lt;&gt;"",Input!Standard_error_of_Partial_correlation,SQRT(J194)),"")</f>
        <v/>
      </c>
      <c r="L194" s="58" t="str">
        <f>IF(AND(Sufficient_data="Yes",Include_study="Yes",Variance&lt;&gt;""),1/Variance,"")</f>
        <v/>
      </c>
      <c r="M194" s="58" t="str">
        <f>IF(AND(Sufficient_data="Yes",Include_study="Yes",Variance&lt;&gt;""),1/(Variance+T2_),"")</f>
        <v/>
      </c>
      <c r="N194" s="58" t="str">
        <f t="shared" ref="N194:N201" si="309">IF(AND(Sufficient_data="Yes",Include_study="Yes"),IF(Fisher_transformation="Off",IF(AND(Partial_correlation&lt;&gt;"",Number_of_observations&lt;&gt;"",Standard_error&lt;&gt;""),Partial_correlation-ABS(TINV((1-Confidence_level),Number_of_observations-1))*Standard_error,""),IF(AND(Partial_correlation_z&lt;&gt;"",Number_of_observations&lt;&gt;"",Standard_error&lt;&gt;""),FISHERINV(Partial_correlation_z-ABS(TINV((1-Confidence_level),Number_of_observations-1))*Standard_error),"")),"")</f>
        <v/>
      </c>
      <c r="O194" s="58" t="str">
        <f t="shared" ref="O194:O201" si="310">IF(AND(Sufficient_data="Yes",Include_study="Yes"),IF(Fisher_transformation="Off",IF(AND(Partial_correlation&lt;&gt;"",Number_of_observations&lt;&gt;"",Standard_error&lt;&gt;""),Partial_correlation+ABS(TINV((1-Confidence_level),Number_of_observations-1))*Standard_error,""),IF(AND(Partial_correlation_z&lt;&gt;"",Number_of_observations&lt;&gt;"",Standard_error&lt;&gt;""),FISHERINV(Partial_correlation_z+ABS(TINV((1-Confidence_level),Number_of_observations-1))*Standard_error),"")),"")</f>
        <v/>
      </c>
      <c r="P194" s="143" t="str">
        <f t="shared" ref="P194:P201" si="311">IF(Weightr&lt;&gt;"",IF(Meta_analysis_model="Fixed effect model",Weightf/SUM(Weightf),Weightr/SUM(Weightr)),"")</f>
        <v/>
      </c>
      <c r="Q194" s="146" t="str">
        <f>IF(AND(Include_study="Yes",Sufficient_data="Yes",Variance&lt;&gt;""),IF(Fisher_transformation="Off",Partial_correlation,Partial_correlation_z)-Combined_Effect_Size,"")</f>
        <v/>
      </c>
      <c r="S194" s="75" t="e">
        <f>IF(AND(Sufficient_data="Yes",Include_study="Yes",Variance&lt;&gt;""),Partial_correlation,NA())</f>
        <v>#N/A</v>
      </c>
      <c r="T194" s="58" t="e">
        <f t="shared" ref="T194:T201" si="312">IF(AND(Sufficient_data="Yes",Include_study="Yes",CI_Lower_limit&lt;&gt;""),Partial_correlation-CI_Lower_limit,NA())</f>
        <v>#N/A</v>
      </c>
      <c r="U194" s="47" t="e">
        <f t="shared" ref="U194:U201" si="313">IF(AND(Sufficient_data="Yes",Include_study="Yes",CI_Upper_limit&lt;&gt;""),CI_Upper_limit-Partial_correlation,NA())</f>
        <v>#N/A</v>
      </c>
      <c r="Z194" s="166"/>
      <c r="AA194" s="82" t="str">
        <f t="shared" ref="AA194:AA201" si="314">IF(Include_in_subgroup=TRUE,COUNTIFS(Include_in_subgroup,"="&amp;TRUE,Subgroup_calc,"&lt;"&amp;Subgroup_calc)+COUNTIFS(Include_in_subgroup,"="&amp;TRUE,Subgroup_calc,"="&amp;Subgroup_calc,Entry_Number,"&lt;"&amp;Entry_Number)+COUNTIFS(AW:AW,"&gt;"&amp;0,AT:AT,"&lt;"&amp;Subgroup_calc)+1,"")</f>
        <v/>
      </c>
      <c r="AB194" s="88" t="b">
        <f t="shared" si="296"/>
        <v>0</v>
      </c>
      <c r="AC194" s="105" t="str">
        <f>IF(Include_in_subgroup=TRUE,Input!Study_name,"")</f>
        <v/>
      </c>
      <c r="AD194" s="58" t="str">
        <f t="shared" ref="AD194:AD201" si="315">IF(Include_in_subgroup=TRUE,Subgroup,"")</f>
        <v/>
      </c>
      <c r="AE194" s="58" t="str">
        <f t="shared" ref="AE194:AE201" si="316">IF(Include_in_subgroup=TRUE,Partial_correlation,"")</f>
        <v/>
      </c>
      <c r="AF194" s="58" t="str">
        <f t="shared" ref="AF194:AF201" si="317">IF(AND(Include_in_subgroup=TRUE,Subgroup_Fisher_transformation="On"),FISHER(Partial_correlation),"")</f>
        <v/>
      </c>
      <c r="AG194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94" s="58" t="str">
        <f t="shared" ref="AH194:AH201" si="318">IF(Include_in_subgroup=TRUE,1/AG194^2,"")</f>
        <v/>
      </c>
      <c r="AI194" s="58" t="str">
        <f t="shared" ref="AI194:AI201" si="319">IF(Include_in_subgroup=TRUE,1/(AG194^2+IF(Within_subgroup_weighting=BV$37,0,INDEX(AT:BA,MATCH(Subgroup_calc,AT:AT,0),8))),"")</f>
        <v/>
      </c>
      <c r="AJ194" s="83" t="str">
        <f t="shared" ref="AJ194:AJ201" si="320">IF(Include_in_subgroup=TRUE,IF(Subgroup_calc&lt;&gt;"",AI194/SUMIF(Subgroup_calc,Subgroup_calc,AI:AI),""),"")</f>
        <v/>
      </c>
      <c r="AK194" s="58" t="str">
        <f t="shared" ref="AK194:AK201" si="321">IF(Include_in_subgroup=TRUE,IF(Subgroup_Fisher_transformation="Off",AE194-ABS(TINV((1-Subgroup_confidence_level),Number_of_observations-1))*AG194,FISHERINV(AF194-ABS(TINV((1-Subgroup_confidence_level),Number_of_observations-1))*AG194)),"")</f>
        <v/>
      </c>
      <c r="AL194" s="58" t="str">
        <f t="shared" ref="AL194:AL201" si="322">IF(Include_in_subgroup=TRUE,IF(Subgroup_Fisher_transformation="Off",AE194+ABS(TINV((1-Subgroup_confidence_level),Number_of_observations-1))*AG194,FISHERINV(AF194+ABS(TINV((1-Subgroup_confidence_level),Number_of_observations-1))*AG194)),"")</f>
        <v/>
      </c>
      <c r="AM194" s="47" t="str">
        <f t="shared" ref="AM194:AM201" si="323">IF(Include_in_subgroup=TRUE,IF(Subgroup_Fisher_transformation="Off",AE:AE,AF:AF)-VLOOKUP(AD:AD,AT:BC,10,FALSE),"")</f>
        <v/>
      </c>
      <c r="AN194" s="27"/>
      <c r="AO194" s="75" t="e">
        <f t="shared" ref="AO194:AO201" si="324">IF(Include_in_subgroup=TRUE,AE:AE,NA())</f>
        <v>#N/A</v>
      </c>
      <c r="AP194" s="58" t="e">
        <f t="shared" ref="AP194:AP201" si="325">IF(Include_in_subgroup=TRUE,AE:AE-AK:AK,NA())</f>
        <v>#N/A</v>
      </c>
      <c r="AQ194" s="47" t="e">
        <f t="shared" ref="AQ194:AQ201" si="326">IF(Include_in_subgroup=TRUE,AL:AL-AE:AE,NA())</f>
        <v>#N/A</v>
      </c>
      <c r="AR194" s="27"/>
      <c r="AS194" s="82" t="str">
        <f t="shared" si="297"/>
        <v/>
      </c>
      <c r="AT194" s="58" t="str">
        <f>IF(AND(Sufficient_data="Yes",Include_study="Yes",Subgroup&lt;&gt;""),IF(COUNTIFS(Input!K$2:K193,"="&amp;"Yes",Input!C$2:C193,"="&amp;"Yes",Input!M$2:M193,"="&amp;Subgroup)&gt;0,"",Subgroup),"")</f>
        <v/>
      </c>
      <c r="AU194" s="88" t="str">
        <f t="shared" si="298"/>
        <v/>
      </c>
      <c r="AV194" s="78" t="str">
        <f t="shared" ref="AV194:AV201" si="327">IF(AT194&lt;&gt;"",COUNTIFS(Include_study,"Yes",Sufficient_data,"Yes",Subgroup_calc,AT194),"")</f>
        <v/>
      </c>
      <c r="AW194" s="58" t="str">
        <f t="shared" si="299"/>
        <v/>
      </c>
      <c r="AX194" s="89" t="str">
        <f t="shared" si="300"/>
        <v/>
      </c>
      <c r="AY194" s="83" t="str">
        <f t="shared" si="251"/>
        <v/>
      </c>
      <c r="AZ194" s="58" t="str">
        <f t="shared" si="301"/>
        <v/>
      </c>
      <c r="BA194" s="58" t="str">
        <f t="shared" ref="BA194:BA201" si="328">IF(AW194&lt;&gt;"",IF(AV194=1,0,IF(Within_subgroup_weighting=$BV$39,MAX(0,(SUM(AW:AW)-(Subgroup_k-COUNT(AW:AW)))/SUM(AZ:AZ)),MAX(0,(AW194-(AV194-1))/AZ194))),"")</f>
        <v/>
      </c>
      <c r="BB194" s="58" t="str">
        <f t="shared" si="302"/>
        <v/>
      </c>
      <c r="BC194" s="58" t="str">
        <f t="shared" si="303"/>
        <v/>
      </c>
      <c r="BD194" s="58" t="str">
        <f t="shared" ref="BD194:BD201" si="329">IF(AW194&lt;&gt;"",IF(Within_subgroup_weighting=BV$37,1/SQRT(SUMIF(Subgroup,AT194,AH:AH)),SQRT(SUMPRODUCT(--(Subgroup=AT194),AI:AI,AM:AM,AM:AM)/((AV194-1)*SUMIF(Subgroup,AT194,AI:AI)))),"")</f>
        <v/>
      </c>
      <c r="BE194" s="88" t="str">
        <f t="shared" ref="BE194:BE201" si="330">IF(AT194&lt;&gt;"",SUMIFS(Number_of_observations,Subgroup,"="&amp;AT194,Include_study,"Yes",Sufficient_data,"Yes"),"")</f>
        <v/>
      </c>
      <c r="BF194" s="58" t="str">
        <f t="shared" ref="BF194:BF201" si="331">IF(AND(AW194&lt;&gt;"",AV194&gt;0),IF(Subgroup_Fisher_transformation="Off",BC194-ABS(TINV((1-Subgroup_confidence_level),AV194-1))*BD194,FISHERINV(BC194-ABS(TINV((1-Subgroup_confidence_level),AV194-1))*BD194)),"")</f>
        <v/>
      </c>
      <c r="BG194" s="58" t="str">
        <f t="shared" ref="BG194:BG201" si="332">IF(AND(AW194&lt;&gt;"",AV194&gt;0),IF(Subgroup_Fisher_transformation="Off",BC194+ABS(TINV((1-Subgroup_confidence_level),AV194-2))*BD194,FISHERINV(BC194+ABS(TINV((1-Subgroup_confidence_level),BE194-2))*BD194)),"")</f>
        <v/>
      </c>
      <c r="BH194" s="58" t="str">
        <f t="shared" si="252"/>
        <v/>
      </c>
      <c r="BI194" s="58" t="str">
        <f t="shared" si="253"/>
        <v/>
      </c>
      <c r="BJ194" s="58" t="str">
        <f t="shared" ref="BJ194:BJ201" si="333">IF(AW194&lt;&gt;"",IF(Subgroup_Fisher_transformation="Off",BC194-ABS(TINV((1-Subgroup_confidence_level),AV194-1))*SQRT(BD194^2+BA194),FISHERINV(BC194-ABS(TINV((1-Subgroup_confidence_level),AV194-1))*SQRT(BD194^2+BA194))),"")</f>
        <v/>
      </c>
      <c r="BK194" s="58" t="str">
        <f t="shared" ref="BK194:BK201" si="334">IF(AW194&lt;&gt;"",IF(Subgroup_Fisher_transformation="Off",BC194+ABS(TINV((1-Subgroup_confidence_level),AV194-1))*SQRT(BD194^2+BA194),FISHERINV(BC194+ABS(TINV((1-Subgroup_confidence_level),AV194-1))*SQRT(BD194^2+BA194))),"")</f>
        <v/>
      </c>
      <c r="BL194" s="58" t="str">
        <f t="shared" si="254"/>
        <v/>
      </c>
      <c r="BM194" s="58" t="str">
        <f t="shared" si="255"/>
        <v/>
      </c>
      <c r="BN194" s="58" t="str">
        <f t="shared" ref="BN194:BN201" si="335">IF(AW194&lt;&gt;"",SUMPRODUCT(--(Subgroup=AT194),AI:AI,Partial_correlation_z,Partial_correlation_z)-(SUMPRODUCT(--(Subgroup=AT194),AI:AI,Partial_correlation_z)^2/SUMIF(Subgroup,AT194,AI:AI)),"")</f>
        <v/>
      </c>
      <c r="BO194" s="58" t="e">
        <f t="shared" ref="BO194:BO201" si="336">IF(AW194&lt;&gt;"",IF(Subgroup_Fisher_transformation="Off",BC194,FISHERINV(BC194)),NA())</f>
        <v>#N/A</v>
      </c>
      <c r="BP194" s="83" t="str">
        <f t="shared" si="256"/>
        <v/>
      </c>
      <c r="BQ194" s="58" t="str">
        <f t="shared" ref="BQ194:BQ201" si="337">IF(AT194&lt;&gt;"",1/(BD194^2),"")</f>
        <v/>
      </c>
      <c r="BR194" s="58" t="str">
        <f t="shared" ref="BR194:BR201" si="338">IF(BD194&lt;&gt;"",1/(BD194^2+IF(Between_subgroup_weighting=BV$33,0,BW$30)),"")</f>
        <v/>
      </c>
      <c r="BS194" s="58" t="str">
        <f t="shared" ref="BS194:BS201" si="339">IF(AW194&lt;&gt;"",IF(Subgroup_Fisher_transformation="Off",(BW$5-BC194)*BR194,(BW$2-BC194)^2*BR194),"")</f>
        <v/>
      </c>
      <c r="BT194" s="47" t="str">
        <f t="shared" ref="BT194:BT201" si="340">IF(AW194&lt;&gt;"",BC:BC-IF(Subgroup_Fisher_transformation="Off",BW$5,BW$2),"")</f>
        <v/>
      </c>
      <c r="BY194" s="167"/>
      <c r="BZ194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94" s="58" t="e">
        <f>IF(Include_in_Moderator=TRUE,'Moderator Analysis'!E:E,NA())</f>
        <v>#N/A</v>
      </c>
      <c r="CB194" s="58" t="e">
        <f>IF(Include_in_Moderator=TRUE,'Moderator Analysis'!F:F,NA())</f>
        <v>#N/A</v>
      </c>
      <c r="CC194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94" s="58" t="str">
        <f>IF(Include_in_Moderator=TRUE,1/CC:CC^2,"")</f>
        <v/>
      </c>
      <c r="CE194" s="58" t="str">
        <f>IF(Include_in_Moderator=TRUE,'Moderator Analysis'!F:F-CO$2,"")</f>
        <v/>
      </c>
      <c r="CF194" s="58" t="str">
        <f>IF(Include_in_Moderator=TRUE,'Moderator Analysis'!E:E-CO$3,"")</f>
        <v/>
      </c>
      <c r="CG194" s="47" t="str">
        <f>IF(Include_in_Moderator=TRUE,CD:CD*('Moderator Analysis'!F:F-CO$5-CO$4*'Moderator Analysis'!E:E)^2,"")</f>
        <v/>
      </c>
      <c r="CH194" s="27"/>
      <c r="CI194" s="75" t="str">
        <f>IF(AND(Sufficient_data="Yes",Include_study="Yes",Include_in_Moderator=TRUE,Moderator&lt;&gt;""),1/(CC:CC^2+CO$7),"")</f>
        <v/>
      </c>
      <c r="CJ194" s="58" t="str">
        <f>IF(AND(Sufficient_data="Yes",Include_study="Yes",CI194&lt;&gt;""),'Moderator Analysis'!F:F-'Moderator Analysis'!K$37,"")</f>
        <v/>
      </c>
      <c r="CK194" s="58" t="str">
        <f>IF(AND(Sufficient_data="Yes",Include_study="Yes",CI194&lt;&gt;""),'Moderator Analysis'!E:E-SUMPRODUCT('Moderator Analysis'!E:E,CI:CI)/SUM(CI:CI),"")</f>
        <v/>
      </c>
      <c r="CL194" s="47" t="str">
        <f>IF(AND(Sufficient_data="Yes",Include_study="Yes",CI194&lt;&gt;""),CI:CI*(CB194-'Moderator Analysis'!K$29-'Moderator Analysis'!K$30*'Moderator Analysis'!E:E)^2,"")</f>
        <v/>
      </c>
      <c r="CQ194" s="167"/>
      <c r="CR194" s="150" t="b">
        <f>IF(Additional_Fisher_transformation="On",AND(Include_study="Yes",Number_of_observations&lt;&gt;"",Number_of_predictors&lt;&gt;""),AND(Include_study="Yes",Sufficient_data="Yes"))</f>
        <v>0</v>
      </c>
      <c r="CS194" s="169"/>
      <c r="CT194" s="58" t="str">
        <f>IF(Include_in_Pub_Bias=TRUE,Partial_correlation,"")</f>
        <v/>
      </c>
      <c r="CU194" s="58" t="str">
        <f>IF(AND(Include_in_Pub_Bias=TRUE,Additional_Fisher_transformation="On"),FISHER(Partial_correlation),"")</f>
        <v/>
      </c>
      <c r="CV194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94" s="58" t="str">
        <f>IF(Include_in_Pub_Bias=TRUE,1/CV:CV^2,"")</f>
        <v/>
      </c>
      <c r="CX194" s="58" t="str">
        <f>IF(Include_in_Pub_Bias=TRUE,1/(CV:CV^2+IF(Additional_model="Fixed effect",0,Calculations!DK$11)),"")</f>
        <v/>
      </c>
      <c r="CY194" s="58" t="str">
        <f>IF(Include_in_Pub_Bias=TRUE,1/(CV:CV^2+IF(Additional_model="Fixed effect",0,'Publication Bias Analysis'!L$32)),"")</f>
        <v/>
      </c>
      <c r="CZ194" s="58" t="str">
        <f>IF(Include_in_Pub_Bias=TRUE,'Publication Bias Analysis'!E:E-'Publication Bias Analysis'!I$37,"")</f>
        <v/>
      </c>
      <c r="DA194" s="58" t="str">
        <f>IF(Include_in_Pub_Bias=TRUE,IF(Additional_model="Fixed effect",1/CV:CV,1/SQRT(CV:CV^2+DK$11)),"")</f>
        <v/>
      </c>
      <c r="DB194" s="58" t="str">
        <f>IF(Include_in_Pub_Bias=TRUE,IF(Additional_model="Fixed effect",'Publication Bias Analysis'!E:E/CV:CV,'Publication Bias Analysis'!E:E/SQRT(CV:CV^2+DK$11)),"")</f>
        <v/>
      </c>
      <c r="DC194" s="78" t="str">
        <f>IF(Include_in_Pub_Bias=TRUE,RANK(DP:DP,DP:DP,1)*IF(DO:DO&gt;0,1,-1),"")</f>
        <v/>
      </c>
      <c r="DD194" s="78" t="str">
        <f>IF(Include_in_Pub_Bias=TRUE,DC:DC,"")</f>
        <v/>
      </c>
      <c r="DE194" s="78" t="str">
        <f>IF(Include_in_Pub_Bias=TRUE,RANK(DS:DS,DS:DS,1)*IF(DR:DR&lt;0,-1,1),"")</f>
        <v/>
      </c>
      <c r="DF194" s="78" t="str">
        <f>IF(Include_in_Pub_Bias=TRUE,RANK(DV:DV,DV:DV,1)*IF(DU:DU&lt;0,-1,1),"")</f>
        <v/>
      </c>
      <c r="DG194" s="58" t="e">
        <f>IF(Include_in_Pub_Bias=TRUE,'Publication Bias Analysis'!E:E,NA())</f>
        <v>#N/A</v>
      </c>
      <c r="DH194" s="47" t="e">
        <f>IF(Include_in_Pub_Bias=TRUE,CV:CV,NA())</f>
        <v>#N/A</v>
      </c>
      <c r="DN194" s="164"/>
      <c r="DO194" s="10" t="str">
        <f>IF(Include_in_Pub_Bias=TRUE,IF('Publication Bias Analysis'!L$37="Left",'Publication Bias Analysis'!E:E-'Publication Bias Analysis'!I$29,'Publication Bias Analysis'!I$29-'Publication Bias Analysis'!E:E),"")</f>
        <v/>
      </c>
      <c r="DP194" s="10" t="str">
        <f>IF(Include_in_Pub_Bias=TRUE,ABS(DO194),"")</f>
        <v/>
      </c>
      <c r="DQ194" s="47" t="str">
        <f>IF(Include_in_Pub_Bias=TRUE,1/(CV:CV^2+IF(Additional_model="Fixed effect",0,$DZ$6)),"")</f>
        <v/>
      </c>
      <c r="DR194" s="10" t="str">
        <f>IF(Include_in_Pub_Bias=TRUE,IF('Publication Bias Analysis'!L$37="Left",'Publication Bias Analysis'!E:E-DZ$3,DZ$3-'Publication Bias Analysis'!E:E),"")</f>
        <v/>
      </c>
      <c r="DS194" s="10" t="str">
        <f t="shared" si="257"/>
        <v/>
      </c>
      <c r="DT194" s="47" t="str">
        <f>IF(AND(DR194&lt;&gt;"",DD194&lt;=MAX(DD:DD)-DZ$7),1/(CV:CV^2+IF(Additional_model="Fixed effect",0,$DZ$13)),"")</f>
        <v/>
      </c>
      <c r="DU194" s="10" t="str">
        <f>IF(Include_in_Pub_Bias=TRUE,IF('Publication Bias Analysis'!L$37="Left",'Publication Bias Analysis'!E:E-DZ$10,DZ$10-'Publication Bias Analysis'!E:E),"")</f>
        <v/>
      </c>
      <c r="DV194" s="10" t="str">
        <f t="shared" si="304"/>
        <v/>
      </c>
      <c r="DW194" s="47" t="str">
        <f>IF(AND(DU194&lt;&gt;"",DE194&lt;=MAX(DE:DE)-DZ$14),1/(CV:CV^2+IF(Additional_model="Fixed effect",0,$DZ$20)),"")</f>
        <v/>
      </c>
      <c r="EO194" s="164"/>
      <c r="EP194" s="58" t="str">
        <f>IF(Include_in_Pub_Bias=TRUE,Inverse_standard_error-AVERAGE(Inverse_standard_error),"")</f>
        <v/>
      </c>
      <c r="EQ194" s="47" t="str">
        <f>IF(Include_in_Pub_Bias=TRUE,Z_score-('Publication Bias Analysis'!P$3+'Publication Bias Analysis'!P$4*Inverse_standard_error),"")</f>
        <v/>
      </c>
      <c r="ES194" s="164"/>
      <c r="ET194" s="58" t="str">
        <f>IF(Include_in_Pub_Bias=TRUE,('Publication Bias Analysis'!E:E-SUMPRODUCT('Publication Bias Analysis'!E:E,Calculations!CW:CW)/SUM(Calculations!CW:CW))/(SQRT(EU:EU)),"")</f>
        <v/>
      </c>
      <c r="EU194" s="58" t="str">
        <f>IF(Include_in_Pub_Bias=TRUE,'Publication Bias Analysis'!F:F^2-1/(SUM(Calculations!CW:CW)),"")</f>
        <v/>
      </c>
      <c r="EV194" s="78" t="str">
        <f>IF(Include_in_Pub_Bias=TRUE,RANK(ET:ET,ET:ET,1),"")</f>
        <v/>
      </c>
      <c r="EW194" s="78" t="str">
        <f>IF(Include_in_Pub_Bias=TRUE,RANK(EU:EU,EU:EU,1),"")</f>
        <v/>
      </c>
      <c r="EX194" s="78" t="str">
        <f>IF(Include_in_Pub_Bias=TRUE,COUNTIFS(EV195:EV393,"&lt;"&amp;EV194,EW195:EW393,"&lt;"&amp;EW194)+COUNTIFS(EV195:EV393,"&gt;"&amp;EV194,EW195:EW393,"&gt;"&amp;EW194),"")</f>
        <v/>
      </c>
      <c r="EY194" s="94" t="str">
        <f>IF(Include_in_Pub_Bias=TRUE,COUNTIFS(EV195:EV393,"&lt;"&amp;EV194,EW195:EW393,"&gt;"&amp;EW194)+COUNTIFS(EV195:EV393,"&gt;"&amp;EV194,EW195:EW393,"&lt;"&amp;EW194),"")</f>
        <v/>
      </c>
      <c r="FA194" s="164"/>
      <c r="FG194" s="164"/>
      <c r="FH194" s="58" t="e">
        <f>IF(Include_in_Pub_Bias=TRUE,Inverse_standard_error,NA())</f>
        <v>#N/A</v>
      </c>
      <c r="FI194" s="58" t="e">
        <f>IF(Include_in_Pub_Bias=TRUE,Z_score,NA())</f>
        <v>#N/A</v>
      </c>
      <c r="FJ194" s="58" t="str">
        <f>IF(Include_in_Pub_Bias=TRUE,Inverse_standard_error-AVERAGE(Inverse_standard_error),"")</f>
        <v/>
      </c>
      <c r="FK194" s="47" t="str">
        <f>IF(Include_in_Pub_Bias=TRUE,Z_score-('Publication Bias Analysis'!AK$30+'Publication Bias Analysis'!AK$31*Inverse_standard_error),"")</f>
        <v/>
      </c>
      <c r="FQ194" s="164"/>
      <c r="FR194" s="98" t="str">
        <f>IF(Z_score&lt;&gt;"",RANK('Publication Bias Analysis'!AT:AT,'Publication Bias Analysis'!AT:AT,1)+COUNTIF('Publication Bias Analysis'!AT$2:AT193,'Publication Bias Analysis'!AR194),"")</f>
        <v/>
      </c>
      <c r="FS194" s="58" t="str">
        <f t="shared" si="259"/>
        <v/>
      </c>
      <c r="FT194" s="58" t="e">
        <f>IF(Include_in_Pub_Bias=TRUE,'Publication Bias Analysis'!AS194,NA())</f>
        <v>#N/A</v>
      </c>
      <c r="FU194" s="58" t="e">
        <f>IF('Publication Bias Analysis'!AS194&lt;&gt;"",'Publication Bias Analysis'!AT194,NA())</f>
        <v>#N/A</v>
      </c>
      <c r="FV194" s="58" t="str">
        <f>IF(Include_in_Pub_Bias=TRUE,'Publication Bias Analysis'!AS:AS-AVERAGE('Publication Bias Analysis'!AS:AS),"")</f>
        <v/>
      </c>
      <c r="FW194" s="47" t="str">
        <f>IF(Include_in_Pub_Bias=TRUE,FU:FU-('Publication Bias Analysis'!AW$30+'Publication Bias Analysis'!AW$31*FT:FT),"")</f>
        <v/>
      </c>
      <c r="GC194" s="164"/>
      <c r="GD194" s="58" t="str">
        <f t="shared" si="295"/>
        <v/>
      </c>
      <c r="GE194" s="58" t="str">
        <f t="shared" si="305"/>
        <v/>
      </c>
      <c r="GF194" s="47" t="str">
        <f t="shared" si="258"/>
        <v/>
      </c>
    </row>
    <row r="195" spans="1:188" x14ac:dyDescent="0.2">
      <c r="A195" s="166"/>
      <c r="B195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95" s="78" t="str">
        <f>IF(B195&lt;&gt;"",IF(B195=0,COUNTIF(B$2:B194,0)+1,COUNTIF(B$2:B194,B195)+B195+COUNTIF(B:B,0)),"")</f>
        <v/>
      </c>
      <c r="D195" s="78" t="str">
        <f>IF(AND(Variance&lt;&gt;"",Entry_Number&lt;&gt;""),Entry_Number,"")</f>
        <v/>
      </c>
      <c r="E195" s="120" t="str">
        <f>IF(Input!Study_name&lt;&gt;"",Input!Study_name,"")</f>
        <v/>
      </c>
      <c r="F195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95" s="58" t="str">
        <f t="shared" si="306"/>
        <v/>
      </c>
      <c r="H195" s="58" t="str">
        <f t="shared" si="307"/>
        <v/>
      </c>
      <c r="I195" s="58" t="str">
        <f t="shared" si="308"/>
        <v/>
      </c>
      <c r="J195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95" s="58" t="str">
        <f>IF(AND(Include_study="Yes",Sufficient_data="Yes",Variance&lt;&gt;""),IF(Input!Standard_error_of_Partial_correlation&lt;&gt;"",Input!Standard_error_of_Partial_correlation,SQRT(J195)),"")</f>
        <v/>
      </c>
      <c r="L195" s="58" t="str">
        <f>IF(AND(Sufficient_data="Yes",Include_study="Yes",Variance&lt;&gt;""),1/Variance,"")</f>
        <v/>
      </c>
      <c r="M195" s="58" t="str">
        <f>IF(AND(Sufficient_data="Yes",Include_study="Yes",Variance&lt;&gt;""),1/(Variance+T2_),"")</f>
        <v/>
      </c>
      <c r="N195" s="58" t="str">
        <f t="shared" si="309"/>
        <v/>
      </c>
      <c r="O195" s="58" t="str">
        <f t="shared" si="310"/>
        <v/>
      </c>
      <c r="P195" s="143" t="str">
        <f t="shared" si="311"/>
        <v/>
      </c>
      <c r="Q195" s="146" t="str">
        <f>IF(AND(Include_study="Yes",Sufficient_data="Yes",Variance&lt;&gt;""),IF(Fisher_transformation="Off",Partial_correlation,Partial_correlation_z)-Combined_Effect_Size,"")</f>
        <v/>
      </c>
      <c r="S195" s="75" t="e">
        <f>IF(AND(Sufficient_data="Yes",Include_study="Yes",Variance&lt;&gt;""),Partial_correlation,NA())</f>
        <v>#N/A</v>
      </c>
      <c r="T195" s="58" t="e">
        <f t="shared" si="312"/>
        <v>#N/A</v>
      </c>
      <c r="U195" s="47" t="e">
        <f t="shared" si="313"/>
        <v>#N/A</v>
      </c>
      <c r="Z195" s="166"/>
      <c r="AA195" s="82" t="str">
        <f t="shared" si="314"/>
        <v/>
      </c>
      <c r="AB195" s="88" t="b">
        <f t="shared" ref="AB195:AB201" si="341">IF(Subgroup_Fisher_transformation="On",AND(Include_study="Yes",Sufficient_data="Yes",Subgroup&lt;&gt;"",Number_of_observations&lt;&gt;"",Number_of_predictors&lt;&gt;""),AND(Include_study="Yes",Sufficient_data="Yes",Subgroup&lt;&gt;""))</f>
        <v>0</v>
      </c>
      <c r="AC195" s="105" t="str">
        <f>IF(Include_in_subgroup=TRUE,Input!Study_name,"")</f>
        <v/>
      </c>
      <c r="AD195" s="58" t="str">
        <f t="shared" si="315"/>
        <v/>
      </c>
      <c r="AE195" s="58" t="str">
        <f t="shared" si="316"/>
        <v/>
      </c>
      <c r="AF195" s="58" t="str">
        <f t="shared" si="317"/>
        <v/>
      </c>
      <c r="AG195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95" s="58" t="str">
        <f t="shared" si="318"/>
        <v/>
      </c>
      <c r="AI195" s="58" t="str">
        <f t="shared" si="319"/>
        <v/>
      </c>
      <c r="AJ195" s="83" t="str">
        <f t="shared" si="320"/>
        <v/>
      </c>
      <c r="AK195" s="58" t="str">
        <f t="shared" si="321"/>
        <v/>
      </c>
      <c r="AL195" s="58" t="str">
        <f t="shared" si="322"/>
        <v/>
      </c>
      <c r="AM195" s="47" t="str">
        <f t="shared" si="323"/>
        <v/>
      </c>
      <c r="AN195" s="27"/>
      <c r="AO195" s="75" t="e">
        <f t="shared" si="324"/>
        <v>#N/A</v>
      </c>
      <c r="AP195" s="58" t="e">
        <f t="shared" si="325"/>
        <v>#N/A</v>
      </c>
      <c r="AQ195" s="47" t="e">
        <f t="shared" si="326"/>
        <v>#N/A</v>
      </c>
      <c r="AR195" s="27"/>
      <c r="AS195" s="82" t="str">
        <f t="shared" si="297"/>
        <v/>
      </c>
      <c r="AT195" s="58" t="str">
        <f>IF(AND(Sufficient_data="Yes",Include_study="Yes",Subgroup&lt;&gt;""),IF(COUNTIFS(Input!K$2:K194,"="&amp;"Yes",Input!C$2:C194,"="&amp;"Yes",Input!M$2:M194,"="&amp;Subgroup)&gt;0,"",Subgroup),"")</f>
        <v/>
      </c>
      <c r="AU195" s="88" t="str">
        <f t="shared" si="298"/>
        <v/>
      </c>
      <c r="AV195" s="78" t="str">
        <f t="shared" si="327"/>
        <v/>
      </c>
      <c r="AW195" s="58" t="str">
        <f t="shared" si="299"/>
        <v/>
      </c>
      <c r="AX195" s="89" t="str">
        <f t="shared" si="300"/>
        <v/>
      </c>
      <c r="AY195" s="83" t="str">
        <f t="shared" ref="AY195:AY201" si="342">IF(AW195&lt;&gt;"",MAX(0,(AW195-(AV195-1))/AW195),"")</f>
        <v/>
      </c>
      <c r="AZ195" s="58" t="str">
        <f t="shared" si="301"/>
        <v/>
      </c>
      <c r="BA195" s="58" t="str">
        <f t="shared" si="328"/>
        <v/>
      </c>
      <c r="BB195" s="58" t="str">
        <f t="shared" si="302"/>
        <v/>
      </c>
      <c r="BC195" s="58" t="str">
        <f t="shared" si="303"/>
        <v/>
      </c>
      <c r="BD195" s="58" t="str">
        <f t="shared" si="329"/>
        <v/>
      </c>
      <c r="BE195" s="88" t="str">
        <f t="shared" si="330"/>
        <v/>
      </c>
      <c r="BF195" s="58" t="str">
        <f t="shared" si="331"/>
        <v/>
      </c>
      <c r="BG195" s="58" t="str">
        <f t="shared" si="332"/>
        <v/>
      </c>
      <c r="BH195" s="58" t="str">
        <f t="shared" ref="BH195:BH201" si="343">IF(BF195&lt;&gt;"",BC195-BF195,"")</f>
        <v/>
      </c>
      <c r="BI195" s="58" t="str">
        <f t="shared" ref="BI195:BI201" si="344">IF(BG195&lt;&gt;"",BG195-BC195,"")</f>
        <v/>
      </c>
      <c r="BJ195" s="58" t="str">
        <f t="shared" si="333"/>
        <v/>
      </c>
      <c r="BK195" s="58" t="str">
        <f t="shared" si="334"/>
        <v/>
      </c>
      <c r="BL195" s="58" t="str">
        <f t="shared" ref="BL195:BL201" si="345">IF(AW195&lt;&gt;"",BC195-BJ195,"")</f>
        <v/>
      </c>
      <c r="BM195" s="58" t="str">
        <f t="shared" ref="BM195:BM201" si="346">IF(AW195&lt;&gt;"",BK195-BC195,"")</f>
        <v/>
      </c>
      <c r="BN195" s="58" t="str">
        <f t="shared" si="335"/>
        <v/>
      </c>
      <c r="BO195" s="58" t="e">
        <f t="shared" si="336"/>
        <v>#N/A</v>
      </c>
      <c r="BP195" s="83" t="str">
        <f t="shared" ref="BP195:BP201" si="347">IF(AW195&lt;&gt;"",BR195/SUM(BR:BR),"")</f>
        <v/>
      </c>
      <c r="BQ195" s="58" t="str">
        <f t="shared" si="337"/>
        <v/>
      </c>
      <c r="BR195" s="58" t="str">
        <f t="shared" si="338"/>
        <v/>
      </c>
      <c r="BS195" s="58" t="str">
        <f t="shared" si="339"/>
        <v/>
      </c>
      <c r="BT195" s="47" t="str">
        <f t="shared" si="340"/>
        <v/>
      </c>
      <c r="BY195" s="167"/>
      <c r="BZ195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95" s="58" t="e">
        <f>IF(Include_in_Moderator=TRUE,'Moderator Analysis'!E:E,NA())</f>
        <v>#N/A</v>
      </c>
      <c r="CB195" s="58" t="e">
        <f>IF(Include_in_Moderator=TRUE,'Moderator Analysis'!F:F,NA())</f>
        <v>#N/A</v>
      </c>
      <c r="CC195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95" s="58" t="str">
        <f>IF(Include_in_Moderator=TRUE,1/CC:CC^2,"")</f>
        <v/>
      </c>
      <c r="CE195" s="58" t="str">
        <f>IF(Include_in_Moderator=TRUE,'Moderator Analysis'!F:F-CO$2,"")</f>
        <v/>
      </c>
      <c r="CF195" s="58" t="str">
        <f>IF(Include_in_Moderator=TRUE,'Moderator Analysis'!E:E-CO$3,"")</f>
        <v/>
      </c>
      <c r="CG195" s="47" t="str">
        <f>IF(Include_in_Moderator=TRUE,CD:CD*('Moderator Analysis'!F:F-CO$5-CO$4*'Moderator Analysis'!E:E)^2,"")</f>
        <v/>
      </c>
      <c r="CH195" s="27"/>
      <c r="CI195" s="75" t="str">
        <f>IF(AND(Sufficient_data="Yes",Include_study="Yes",Include_in_Moderator=TRUE,Moderator&lt;&gt;""),1/(CC:CC^2+CO$7),"")</f>
        <v/>
      </c>
      <c r="CJ195" s="58" t="str">
        <f>IF(AND(Sufficient_data="Yes",Include_study="Yes",CI195&lt;&gt;""),'Moderator Analysis'!F:F-'Moderator Analysis'!K$37,"")</f>
        <v/>
      </c>
      <c r="CK195" s="58" t="str">
        <f>IF(AND(Sufficient_data="Yes",Include_study="Yes",CI195&lt;&gt;""),'Moderator Analysis'!E:E-SUMPRODUCT('Moderator Analysis'!E:E,CI:CI)/SUM(CI:CI),"")</f>
        <v/>
      </c>
      <c r="CL195" s="47" t="str">
        <f>IF(AND(Sufficient_data="Yes",Include_study="Yes",CI195&lt;&gt;""),CI:CI*(CB195-'Moderator Analysis'!K$29-'Moderator Analysis'!K$30*'Moderator Analysis'!E:E)^2,"")</f>
        <v/>
      </c>
      <c r="CQ195" s="167"/>
      <c r="CR195" s="150" t="b">
        <f>IF(Additional_Fisher_transformation="On",AND(Include_study="Yes",Number_of_observations&lt;&gt;"",Number_of_predictors&lt;&gt;""),AND(Include_study="Yes",Sufficient_data="Yes"))</f>
        <v>0</v>
      </c>
      <c r="CS195" s="169"/>
      <c r="CT195" s="58" t="str">
        <f>IF(Include_in_Pub_Bias=TRUE,Partial_correlation,"")</f>
        <v/>
      </c>
      <c r="CU195" s="58" t="str">
        <f>IF(AND(Include_in_Pub_Bias=TRUE,Additional_Fisher_transformation="On"),FISHER(Partial_correlation),"")</f>
        <v/>
      </c>
      <c r="CV195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95" s="58" t="str">
        <f>IF(Include_in_Pub_Bias=TRUE,1/CV:CV^2,"")</f>
        <v/>
      </c>
      <c r="CX195" s="58" t="str">
        <f>IF(Include_in_Pub_Bias=TRUE,1/(CV:CV^2+IF(Additional_model="Fixed effect",0,Calculations!DK$11)),"")</f>
        <v/>
      </c>
      <c r="CY195" s="58" t="str">
        <f>IF(Include_in_Pub_Bias=TRUE,1/(CV:CV^2+IF(Additional_model="Fixed effect",0,'Publication Bias Analysis'!L$32)),"")</f>
        <v/>
      </c>
      <c r="CZ195" s="58" t="str">
        <f>IF(Include_in_Pub_Bias=TRUE,'Publication Bias Analysis'!E:E-'Publication Bias Analysis'!I$37,"")</f>
        <v/>
      </c>
      <c r="DA195" s="58" t="str">
        <f>IF(Include_in_Pub_Bias=TRUE,IF(Additional_model="Fixed effect",1/CV:CV,1/SQRT(CV:CV^2+DK$11)),"")</f>
        <v/>
      </c>
      <c r="DB195" s="58" t="str">
        <f>IF(Include_in_Pub_Bias=TRUE,IF(Additional_model="Fixed effect",'Publication Bias Analysis'!E:E/CV:CV,'Publication Bias Analysis'!E:E/SQRT(CV:CV^2+DK$11)),"")</f>
        <v/>
      </c>
      <c r="DC195" s="78" t="str">
        <f>IF(Include_in_Pub_Bias=TRUE,RANK(DP:DP,DP:DP,1)*IF(DO:DO&gt;0,1,-1),"")</f>
        <v/>
      </c>
      <c r="DD195" s="78" t="str">
        <f>IF(Include_in_Pub_Bias=TRUE,DC:DC,"")</f>
        <v/>
      </c>
      <c r="DE195" s="78" t="str">
        <f>IF(Include_in_Pub_Bias=TRUE,RANK(DS:DS,DS:DS,1)*IF(DR:DR&lt;0,-1,1),"")</f>
        <v/>
      </c>
      <c r="DF195" s="78" t="str">
        <f>IF(Include_in_Pub_Bias=TRUE,RANK(DV:DV,DV:DV,1)*IF(DU:DU&lt;0,-1,1),"")</f>
        <v/>
      </c>
      <c r="DG195" s="58" t="e">
        <f>IF(Include_in_Pub_Bias=TRUE,'Publication Bias Analysis'!E:E,NA())</f>
        <v>#N/A</v>
      </c>
      <c r="DH195" s="47" t="e">
        <f>IF(Include_in_Pub_Bias=TRUE,CV:CV,NA())</f>
        <v>#N/A</v>
      </c>
      <c r="DN195" s="164"/>
      <c r="DO195" s="10" t="str">
        <f>IF(Include_in_Pub_Bias=TRUE,IF('Publication Bias Analysis'!L$37="Left",'Publication Bias Analysis'!E:E-'Publication Bias Analysis'!I$29,'Publication Bias Analysis'!I$29-'Publication Bias Analysis'!E:E),"")</f>
        <v/>
      </c>
      <c r="DP195" s="10" t="str">
        <f>IF(Include_in_Pub_Bias=TRUE,ABS(DO195),"")</f>
        <v/>
      </c>
      <c r="DQ195" s="47" t="str">
        <f>IF(Include_in_Pub_Bias=TRUE,1/(CV:CV^2+IF(Additional_model="Fixed effect",0,$DZ$6)),"")</f>
        <v/>
      </c>
      <c r="DR195" s="10" t="str">
        <f>IF(Include_in_Pub_Bias=TRUE,IF('Publication Bias Analysis'!L$37="Left",'Publication Bias Analysis'!E:E-DZ$3,DZ$3-'Publication Bias Analysis'!E:E),"")</f>
        <v/>
      </c>
      <c r="DS195" s="10" t="str">
        <f t="shared" ref="DS195:DS201" si="348">IF(DR195&lt;&gt;"",ABS(DR195),"")</f>
        <v/>
      </c>
      <c r="DT195" s="47" t="str">
        <f>IF(AND(DR195&lt;&gt;"",DD195&lt;=MAX(DD:DD)-DZ$7),1/(CV:CV^2+IF(Additional_model="Fixed effect",0,$DZ$13)),"")</f>
        <v/>
      </c>
      <c r="DU195" s="10" t="str">
        <f>IF(Include_in_Pub_Bias=TRUE,IF('Publication Bias Analysis'!L$37="Left",'Publication Bias Analysis'!E:E-DZ$10,DZ$10-'Publication Bias Analysis'!E:E),"")</f>
        <v/>
      </c>
      <c r="DV195" s="10" t="str">
        <f t="shared" si="304"/>
        <v/>
      </c>
      <c r="DW195" s="47" t="str">
        <f>IF(AND(DU195&lt;&gt;"",DE195&lt;=MAX(DE:DE)-DZ$14),1/(CV:CV^2+IF(Additional_model="Fixed effect",0,$DZ$20)),"")</f>
        <v/>
      </c>
      <c r="EO195" s="164"/>
      <c r="EP195" s="58" t="str">
        <f>IF(Include_in_Pub_Bias=TRUE,Inverse_standard_error-AVERAGE(Inverse_standard_error),"")</f>
        <v/>
      </c>
      <c r="EQ195" s="47" t="str">
        <f>IF(Include_in_Pub_Bias=TRUE,Z_score-('Publication Bias Analysis'!P$3+'Publication Bias Analysis'!P$4*Inverse_standard_error),"")</f>
        <v/>
      </c>
      <c r="ES195" s="164"/>
      <c r="ET195" s="58" t="str">
        <f>IF(Include_in_Pub_Bias=TRUE,('Publication Bias Analysis'!E:E-SUMPRODUCT('Publication Bias Analysis'!E:E,Calculations!CW:CW)/SUM(Calculations!CW:CW))/(SQRT(EU:EU)),"")</f>
        <v/>
      </c>
      <c r="EU195" s="58" t="str">
        <f>IF(Include_in_Pub_Bias=TRUE,'Publication Bias Analysis'!F:F^2-1/(SUM(Calculations!CW:CW)),"")</f>
        <v/>
      </c>
      <c r="EV195" s="78" t="str">
        <f>IF(Include_in_Pub_Bias=TRUE,RANK(ET:ET,ET:ET,1),"")</f>
        <v/>
      </c>
      <c r="EW195" s="78" t="str">
        <f>IF(Include_in_Pub_Bias=TRUE,RANK(EU:EU,EU:EU,1),"")</f>
        <v/>
      </c>
      <c r="EX195" s="78" t="str">
        <f>IF(Include_in_Pub_Bias=TRUE,COUNTIFS(EV196:EV394,"&lt;"&amp;EV195,EW196:EW394,"&lt;"&amp;EW195)+COUNTIFS(EV196:EV394,"&gt;"&amp;EV195,EW196:EW394,"&gt;"&amp;EW195),"")</f>
        <v/>
      </c>
      <c r="EY195" s="94" t="str">
        <f>IF(Include_in_Pub_Bias=TRUE,COUNTIFS(EV196:EV394,"&lt;"&amp;EV195,EW196:EW394,"&gt;"&amp;EW195)+COUNTIFS(EV196:EV394,"&gt;"&amp;EV195,EW196:EW394,"&lt;"&amp;EW195),"")</f>
        <v/>
      </c>
      <c r="FA195" s="164"/>
      <c r="FG195" s="164"/>
      <c r="FH195" s="58" t="e">
        <f>IF(Include_in_Pub_Bias=TRUE,Inverse_standard_error,NA())</f>
        <v>#N/A</v>
      </c>
      <c r="FI195" s="58" t="e">
        <f>IF(Include_in_Pub_Bias=TRUE,Z_score,NA())</f>
        <v>#N/A</v>
      </c>
      <c r="FJ195" s="58" t="str">
        <f>IF(Include_in_Pub_Bias=TRUE,Inverse_standard_error-AVERAGE(Inverse_standard_error),"")</f>
        <v/>
      </c>
      <c r="FK195" s="47" t="str">
        <f>IF(Include_in_Pub_Bias=TRUE,Z_score-('Publication Bias Analysis'!AK$30+'Publication Bias Analysis'!AK$31*Inverse_standard_error),"")</f>
        <v/>
      </c>
      <c r="FQ195" s="164"/>
      <c r="FR195" s="98" t="str">
        <f>IF(Z_score&lt;&gt;"",RANK('Publication Bias Analysis'!AT:AT,'Publication Bias Analysis'!AT:AT,1)+COUNTIF('Publication Bias Analysis'!AT$2:AT194,'Publication Bias Analysis'!AR195),"")</f>
        <v/>
      </c>
      <c r="FS195" s="58" t="str">
        <f t="shared" si="259"/>
        <v/>
      </c>
      <c r="FT195" s="58" t="e">
        <f>IF(Include_in_Pub_Bias=TRUE,'Publication Bias Analysis'!AS195,NA())</f>
        <v>#N/A</v>
      </c>
      <c r="FU195" s="58" t="e">
        <f>IF('Publication Bias Analysis'!AS195&lt;&gt;"",'Publication Bias Analysis'!AT195,NA())</f>
        <v>#N/A</v>
      </c>
      <c r="FV195" s="58" t="str">
        <f>IF(Include_in_Pub_Bias=TRUE,'Publication Bias Analysis'!AS:AS-AVERAGE('Publication Bias Analysis'!AS:AS),"")</f>
        <v/>
      </c>
      <c r="FW195" s="47" t="str">
        <f>IF(Include_in_Pub_Bias=TRUE,FU:FU-('Publication Bias Analysis'!AW$30+'Publication Bias Analysis'!AW$31*FT:FT),"")</f>
        <v/>
      </c>
      <c r="GC195" s="164"/>
      <c r="GD195" s="58" t="str">
        <f t="shared" si="295"/>
        <v/>
      </c>
      <c r="GE195" s="58" t="str">
        <f t="shared" si="305"/>
        <v/>
      </c>
      <c r="GF195" s="47" t="str">
        <f t="shared" ref="GF195:GF201" si="349">IF(GE195&lt;&gt;"",LN(MAX(10^-306,GE195)),"")</f>
        <v/>
      </c>
    </row>
    <row r="196" spans="1:188" x14ac:dyDescent="0.2">
      <c r="A196" s="166"/>
      <c r="B196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96" s="78" t="str">
        <f>IF(B196&lt;&gt;"",IF(B196=0,COUNTIF(B$2:B195,0)+1,COUNTIF(B$2:B195,B196)+B196+COUNTIF(B:B,0)),"")</f>
        <v/>
      </c>
      <c r="D196" s="78" t="str">
        <f>IF(AND(Variance&lt;&gt;"",Entry_Number&lt;&gt;""),Entry_Number,"")</f>
        <v/>
      </c>
      <c r="E196" s="120" t="str">
        <f>IF(Input!Study_name&lt;&gt;"",Input!Study_name,"")</f>
        <v/>
      </c>
      <c r="F196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96" s="58" t="str">
        <f t="shared" si="306"/>
        <v/>
      </c>
      <c r="H196" s="58" t="str">
        <f t="shared" si="307"/>
        <v/>
      </c>
      <c r="I196" s="58" t="str">
        <f t="shared" si="308"/>
        <v/>
      </c>
      <c r="J196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96" s="58" t="str">
        <f>IF(AND(Include_study="Yes",Sufficient_data="Yes",Variance&lt;&gt;""),IF(Input!Standard_error_of_Partial_correlation&lt;&gt;"",Input!Standard_error_of_Partial_correlation,SQRT(J196)),"")</f>
        <v/>
      </c>
      <c r="L196" s="58" t="str">
        <f>IF(AND(Sufficient_data="Yes",Include_study="Yes",Variance&lt;&gt;""),1/Variance,"")</f>
        <v/>
      </c>
      <c r="M196" s="58" t="str">
        <f>IF(AND(Sufficient_data="Yes",Include_study="Yes",Variance&lt;&gt;""),1/(Variance+T2_),"")</f>
        <v/>
      </c>
      <c r="N196" s="58" t="str">
        <f t="shared" si="309"/>
        <v/>
      </c>
      <c r="O196" s="58" t="str">
        <f t="shared" si="310"/>
        <v/>
      </c>
      <c r="P196" s="143" t="str">
        <f t="shared" si="311"/>
        <v/>
      </c>
      <c r="Q196" s="146" t="str">
        <f>IF(AND(Include_study="Yes",Sufficient_data="Yes",Variance&lt;&gt;""),IF(Fisher_transformation="Off",Partial_correlation,Partial_correlation_z)-Combined_Effect_Size,"")</f>
        <v/>
      </c>
      <c r="S196" s="75" t="e">
        <f>IF(AND(Sufficient_data="Yes",Include_study="Yes",Variance&lt;&gt;""),Partial_correlation,NA())</f>
        <v>#N/A</v>
      </c>
      <c r="T196" s="58" t="e">
        <f t="shared" si="312"/>
        <v>#N/A</v>
      </c>
      <c r="U196" s="47" t="e">
        <f t="shared" si="313"/>
        <v>#N/A</v>
      </c>
      <c r="Z196" s="166"/>
      <c r="AA196" s="82" t="str">
        <f t="shared" si="314"/>
        <v/>
      </c>
      <c r="AB196" s="88" t="b">
        <f t="shared" si="341"/>
        <v>0</v>
      </c>
      <c r="AC196" s="105" t="str">
        <f>IF(Include_in_subgroup=TRUE,Input!Study_name,"")</f>
        <v/>
      </c>
      <c r="AD196" s="58" t="str">
        <f t="shared" si="315"/>
        <v/>
      </c>
      <c r="AE196" s="58" t="str">
        <f t="shared" si="316"/>
        <v/>
      </c>
      <c r="AF196" s="58" t="str">
        <f t="shared" si="317"/>
        <v/>
      </c>
      <c r="AG196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96" s="58" t="str">
        <f t="shared" si="318"/>
        <v/>
      </c>
      <c r="AI196" s="58" t="str">
        <f t="shared" si="319"/>
        <v/>
      </c>
      <c r="AJ196" s="83" t="str">
        <f t="shared" si="320"/>
        <v/>
      </c>
      <c r="AK196" s="58" t="str">
        <f t="shared" si="321"/>
        <v/>
      </c>
      <c r="AL196" s="58" t="str">
        <f t="shared" si="322"/>
        <v/>
      </c>
      <c r="AM196" s="47" t="str">
        <f t="shared" si="323"/>
        <v/>
      </c>
      <c r="AN196" s="27"/>
      <c r="AO196" s="75" t="e">
        <f t="shared" si="324"/>
        <v>#N/A</v>
      </c>
      <c r="AP196" s="58" t="e">
        <f t="shared" si="325"/>
        <v>#N/A</v>
      </c>
      <c r="AQ196" s="47" t="e">
        <f t="shared" si="326"/>
        <v>#N/A</v>
      </c>
      <c r="AR196" s="27"/>
      <c r="AS196" s="82" t="str">
        <f t="shared" si="297"/>
        <v/>
      </c>
      <c r="AT196" s="58" t="str">
        <f>IF(AND(Sufficient_data="Yes",Include_study="Yes",Subgroup&lt;&gt;""),IF(COUNTIFS(Input!K$2:K195,"="&amp;"Yes",Input!C$2:C195,"="&amp;"Yes",Input!M$2:M195,"="&amp;Subgroup)&gt;0,"",Subgroup),"")</f>
        <v/>
      </c>
      <c r="AU196" s="88" t="str">
        <f t="shared" si="298"/>
        <v/>
      </c>
      <c r="AV196" s="78" t="str">
        <f t="shared" si="327"/>
        <v/>
      </c>
      <c r="AW196" s="58" t="str">
        <f t="shared" si="299"/>
        <v/>
      </c>
      <c r="AX196" s="89" t="str">
        <f t="shared" si="300"/>
        <v/>
      </c>
      <c r="AY196" s="83" t="str">
        <f t="shared" si="342"/>
        <v/>
      </c>
      <c r="AZ196" s="58" t="str">
        <f t="shared" si="301"/>
        <v/>
      </c>
      <c r="BA196" s="58" t="str">
        <f t="shared" si="328"/>
        <v/>
      </c>
      <c r="BB196" s="58" t="str">
        <f t="shared" si="302"/>
        <v/>
      </c>
      <c r="BC196" s="58" t="str">
        <f t="shared" si="303"/>
        <v/>
      </c>
      <c r="BD196" s="58" t="str">
        <f t="shared" si="329"/>
        <v/>
      </c>
      <c r="BE196" s="88" t="str">
        <f t="shared" si="330"/>
        <v/>
      </c>
      <c r="BF196" s="58" t="str">
        <f t="shared" si="331"/>
        <v/>
      </c>
      <c r="BG196" s="58" t="str">
        <f t="shared" si="332"/>
        <v/>
      </c>
      <c r="BH196" s="58" t="str">
        <f t="shared" si="343"/>
        <v/>
      </c>
      <c r="BI196" s="58" t="str">
        <f t="shared" si="344"/>
        <v/>
      </c>
      <c r="BJ196" s="58" t="str">
        <f t="shared" si="333"/>
        <v/>
      </c>
      <c r="BK196" s="58" t="str">
        <f t="shared" si="334"/>
        <v/>
      </c>
      <c r="BL196" s="58" t="str">
        <f t="shared" si="345"/>
        <v/>
      </c>
      <c r="BM196" s="58" t="str">
        <f t="shared" si="346"/>
        <v/>
      </c>
      <c r="BN196" s="58" t="str">
        <f t="shared" si="335"/>
        <v/>
      </c>
      <c r="BO196" s="58" t="e">
        <f t="shared" si="336"/>
        <v>#N/A</v>
      </c>
      <c r="BP196" s="83" t="str">
        <f t="shared" si="347"/>
        <v/>
      </c>
      <c r="BQ196" s="58" t="str">
        <f t="shared" si="337"/>
        <v/>
      </c>
      <c r="BR196" s="58" t="str">
        <f t="shared" si="338"/>
        <v/>
      </c>
      <c r="BS196" s="58" t="str">
        <f t="shared" si="339"/>
        <v/>
      </c>
      <c r="BT196" s="47" t="str">
        <f t="shared" si="340"/>
        <v/>
      </c>
      <c r="BY196" s="167"/>
      <c r="BZ196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96" s="58" t="e">
        <f>IF(Include_in_Moderator=TRUE,'Moderator Analysis'!E:E,NA())</f>
        <v>#N/A</v>
      </c>
      <c r="CB196" s="58" t="e">
        <f>IF(Include_in_Moderator=TRUE,'Moderator Analysis'!F:F,NA())</f>
        <v>#N/A</v>
      </c>
      <c r="CC196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96" s="58" t="str">
        <f>IF(Include_in_Moderator=TRUE,1/CC:CC^2,"")</f>
        <v/>
      </c>
      <c r="CE196" s="58" t="str">
        <f>IF(Include_in_Moderator=TRUE,'Moderator Analysis'!F:F-CO$2,"")</f>
        <v/>
      </c>
      <c r="CF196" s="58" t="str">
        <f>IF(Include_in_Moderator=TRUE,'Moderator Analysis'!E:E-CO$3,"")</f>
        <v/>
      </c>
      <c r="CG196" s="47" t="str">
        <f>IF(Include_in_Moderator=TRUE,CD:CD*('Moderator Analysis'!F:F-CO$5-CO$4*'Moderator Analysis'!E:E)^2,"")</f>
        <v/>
      </c>
      <c r="CH196" s="27"/>
      <c r="CI196" s="75" t="str">
        <f>IF(AND(Sufficient_data="Yes",Include_study="Yes",Include_in_Moderator=TRUE,Moderator&lt;&gt;""),1/(CC:CC^2+CO$7),"")</f>
        <v/>
      </c>
      <c r="CJ196" s="58" t="str">
        <f>IF(AND(Sufficient_data="Yes",Include_study="Yes",CI196&lt;&gt;""),'Moderator Analysis'!F:F-'Moderator Analysis'!K$37,"")</f>
        <v/>
      </c>
      <c r="CK196" s="58" t="str">
        <f>IF(AND(Sufficient_data="Yes",Include_study="Yes",CI196&lt;&gt;""),'Moderator Analysis'!E:E-SUMPRODUCT('Moderator Analysis'!E:E,CI:CI)/SUM(CI:CI),"")</f>
        <v/>
      </c>
      <c r="CL196" s="47" t="str">
        <f>IF(AND(Sufficient_data="Yes",Include_study="Yes",CI196&lt;&gt;""),CI:CI*(CB196-'Moderator Analysis'!K$29-'Moderator Analysis'!K$30*'Moderator Analysis'!E:E)^2,"")</f>
        <v/>
      </c>
      <c r="CQ196" s="167"/>
      <c r="CR196" s="150" t="b">
        <f>IF(Additional_Fisher_transformation="On",AND(Include_study="Yes",Number_of_observations&lt;&gt;"",Number_of_predictors&lt;&gt;""),AND(Include_study="Yes",Sufficient_data="Yes"))</f>
        <v>0</v>
      </c>
      <c r="CS196" s="169"/>
      <c r="CT196" s="58" t="str">
        <f>IF(Include_in_Pub_Bias=TRUE,Partial_correlation,"")</f>
        <v/>
      </c>
      <c r="CU196" s="58" t="str">
        <f>IF(AND(Include_in_Pub_Bias=TRUE,Additional_Fisher_transformation="On"),FISHER(Partial_correlation),"")</f>
        <v/>
      </c>
      <c r="CV196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96" s="58" t="str">
        <f>IF(Include_in_Pub_Bias=TRUE,1/CV:CV^2,"")</f>
        <v/>
      </c>
      <c r="CX196" s="58" t="str">
        <f>IF(Include_in_Pub_Bias=TRUE,1/(CV:CV^2+IF(Additional_model="Fixed effect",0,Calculations!DK$11)),"")</f>
        <v/>
      </c>
      <c r="CY196" s="58" t="str">
        <f>IF(Include_in_Pub_Bias=TRUE,1/(CV:CV^2+IF(Additional_model="Fixed effect",0,'Publication Bias Analysis'!L$32)),"")</f>
        <v/>
      </c>
      <c r="CZ196" s="58" t="str">
        <f>IF(Include_in_Pub_Bias=TRUE,'Publication Bias Analysis'!E:E-'Publication Bias Analysis'!I$37,"")</f>
        <v/>
      </c>
      <c r="DA196" s="58" t="str">
        <f>IF(Include_in_Pub_Bias=TRUE,IF(Additional_model="Fixed effect",1/CV:CV,1/SQRT(CV:CV^2+DK$11)),"")</f>
        <v/>
      </c>
      <c r="DB196" s="58" t="str">
        <f>IF(Include_in_Pub_Bias=TRUE,IF(Additional_model="Fixed effect",'Publication Bias Analysis'!E:E/CV:CV,'Publication Bias Analysis'!E:E/SQRT(CV:CV^2+DK$11)),"")</f>
        <v/>
      </c>
      <c r="DC196" s="78" t="str">
        <f>IF(Include_in_Pub_Bias=TRUE,RANK(DP:DP,DP:DP,1)*IF(DO:DO&gt;0,1,-1),"")</f>
        <v/>
      </c>
      <c r="DD196" s="78" t="str">
        <f>IF(Include_in_Pub_Bias=TRUE,DC:DC,"")</f>
        <v/>
      </c>
      <c r="DE196" s="78" t="str">
        <f>IF(Include_in_Pub_Bias=TRUE,RANK(DS:DS,DS:DS,1)*IF(DR:DR&lt;0,-1,1),"")</f>
        <v/>
      </c>
      <c r="DF196" s="78" t="str">
        <f>IF(Include_in_Pub_Bias=TRUE,RANK(DV:DV,DV:DV,1)*IF(DU:DU&lt;0,-1,1),"")</f>
        <v/>
      </c>
      <c r="DG196" s="58" t="e">
        <f>IF(Include_in_Pub_Bias=TRUE,'Publication Bias Analysis'!E:E,NA())</f>
        <v>#N/A</v>
      </c>
      <c r="DH196" s="47" t="e">
        <f>IF(Include_in_Pub_Bias=TRUE,CV:CV,NA())</f>
        <v>#N/A</v>
      </c>
      <c r="DN196" s="164"/>
      <c r="DO196" s="10" t="str">
        <f>IF(Include_in_Pub_Bias=TRUE,IF('Publication Bias Analysis'!L$37="Left",'Publication Bias Analysis'!E:E-'Publication Bias Analysis'!I$29,'Publication Bias Analysis'!I$29-'Publication Bias Analysis'!E:E),"")</f>
        <v/>
      </c>
      <c r="DP196" s="10" t="str">
        <f>IF(Include_in_Pub_Bias=TRUE,ABS(DO196),"")</f>
        <v/>
      </c>
      <c r="DQ196" s="47" t="str">
        <f>IF(Include_in_Pub_Bias=TRUE,1/(CV:CV^2+IF(Additional_model="Fixed effect",0,$DZ$6)),"")</f>
        <v/>
      </c>
      <c r="DR196" s="10" t="str">
        <f>IF(Include_in_Pub_Bias=TRUE,IF('Publication Bias Analysis'!L$37="Left",'Publication Bias Analysis'!E:E-DZ$3,DZ$3-'Publication Bias Analysis'!E:E),"")</f>
        <v/>
      </c>
      <c r="DS196" s="10" t="str">
        <f t="shared" si="348"/>
        <v/>
      </c>
      <c r="DT196" s="47" t="str">
        <f>IF(AND(DR196&lt;&gt;"",DD196&lt;=MAX(DD:DD)-DZ$7),1/(CV:CV^2+IF(Additional_model="Fixed effect",0,$DZ$13)),"")</f>
        <v/>
      </c>
      <c r="DU196" s="10" t="str">
        <f>IF(Include_in_Pub_Bias=TRUE,IF('Publication Bias Analysis'!L$37="Left",'Publication Bias Analysis'!E:E-DZ$10,DZ$10-'Publication Bias Analysis'!E:E),"")</f>
        <v/>
      </c>
      <c r="DV196" s="10" t="str">
        <f t="shared" si="304"/>
        <v/>
      </c>
      <c r="DW196" s="47" t="str">
        <f>IF(AND(DU196&lt;&gt;"",DE196&lt;=MAX(DE:DE)-DZ$14),1/(CV:CV^2+IF(Additional_model="Fixed effect",0,$DZ$20)),"")</f>
        <v/>
      </c>
      <c r="EO196" s="164"/>
      <c r="EP196" s="58" t="str">
        <f>IF(Include_in_Pub_Bias=TRUE,Inverse_standard_error-AVERAGE(Inverse_standard_error),"")</f>
        <v/>
      </c>
      <c r="EQ196" s="47" t="str">
        <f>IF(Include_in_Pub_Bias=TRUE,Z_score-('Publication Bias Analysis'!P$3+'Publication Bias Analysis'!P$4*Inverse_standard_error),"")</f>
        <v/>
      </c>
      <c r="ES196" s="164"/>
      <c r="ET196" s="58" t="str">
        <f>IF(Include_in_Pub_Bias=TRUE,('Publication Bias Analysis'!E:E-SUMPRODUCT('Publication Bias Analysis'!E:E,Calculations!CW:CW)/SUM(Calculations!CW:CW))/(SQRT(EU:EU)),"")</f>
        <v/>
      </c>
      <c r="EU196" s="58" t="str">
        <f>IF(Include_in_Pub_Bias=TRUE,'Publication Bias Analysis'!F:F^2-1/(SUM(Calculations!CW:CW)),"")</f>
        <v/>
      </c>
      <c r="EV196" s="78" t="str">
        <f>IF(Include_in_Pub_Bias=TRUE,RANK(ET:ET,ET:ET,1),"")</f>
        <v/>
      </c>
      <c r="EW196" s="78" t="str">
        <f>IF(Include_in_Pub_Bias=TRUE,RANK(EU:EU,EU:EU,1),"")</f>
        <v/>
      </c>
      <c r="EX196" s="78" t="str">
        <f>IF(Include_in_Pub_Bias=TRUE,COUNTIFS(EV197:EV395,"&lt;"&amp;EV196,EW197:EW395,"&lt;"&amp;EW196)+COUNTIFS(EV197:EV395,"&gt;"&amp;EV196,EW197:EW395,"&gt;"&amp;EW196),"")</f>
        <v/>
      </c>
      <c r="EY196" s="94" t="str">
        <f>IF(Include_in_Pub_Bias=TRUE,COUNTIFS(EV197:EV395,"&lt;"&amp;EV196,EW197:EW395,"&gt;"&amp;EW196)+COUNTIFS(EV197:EV395,"&gt;"&amp;EV196,EW197:EW395,"&lt;"&amp;EW196),"")</f>
        <v/>
      </c>
      <c r="FA196" s="164"/>
      <c r="FG196" s="164"/>
      <c r="FH196" s="58" t="e">
        <f>IF(Include_in_Pub_Bias=TRUE,Inverse_standard_error,NA())</f>
        <v>#N/A</v>
      </c>
      <c r="FI196" s="58" t="e">
        <f>IF(Include_in_Pub_Bias=TRUE,Z_score,NA())</f>
        <v>#N/A</v>
      </c>
      <c r="FJ196" s="58" t="str">
        <f>IF(Include_in_Pub_Bias=TRUE,Inverse_standard_error-AVERAGE(Inverse_standard_error),"")</f>
        <v/>
      </c>
      <c r="FK196" s="47" t="str">
        <f>IF(Include_in_Pub_Bias=TRUE,Z_score-('Publication Bias Analysis'!AK$30+'Publication Bias Analysis'!AK$31*Inverse_standard_error),"")</f>
        <v/>
      </c>
      <c r="FQ196" s="164"/>
      <c r="FR196" s="98" t="str">
        <f>IF(Z_score&lt;&gt;"",RANK('Publication Bias Analysis'!AT:AT,'Publication Bias Analysis'!AT:AT,1)+COUNTIF('Publication Bias Analysis'!AT$2:AT195,'Publication Bias Analysis'!AR196),"")</f>
        <v/>
      </c>
      <c r="FS196" s="58" t="str">
        <f t="shared" si="259"/>
        <v/>
      </c>
      <c r="FT196" s="58" t="e">
        <f>IF(Include_in_Pub_Bias=TRUE,'Publication Bias Analysis'!AS196,NA())</f>
        <v>#N/A</v>
      </c>
      <c r="FU196" s="58" t="e">
        <f>IF('Publication Bias Analysis'!AS196&lt;&gt;"",'Publication Bias Analysis'!AT196,NA())</f>
        <v>#N/A</v>
      </c>
      <c r="FV196" s="58" t="str">
        <f>IF(Include_in_Pub_Bias=TRUE,'Publication Bias Analysis'!AS:AS-AVERAGE('Publication Bias Analysis'!AS:AS),"")</f>
        <v/>
      </c>
      <c r="FW196" s="47" t="str">
        <f>IF(Include_in_Pub_Bias=TRUE,FU:FU-('Publication Bias Analysis'!AW$30+'Publication Bias Analysis'!AW$31*FT:FT),"")</f>
        <v/>
      </c>
      <c r="GC196" s="164"/>
      <c r="GD196" s="58" t="str">
        <f t="shared" si="295"/>
        <v/>
      </c>
      <c r="GE196" s="58" t="str">
        <f t="shared" si="305"/>
        <v/>
      </c>
      <c r="GF196" s="47" t="str">
        <f t="shared" si="349"/>
        <v/>
      </c>
    </row>
    <row r="197" spans="1:188" x14ac:dyDescent="0.2">
      <c r="A197" s="166"/>
      <c r="B197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97" s="78" t="str">
        <f>IF(B197&lt;&gt;"",IF(B197=0,COUNTIF(B$2:B196,0)+1,COUNTIF(B$2:B196,B197)+B197+COUNTIF(B:B,0)),"")</f>
        <v/>
      </c>
      <c r="D197" s="78" t="str">
        <f>IF(AND(Variance&lt;&gt;"",Entry_Number&lt;&gt;""),Entry_Number,"")</f>
        <v/>
      </c>
      <c r="E197" s="120" t="str">
        <f>IF(Input!Study_name&lt;&gt;"",Input!Study_name,"")</f>
        <v/>
      </c>
      <c r="F197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97" s="58" t="str">
        <f t="shared" si="306"/>
        <v/>
      </c>
      <c r="H197" s="58" t="str">
        <f t="shared" si="307"/>
        <v/>
      </c>
      <c r="I197" s="58" t="str">
        <f t="shared" si="308"/>
        <v/>
      </c>
      <c r="J197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97" s="58" t="str">
        <f>IF(AND(Include_study="Yes",Sufficient_data="Yes",Variance&lt;&gt;""),IF(Input!Standard_error_of_Partial_correlation&lt;&gt;"",Input!Standard_error_of_Partial_correlation,SQRT(J197)),"")</f>
        <v/>
      </c>
      <c r="L197" s="58" t="str">
        <f>IF(AND(Sufficient_data="Yes",Include_study="Yes",Variance&lt;&gt;""),1/Variance,"")</f>
        <v/>
      </c>
      <c r="M197" s="58" t="str">
        <f>IF(AND(Sufficient_data="Yes",Include_study="Yes",Variance&lt;&gt;""),1/(Variance+T2_),"")</f>
        <v/>
      </c>
      <c r="N197" s="58" t="str">
        <f t="shared" si="309"/>
        <v/>
      </c>
      <c r="O197" s="58" t="str">
        <f t="shared" si="310"/>
        <v/>
      </c>
      <c r="P197" s="143" t="str">
        <f t="shared" si="311"/>
        <v/>
      </c>
      <c r="Q197" s="146" t="str">
        <f>IF(AND(Include_study="Yes",Sufficient_data="Yes",Variance&lt;&gt;""),IF(Fisher_transformation="Off",Partial_correlation,Partial_correlation_z)-Combined_Effect_Size,"")</f>
        <v/>
      </c>
      <c r="S197" s="75" t="e">
        <f>IF(AND(Sufficient_data="Yes",Include_study="Yes",Variance&lt;&gt;""),Partial_correlation,NA())</f>
        <v>#N/A</v>
      </c>
      <c r="T197" s="58" t="e">
        <f t="shared" si="312"/>
        <v>#N/A</v>
      </c>
      <c r="U197" s="47" t="e">
        <f t="shared" si="313"/>
        <v>#N/A</v>
      </c>
      <c r="Z197" s="166"/>
      <c r="AA197" s="82" t="str">
        <f t="shared" si="314"/>
        <v/>
      </c>
      <c r="AB197" s="88" t="b">
        <f t="shared" si="341"/>
        <v>0</v>
      </c>
      <c r="AC197" s="105" t="str">
        <f>IF(Include_in_subgroup=TRUE,Input!Study_name,"")</f>
        <v/>
      </c>
      <c r="AD197" s="58" t="str">
        <f t="shared" si="315"/>
        <v/>
      </c>
      <c r="AE197" s="58" t="str">
        <f t="shared" si="316"/>
        <v/>
      </c>
      <c r="AF197" s="58" t="str">
        <f t="shared" si="317"/>
        <v/>
      </c>
      <c r="AG197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97" s="58" t="str">
        <f t="shared" si="318"/>
        <v/>
      </c>
      <c r="AI197" s="58" t="str">
        <f t="shared" si="319"/>
        <v/>
      </c>
      <c r="AJ197" s="83" t="str">
        <f t="shared" si="320"/>
        <v/>
      </c>
      <c r="AK197" s="58" t="str">
        <f t="shared" si="321"/>
        <v/>
      </c>
      <c r="AL197" s="58" t="str">
        <f t="shared" si="322"/>
        <v/>
      </c>
      <c r="AM197" s="47" t="str">
        <f t="shared" si="323"/>
        <v/>
      </c>
      <c r="AN197" s="27"/>
      <c r="AO197" s="75" t="e">
        <f t="shared" si="324"/>
        <v>#N/A</v>
      </c>
      <c r="AP197" s="58" t="e">
        <f t="shared" si="325"/>
        <v>#N/A</v>
      </c>
      <c r="AQ197" s="47" t="e">
        <f t="shared" si="326"/>
        <v>#N/A</v>
      </c>
      <c r="AR197" s="27"/>
      <c r="AS197" s="82" t="str">
        <f t="shared" si="297"/>
        <v/>
      </c>
      <c r="AT197" s="58" t="str">
        <f>IF(AND(Sufficient_data="Yes",Include_study="Yes",Subgroup&lt;&gt;""),IF(COUNTIFS(Input!K$2:K196,"="&amp;"Yes",Input!C$2:C196,"="&amp;"Yes",Input!M$2:M196,"="&amp;Subgroup)&gt;0,"",Subgroup),"")</f>
        <v/>
      </c>
      <c r="AU197" s="88" t="str">
        <f t="shared" si="298"/>
        <v/>
      </c>
      <c r="AV197" s="78" t="str">
        <f t="shared" si="327"/>
        <v/>
      </c>
      <c r="AW197" s="58" t="str">
        <f t="shared" si="299"/>
        <v/>
      </c>
      <c r="AX197" s="89" t="str">
        <f t="shared" si="300"/>
        <v/>
      </c>
      <c r="AY197" s="83" t="str">
        <f t="shared" si="342"/>
        <v/>
      </c>
      <c r="AZ197" s="58" t="str">
        <f t="shared" si="301"/>
        <v/>
      </c>
      <c r="BA197" s="58" t="str">
        <f t="shared" si="328"/>
        <v/>
      </c>
      <c r="BB197" s="58" t="str">
        <f t="shared" si="302"/>
        <v/>
      </c>
      <c r="BC197" s="58" t="str">
        <f t="shared" si="303"/>
        <v/>
      </c>
      <c r="BD197" s="58" t="str">
        <f t="shared" si="329"/>
        <v/>
      </c>
      <c r="BE197" s="88" t="str">
        <f t="shared" si="330"/>
        <v/>
      </c>
      <c r="BF197" s="58" t="str">
        <f t="shared" si="331"/>
        <v/>
      </c>
      <c r="BG197" s="58" t="str">
        <f t="shared" si="332"/>
        <v/>
      </c>
      <c r="BH197" s="58" t="str">
        <f t="shared" si="343"/>
        <v/>
      </c>
      <c r="BI197" s="58" t="str">
        <f t="shared" si="344"/>
        <v/>
      </c>
      <c r="BJ197" s="58" t="str">
        <f t="shared" si="333"/>
        <v/>
      </c>
      <c r="BK197" s="58" t="str">
        <f t="shared" si="334"/>
        <v/>
      </c>
      <c r="BL197" s="58" t="str">
        <f t="shared" si="345"/>
        <v/>
      </c>
      <c r="BM197" s="58" t="str">
        <f t="shared" si="346"/>
        <v/>
      </c>
      <c r="BN197" s="58" t="str">
        <f t="shared" si="335"/>
        <v/>
      </c>
      <c r="BO197" s="58" t="e">
        <f t="shared" si="336"/>
        <v>#N/A</v>
      </c>
      <c r="BP197" s="83" t="str">
        <f t="shared" si="347"/>
        <v/>
      </c>
      <c r="BQ197" s="58" t="str">
        <f t="shared" si="337"/>
        <v/>
      </c>
      <c r="BR197" s="58" t="str">
        <f t="shared" si="338"/>
        <v/>
      </c>
      <c r="BS197" s="58" t="str">
        <f t="shared" si="339"/>
        <v/>
      </c>
      <c r="BT197" s="47" t="str">
        <f t="shared" si="340"/>
        <v/>
      </c>
      <c r="BY197" s="167"/>
      <c r="BZ197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97" s="58" t="e">
        <f>IF(Include_in_Moderator=TRUE,'Moderator Analysis'!E:E,NA())</f>
        <v>#N/A</v>
      </c>
      <c r="CB197" s="58" t="e">
        <f>IF(Include_in_Moderator=TRUE,'Moderator Analysis'!F:F,NA())</f>
        <v>#N/A</v>
      </c>
      <c r="CC197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97" s="58" t="str">
        <f>IF(Include_in_Moderator=TRUE,1/CC:CC^2,"")</f>
        <v/>
      </c>
      <c r="CE197" s="58" t="str">
        <f>IF(Include_in_Moderator=TRUE,'Moderator Analysis'!F:F-CO$2,"")</f>
        <v/>
      </c>
      <c r="CF197" s="58" t="str">
        <f>IF(Include_in_Moderator=TRUE,'Moderator Analysis'!E:E-CO$3,"")</f>
        <v/>
      </c>
      <c r="CG197" s="47" t="str">
        <f>IF(Include_in_Moderator=TRUE,CD:CD*('Moderator Analysis'!F:F-CO$5-CO$4*'Moderator Analysis'!E:E)^2,"")</f>
        <v/>
      </c>
      <c r="CH197" s="27"/>
      <c r="CI197" s="75" t="str">
        <f>IF(AND(Sufficient_data="Yes",Include_study="Yes",Include_in_Moderator=TRUE,Moderator&lt;&gt;""),1/(CC:CC^2+CO$7),"")</f>
        <v/>
      </c>
      <c r="CJ197" s="58" t="str">
        <f>IF(AND(Sufficient_data="Yes",Include_study="Yes",CI197&lt;&gt;""),'Moderator Analysis'!F:F-'Moderator Analysis'!K$37,"")</f>
        <v/>
      </c>
      <c r="CK197" s="58" t="str">
        <f>IF(AND(Sufficient_data="Yes",Include_study="Yes",CI197&lt;&gt;""),'Moderator Analysis'!E:E-SUMPRODUCT('Moderator Analysis'!E:E,CI:CI)/SUM(CI:CI),"")</f>
        <v/>
      </c>
      <c r="CL197" s="47" t="str">
        <f>IF(AND(Sufficient_data="Yes",Include_study="Yes",CI197&lt;&gt;""),CI:CI*(CB197-'Moderator Analysis'!K$29-'Moderator Analysis'!K$30*'Moderator Analysis'!E:E)^2,"")</f>
        <v/>
      </c>
      <c r="CQ197" s="167"/>
      <c r="CR197" s="150" t="b">
        <f>IF(Additional_Fisher_transformation="On",AND(Include_study="Yes",Number_of_observations&lt;&gt;"",Number_of_predictors&lt;&gt;""),AND(Include_study="Yes",Sufficient_data="Yes"))</f>
        <v>0</v>
      </c>
      <c r="CS197" s="169"/>
      <c r="CT197" s="58" t="str">
        <f>IF(Include_in_Pub_Bias=TRUE,Partial_correlation,"")</f>
        <v/>
      </c>
      <c r="CU197" s="58" t="str">
        <f>IF(AND(Include_in_Pub_Bias=TRUE,Additional_Fisher_transformation="On"),FISHER(Partial_correlation),"")</f>
        <v/>
      </c>
      <c r="CV197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97" s="58" t="str">
        <f>IF(Include_in_Pub_Bias=TRUE,1/CV:CV^2,"")</f>
        <v/>
      </c>
      <c r="CX197" s="58" t="str">
        <f>IF(Include_in_Pub_Bias=TRUE,1/(CV:CV^2+IF(Additional_model="Fixed effect",0,Calculations!DK$11)),"")</f>
        <v/>
      </c>
      <c r="CY197" s="58" t="str">
        <f>IF(Include_in_Pub_Bias=TRUE,1/(CV:CV^2+IF(Additional_model="Fixed effect",0,'Publication Bias Analysis'!L$32)),"")</f>
        <v/>
      </c>
      <c r="CZ197" s="58" t="str">
        <f>IF(Include_in_Pub_Bias=TRUE,'Publication Bias Analysis'!E:E-'Publication Bias Analysis'!I$37,"")</f>
        <v/>
      </c>
      <c r="DA197" s="58" t="str">
        <f>IF(Include_in_Pub_Bias=TRUE,IF(Additional_model="Fixed effect",1/CV:CV,1/SQRT(CV:CV^2+DK$11)),"")</f>
        <v/>
      </c>
      <c r="DB197" s="58" t="str">
        <f>IF(Include_in_Pub_Bias=TRUE,IF(Additional_model="Fixed effect",'Publication Bias Analysis'!E:E/CV:CV,'Publication Bias Analysis'!E:E/SQRT(CV:CV^2+DK$11)),"")</f>
        <v/>
      </c>
      <c r="DC197" s="78" t="str">
        <f>IF(Include_in_Pub_Bias=TRUE,RANK(DP:DP,DP:DP,1)*IF(DO:DO&gt;0,1,-1),"")</f>
        <v/>
      </c>
      <c r="DD197" s="78" t="str">
        <f>IF(Include_in_Pub_Bias=TRUE,DC:DC,"")</f>
        <v/>
      </c>
      <c r="DE197" s="78" t="str">
        <f>IF(Include_in_Pub_Bias=TRUE,RANK(DS:DS,DS:DS,1)*IF(DR:DR&lt;0,-1,1),"")</f>
        <v/>
      </c>
      <c r="DF197" s="78" t="str">
        <f>IF(Include_in_Pub_Bias=TRUE,RANK(DV:DV,DV:DV,1)*IF(DU:DU&lt;0,-1,1),"")</f>
        <v/>
      </c>
      <c r="DG197" s="58" t="e">
        <f>IF(Include_in_Pub_Bias=TRUE,'Publication Bias Analysis'!E:E,NA())</f>
        <v>#N/A</v>
      </c>
      <c r="DH197" s="47" t="e">
        <f>IF(Include_in_Pub_Bias=TRUE,CV:CV,NA())</f>
        <v>#N/A</v>
      </c>
      <c r="DN197" s="164"/>
      <c r="DO197" s="10" t="str">
        <f>IF(Include_in_Pub_Bias=TRUE,IF('Publication Bias Analysis'!L$37="Left",'Publication Bias Analysis'!E:E-'Publication Bias Analysis'!I$29,'Publication Bias Analysis'!I$29-'Publication Bias Analysis'!E:E),"")</f>
        <v/>
      </c>
      <c r="DP197" s="10" t="str">
        <f>IF(Include_in_Pub_Bias=TRUE,ABS(DO197),"")</f>
        <v/>
      </c>
      <c r="DQ197" s="47" t="str">
        <f>IF(Include_in_Pub_Bias=TRUE,1/(CV:CV^2+IF(Additional_model="Fixed effect",0,$DZ$6)),"")</f>
        <v/>
      </c>
      <c r="DR197" s="10" t="str">
        <f>IF(Include_in_Pub_Bias=TRUE,IF('Publication Bias Analysis'!L$37="Left",'Publication Bias Analysis'!E:E-DZ$3,DZ$3-'Publication Bias Analysis'!E:E),"")</f>
        <v/>
      </c>
      <c r="DS197" s="10" t="str">
        <f t="shared" si="348"/>
        <v/>
      </c>
      <c r="DT197" s="47" t="str">
        <f>IF(AND(DR197&lt;&gt;"",DD197&lt;=MAX(DD:DD)-DZ$7),1/(CV:CV^2+IF(Additional_model="Fixed effect",0,$DZ$13)),"")</f>
        <v/>
      </c>
      <c r="DU197" s="10" t="str">
        <f>IF(Include_in_Pub_Bias=TRUE,IF('Publication Bias Analysis'!L$37="Left",'Publication Bias Analysis'!E:E-DZ$10,DZ$10-'Publication Bias Analysis'!E:E),"")</f>
        <v/>
      </c>
      <c r="DV197" s="10" t="str">
        <f t="shared" si="304"/>
        <v/>
      </c>
      <c r="DW197" s="47" t="str">
        <f>IF(AND(DU197&lt;&gt;"",DE197&lt;=MAX(DE:DE)-DZ$14),1/(CV:CV^2+IF(Additional_model="Fixed effect",0,$DZ$20)),"")</f>
        <v/>
      </c>
      <c r="EO197" s="164"/>
      <c r="EP197" s="58" t="str">
        <f>IF(Include_in_Pub_Bias=TRUE,Inverse_standard_error-AVERAGE(Inverse_standard_error),"")</f>
        <v/>
      </c>
      <c r="EQ197" s="47" t="str">
        <f>IF(Include_in_Pub_Bias=TRUE,Z_score-('Publication Bias Analysis'!P$3+'Publication Bias Analysis'!P$4*Inverse_standard_error),"")</f>
        <v/>
      </c>
      <c r="ES197" s="164"/>
      <c r="ET197" s="58" t="str">
        <f>IF(Include_in_Pub_Bias=TRUE,('Publication Bias Analysis'!E:E-SUMPRODUCT('Publication Bias Analysis'!E:E,Calculations!CW:CW)/SUM(Calculations!CW:CW))/(SQRT(EU:EU)),"")</f>
        <v/>
      </c>
      <c r="EU197" s="58" t="str">
        <f>IF(Include_in_Pub_Bias=TRUE,'Publication Bias Analysis'!F:F^2-1/(SUM(Calculations!CW:CW)),"")</f>
        <v/>
      </c>
      <c r="EV197" s="78" t="str">
        <f>IF(Include_in_Pub_Bias=TRUE,RANK(ET:ET,ET:ET,1),"")</f>
        <v/>
      </c>
      <c r="EW197" s="78" t="str">
        <f>IF(Include_in_Pub_Bias=TRUE,RANK(EU:EU,EU:EU,1),"")</f>
        <v/>
      </c>
      <c r="EX197" s="78" t="str">
        <f>IF(Include_in_Pub_Bias=TRUE,COUNTIFS(EV198:EV396,"&lt;"&amp;EV197,EW198:EW396,"&lt;"&amp;EW197)+COUNTIFS(EV198:EV396,"&gt;"&amp;EV197,EW198:EW396,"&gt;"&amp;EW197),"")</f>
        <v/>
      </c>
      <c r="EY197" s="94" t="str">
        <f>IF(Include_in_Pub_Bias=TRUE,COUNTIFS(EV198:EV396,"&lt;"&amp;EV197,EW198:EW396,"&gt;"&amp;EW197)+COUNTIFS(EV198:EV396,"&gt;"&amp;EV197,EW198:EW396,"&lt;"&amp;EW197),"")</f>
        <v/>
      </c>
      <c r="FA197" s="164"/>
      <c r="FG197" s="164"/>
      <c r="FH197" s="58" t="e">
        <f>IF(Include_in_Pub_Bias=TRUE,Inverse_standard_error,NA())</f>
        <v>#N/A</v>
      </c>
      <c r="FI197" s="58" t="e">
        <f>IF(Include_in_Pub_Bias=TRUE,Z_score,NA())</f>
        <v>#N/A</v>
      </c>
      <c r="FJ197" s="58" t="str">
        <f>IF(Include_in_Pub_Bias=TRUE,Inverse_standard_error-AVERAGE(Inverse_standard_error),"")</f>
        <v/>
      </c>
      <c r="FK197" s="47" t="str">
        <f>IF(Include_in_Pub_Bias=TRUE,Z_score-('Publication Bias Analysis'!AK$30+'Publication Bias Analysis'!AK$31*Inverse_standard_error),"")</f>
        <v/>
      </c>
      <c r="FQ197" s="164"/>
      <c r="FR197" s="98" t="str">
        <f>IF(Z_score&lt;&gt;"",RANK('Publication Bias Analysis'!AT:AT,'Publication Bias Analysis'!AT:AT,1)+COUNTIF('Publication Bias Analysis'!AT$2:AT196,'Publication Bias Analysis'!AR197),"")</f>
        <v/>
      </c>
      <c r="FS197" s="58" t="str">
        <f t="shared" si="259"/>
        <v/>
      </c>
      <c r="FT197" s="58" t="e">
        <f>IF(Include_in_Pub_Bias=TRUE,'Publication Bias Analysis'!AS197,NA())</f>
        <v>#N/A</v>
      </c>
      <c r="FU197" s="58" t="e">
        <f>IF('Publication Bias Analysis'!AS197&lt;&gt;"",'Publication Bias Analysis'!AT197,NA())</f>
        <v>#N/A</v>
      </c>
      <c r="FV197" s="58" t="str">
        <f>IF(Include_in_Pub_Bias=TRUE,'Publication Bias Analysis'!AS:AS-AVERAGE('Publication Bias Analysis'!AS:AS),"")</f>
        <v/>
      </c>
      <c r="FW197" s="47" t="str">
        <f>IF(Include_in_Pub_Bias=TRUE,FU:FU-('Publication Bias Analysis'!AW$30+'Publication Bias Analysis'!AW$31*FT:FT),"")</f>
        <v/>
      </c>
      <c r="GC197" s="164"/>
      <c r="GD197" s="58" t="str">
        <f t="shared" si="295"/>
        <v/>
      </c>
      <c r="GE197" s="58" t="str">
        <f t="shared" si="305"/>
        <v/>
      </c>
      <c r="GF197" s="47" t="str">
        <f t="shared" si="349"/>
        <v/>
      </c>
    </row>
    <row r="198" spans="1:188" x14ac:dyDescent="0.2">
      <c r="A198" s="166"/>
      <c r="B198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98" s="78" t="str">
        <f>IF(B198&lt;&gt;"",IF(B198=0,COUNTIF(B$2:B197,0)+1,COUNTIF(B$2:B197,B198)+B198+COUNTIF(B:B,0)),"")</f>
        <v/>
      </c>
      <c r="D198" s="78" t="str">
        <f>IF(AND(Variance&lt;&gt;"",Entry_Number&lt;&gt;""),Entry_Number,"")</f>
        <v/>
      </c>
      <c r="E198" s="120" t="str">
        <f>IF(Input!Study_name&lt;&gt;"",Input!Study_name,"")</f>
        <v/>
      </c>
      <c r="F198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98" s="58" t="str">
        <f t="shared" si="306"/>
        <v/>
      </c>
      <c r="H198" s="58" t="str">
        <f t="shared" si="307"/>
        <v/>
      </c>
      <c r="I198" s="58" t="str">
        <f t="shared" si="308"/>
        <v/>
      </c>
      <c r="J198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98" s="58" t="str">
        <f>IF(AND(Include_study="Yes",Sufficient_data="Yes",Variance&lt;&gt;""),IF(Input!Standard_error_of_Partial_correlation&lt;&gt;"",Input!Standard_error_of_Partial_correlation,SQRT(J198)),"")</f>
        <v/>
      </c>
      <c r="L198" s="58" t="str">
        <f>IF(AND(Sufficient_data="Yes",Include_study="Yes",Variance&lt;&gt;""),1/Variance,"")</f>
        <v/>
      </c>
      <c r="M198" s="58" t="str">
        <f>IF(AND(Sufficient_data="Yes",Include_study="Yes",Variance&lt;&gt;""),1/(Variance+T2_),"")</f>
        <v/>
      </c>
      <c r="N198" s="58" t="str">
        <f t="shared" si="309"/>
        <v/>
      </c>
      <c r="O198" s="58" t="str">
        <f t="shared" si="310"/>
        <v/>
      </c>
      <c r="P198" s="143" t="str">
        <f t="shared" si="311"/>
        <v/>
      </c>
      <c r="Q198" s="146" t="str">
        <f>IF(AND(Include_study="Yes",Sufficient_data="Yes",Variance&lt;&gt;""),IF(Fisher_transformation="Off",Partial_correlation,Partial_correlation_z)-Combined_Effect_Size,"")</f>
        <v/>
      </c>
      <c r="S198" s="75" t="e">
        <f>IF(AND(Sufficient_data="Yes",Include_study="Yes",Variance&lt;&gt;""),Partial_correlation,NA())</f>
        <v>#N/A</v>
      </c>
      <c r="T198" s="58" t="e">
        <f t="shared" si="312"/>
        <v>#N/A</v>
      </c>
      <c r="U198" s="47" t="e">
        <f t="shared" si="313"/>
        <v>#N/A</v>
      </c>
      <c r="Z198" s="166"/>
      <c r="AA198" s="82" t="str">
        <f t="shared" si="314"/>
        <v/>
      </c>
      <c r="AB198" s="88" t="b">
        <f t="shared" si="341"/>
        <v>0</v>
      </c>
      <c r="AC198" s="105" t="str">
        <f>IF(Include_in_subgroup=TRUE,Input!Study_name,"")</f>
        <v/>
      </c>
      <c r="AD198" s="58" t="str">
        <f t="shared" si="315"/>
        <v/>
      </c>
      <c r="AE198" s="58" t="str">
        <f t="shared" si="316"/>
        <v/>
      </c>
      <c r="AF198" s="58" t="str">
        <f t="shared" si="317"/>
        <v/>
      </c>
      <c r="AG198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98" s="58" t="str">
        <f t="shared" si="318"/>
        <v/>
      </c>
      <c r="AI198" s="58" t="str">
        <f t="shared" si="319"/>
        <v/>
      </c>
      <c r="AJ198" s="83" t="str">
        <f t="shared" si="320"/>
        <v/>
      </c>
      <c r="AK198" s="58" t="str">
        <f t="shared" si="321"/>
        <v/>
      </c>
      <c r="AL198" s="58" t="str">
        <f t="shared" si="322"/>
        <v/>
      </c>
      <c r="AM198" s="47" t="str">
        <f t="shared" si="323"/>
        <v/>
      </c>
      <c r="AN198" s="27"/>
      <c r="AO198" s="75" t="e">
        <f t="shared" si="324"/>
        <v>#N/A</v>
      </c>
      <c r="AP198" s="58" t="e">
        <f t="shared" si="325"/>
        <v>#N/A</v>
      </c>
      <c r="AQ198" s="47" t="e">
        <f t="shared" si="326"/>
        <v>#N/A</v>
      </c>
      <c r="AR198" s="27"/>
      <c r="AS198" s="82" t="str">
        <f t="shared" si="297"/>
        <v/>
      </c>
      <c r="AT198" s="58" t="str">
        <f>IF(AND(Sufficient_data="Yes",Include_study="Yes",Subgroup&lt;&gt;""),IF(COUNTIFS(Input!K$2:K197,"="&amp;"Yes",Input!C$2:C197,"="&amp;"Yes",Input!M$2:M197,"="&amp;Subgroup)&gt;0,"",Subgroup),"")</f>
        <v/>
      </c>
      <c r="AU198" s="88" t="str">
        <f t="shared" si="298"/>
        <v/>
      </c>
      <c r="AV198" s="78" t="str">
        <f t="shared" si="327"/>
        <v/>
      </c>
      <c r="AW198" s="58" t="str">
        <f t="shared" si="299"/>
        <v/>
      </c>
      <c r="AX198" s="89" t="str">
        <f t="shared" si="300"/>
        <v/>
      </c>
      <c r="AY198" s="83" t="str">
        <f t="shared" si="342"/>
        <v/>
      </c>
      <c r="AZ198" s="58" t="str">
        <f t="shared" si="301"/>
        <v/>
      </c>
      <c r="BA198" s="58" t="str">
        <f t="shared" si="328"/>
        <v/>
      </c>
      <c r="BB198" s="58" t="str">
        <f t="shared" si="302"/>
        <v/>
      </c>
      <c r="BC198" s="58" t="str">
        <f t="shared" si="303"/>
        <v/>
      </c>
      <c r="BD198" s="58" t="str">
        <f t="shared" si="329"/>
        <v/>
      </c>
      <c r="BE198" s="88" t="str">
        <f t="shared" si="330"/>
        <v/>
      </c>
      <c r="BF198" s="58" t="str">
        <f t="shared" si="331"/>
        <v/>
      </c>
      <c r="BG198" s="58" t="str">
        <f t="shared" si="332"/>
        <v/>
      </c>
      <c r="BH198" s="58" t="str">
        <f t="shared" si="343"/>
        <v/>
      </c>
      <c r="BI198" s="58" t="str">
        <f t="shared" si="344"/>
        <v/>
      </c>
      <c r="BJ198" s="58" t="str">
        <f t="shared" si="333"/>
        <v/>
      </c>
      <c r="BK198" s="58" t="str">
        <f t="shared" si="334"/>
        <v/>
      </c>
      <c r="BL198" s="58" t="str">
        <f t="shared" si="345"/>
        <v/>
      </c>
      <c r="BM198" s="58" t="str">
        <f t="shared" si="346"/>
        <v/>
      </c>
      <c r="BN198" s="58" t="str">
        <f t="shared" si="335"/>
        <v/>
      </c>
      <c r="BO198" s="58" t="e">
        <f t="shared" si="336"/>
        <v>#N/A</v>
      </c>
      <c r="BP198" s="83" t="str">
        <f t="shared" si="347"/>
        <v/>
      </c>
      <c r="BQ198" s="58" t="str">
        <f t="shared" si="337"/>
        <v/>
      </c>
      <c r="BR198" s="58" t="str">
        <f t="shared" si="338"/>
        <v/>
      </c>
      <c r="BS198" s="58" t="str">
        <f t="shared" si="339"/>
        <v/>
      </c>
      <c r="BT198" s="47" t="str">
        <f t="shared" si="340"/>
        <v/>
      </c>
      <c r="BY198" s="167"/>
      <c r="BZ198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98" s="58" t="e">
        <f>IF(Include_in_Moderator=TRUE,'Moderator Analysis'!E:E,NA())</f>
        <v>#N/A</v>
      </c>
      <c r="CB198" s="58" t="e">
        <f>IF(Include_in_Moderator=TRUE,'Moderator Analysis'!F:F,NA())</f>
        <v>#N/A</v>
      </c>
      <c r="CC198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98" s="58" t="str">
        <f>IF(Include_in_Moderator=TRUE,1/CC:CC^2,"")</f>
        <v/>
      </c>
      <c r="CE198" s="58" t="str">
        <f>IF(Include_in_Moderator=TRUE,'Moderator Analysis'!F:F-CO$2,"")</f>
        <v/>
      </c>
      <c r="CF198" s="58" t="str">
        <f>IF(Include_in_Moderator=TRUE,'Moderator Analysis'!E:E-CO$3,"")</f>
        <v/>
      </c>
      <c r="CG198" s="47" t="str">
        <f>IF(Include_in_Moderator=TRUE,CD:CD*('Moderator Analysis'!F:F-CO$5-CO$4*'Moderator Analysis'!E:E)^2,"")</f>
        <v/>
      </c>
      <c r="CH198" s="27"/>
      <c r="CI198" s="75" t="str">
        <f>IF(AND(Sufficient_data="Yes",Include_study="Yes",Include_in_Moderator=TRUE,Moderator&lt;&gt;""),1/(CC:CC^2+CO$7),"")</f>
        <v/>
      </c>
      <c r="CJ198" s="58" t="str">
        <f>IF(AND(Sufficient_data="Yes",Include_study="Yes",CI198&lt;&gt;""),'Moderator Analysis'!F:F-'Moderator Analysis'!K$37,"")</f>
        <v/>
      </c>
      <c r="CK198" s="58" t="str">
        <f>IF(AND(Sufficient_data="Yes",Include_study="Yes",CI198&lt;&gt;""),'Moderator Analysis'!E:E-SUMPRODUCT('Moderator Analysis'!E:E,CI:CI)/SUM(CI:CI),"")</f>
        <v/>
      </c>
      <c r="CL198" s="47" t="str">
        <f>IF(AND(Sufficient_data="Yes",Include_study="Yes",CI198&lt;&gt;""),CI:CI*(CB198-'Moderator Analysis'!K$29-'Moderator Analysis'!K$30*'Moderator Analysis'!E:E)^2,"")</f>
        <v/>
      </c>
      <c r="CQ198" s="167"/>
      <c r="CR198" s="150" t="b">
        <f>IF(Additional_Fisher_transformation="On",AND(Include_study="Yes",Number_of_observations&lt;&gt;"",Number_of_predictors&lt;&gt;""),AND(Include_study="Yes",Sufficient_data="Yes"))</f>
        <v>0</v>
      </c>
      <c r="CS198" s="169"/>
      <c r="CT198" s="58" t="str">
        <f>IF(Include_in_Pub_Bias=TRUE,Partial_correlation,"")</f>
        <v/>
      </c>
      <c r="CU198" s="58" t="str">
        <f>IF(AND(Include_in_Pub_Bias=TRUE,Additional_Fisher_transformation="On"),FISHER(Partial_correlation),"")</f>
        <v/>
      </c>
      <c r="CV198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98" s="58" t="str">
        <f>IF(Include_in_Pub_Bias=TRUE,1/CV:CV^2,"")</f>
        <v/>
      </c>
      <c r="CX198" s="58" t="str">
        <f>IF(Include_in_Pub_Bias=TRUE,1/(CV:CV^2+IF(Additional_model="Fixed effect",0,Calculations!DK$11)),"")</f>
        <v/>
      </c>
      <c r="CY198" s="58" t="str">
        <f>IF(Include_in_Pub_Bias=TRUE,1/(CV:CV^2+IF(Additional_model="Fixed effect",0,'Publication Bias Analysis'!L$32)),"")</f>
        <v/>
      </c>
      <c r="CZ198" s="58" t="str">
        <f>IF(Include_in_Pub_Bias=TRUE,'Publication Bias Analysis'!E:E-'Publication Bias Analysis'!I$37,"")</f>
        <v/>
      </c>
      <c r="DA198" s="58" t="str">
        <f>IF(Include_in_Pub_Bias=TRUE,IF(Additional_model="Fixed effect",1/CV:CV,1/SQRT(CV:CV^2+DK$11)),"")</f>
        <v/>
      </c>
      <c r="DB198" s="58" t="str">
        <f>IF(Include_in_Pub_Bias=TRUE,IF(Additional_model="Fixed effect",'Publication Bias Analysis'!E:E/CV:CV,'Publication Bias Analysis'!E:E/SQRT(CV:CV^2+DK$11)),"")</f>
        <v/>
      </c>
      <c r="DC198" s="78" t="str">
        <f>IF(Include_in_Pub_Bias=TRUE,RANK(DP:DP,DP:DP,1)*IF(DO:DO&gt;0,1,-1),"")</f>
        <v/>
      </c>
      <c r="DD198" s="78" t="str">
        <f>IF(Include_in_Pub_Bias=TRUE,DC:DC,"")</f>
        <v/>
      </c>
      <c r="DE198" s="78" t="str">
        <f>IF(Include_in_Pub_Bias=TRUE,RANK(DS:DS,DS:DS,1)*IF(DR:DR&lt;0,-1,1),"")</f>
        <v/>
      </c>
      <c r="DF198" s="78" t="str">
        <f>IF(Include_in_Pub_Bias=TRUE,RANK(DV:DV,DV:DV,1)*IF(DU:DU&lt;0,-1,1),"")</f>
        <v/>
      </c>
      <c r="DG198" s="58" t="e">
        <f>IF(Include_in_Pub_Bias=TRUE,'Publication Bias Analysis'!E:E,NA())</f>
        <v>#N/A</v>
      </c>
      <c r="DH198" s="47" t="e">
        <f>IF(Include_in_Pub_Bias=TRUE,CV:CV,NA())</f>
        <v>#N/A</v>
      </c>
      <c r="DN198" s="164"/>
      <c r="DO198" s="10" t="str">
        <f>IF(Include_in_Pub_Bias=TRUE,IF('Publication Bias Analysis'!L$37="Left",'Publication Bias Analysis'!E:E-'Publication Bias Analysis'!I$29,'Publication Bias Analysis'!I$29-'Publication Bias Analysis'!E:E),"")</f>
        <v/>
      </c>
      <c r="DP198" s="10" t="str">
        <f>IF(Include_in_Pub_Bias=TRUE,ABS(DO198),"")</f>
        <v/>
      </c>
      <c r="DQ198" s="47" t="str">
        <f>IF(Include_in_Pub_Bias=TRUE,1/(CV:CV^2+IF(Additional_model="Fixed effect",0,$DZ$6)),"")</f>
        <v/>
      </c>
      <c r="DR198" s="10" t="str">
        <f>IF(Include_in_Pub_Bias=TRUE,IF('Publication Bias Analysis'!L$37="Left",'Publication Bias Analysis'!E:E-DZ$3,DZ$3-'Publication Bias Analysis'!E:E),"")</f>
        <v/>
      </c>
      <c r="DS198" s="10" t="str">
        <f t="shared" si="348"/>
        <v/>
      </c>
      <c r="DT198" s="47" t="str">
        <f>IF(AND(DR198&lt;&gt;"",DD198&lt;=MAX(DD:DD)-DZ$7),1/(CV:CV^2+IF(Additional_model="Fixed effect",0,$DZ$13)),"")</f>
        <v/>
      </c>
      <c r="DU198" s="10" t="str">
        <f>IF(Include_in_Pub_Bias=TRUE,IF('Publication Bias Analysis'!L$37="Left",'Publication Bias Analysis'!E:E-DZ$10,DZ$10-'Publication Bias Analysis'!E:E),"")</f>
        <v/>
      </c>
      <c r="DV198" s="10" t="str">
        <f t="shared" si="304"/>
        <v/>
      </c>
      <c r="DW198" s="47" t="str">
        <f>IF(AND(DU198&lt;&gt;"",DE198&lt;=MAX(DE:DE)-DZ$14),1/(CV:CV^2+IF(Additional_model="Fixed effect",0,$DZ$20)),"")</f>
        <v/>
      </c>
      <c r="EO198" s="164"/>
      <c r="EP198" s="58" t="str">
        <f>IF(Include_in_Pub_Bias=TRUE,Inverse_standard_error-AVERAGE(Inverse_standard_error),"")</f>
        <v/>
      </c>
      <c r="EQ198" s="47" t="str">
        <f>IF(Include_in_Pub_Bias=TRUE,Z_score-('Publication Bias Analysis'!P$3+'Publication Bias Analysis'!P$4*Inverse_standard_error),"")</f>
        <v/>
      </c>
      <c r="ES198" s="164"/>
      <c r="ET198" s="58" t="str">
        <f>IF(Include_in_Pub_Bias=TRUE,('Publication Bias Analysis'!E:E-SUMPRODUCT('Publication Bias Analysis'!E:E,Calculations!CW:CW)/SUM(Calculations!CW:CW))/(SQRT(EU:EU)),"")</f>
        <v/>
      </c>
      <c r="EU198" s="58" t="str">
        <f>IF(Include_in_Pub_Bias=TRUE,'Publication Bias Analysis'!F:F^2-1/(SUM(Calculations!CW:CW)),"")</f>
        <v/>
      </c>
      <c r="EV198" s="78" t="str">
        <f>IF(Include_in_Pub_Bias=TRUE,RANK(ET:ET,ET:ET,1),"")</f>
        <v/>
      </c>
      <c r="EW198" s="78" t="str">
        <f>IF(Include_in_Pub_Bias=TRUE,RANK(EU:EU,EU:EU,1),"")</f>
        <v/>
      </c>
      <c r="EX198" s="78" t="str">
        <f>IF(Include_in_Pub_Bias=TRUE,COUNTIFS(EV199:EV397,"&lt;"&amp;EV198,EW199:EW397,"&lt;"&amp;EW198)+COUNTIFS(EV199:EV397,"&gt;"&amp;EV198,EW199:EW397,"&gt;"&amp;EW198),"")</f>
        <v/>
      </c>
      <c r="EY198" s="94" t="str">
        <f>IF(Include_in_Pub_Bias=TRUE,COUNTIFS(EV199:EV397,"&lt;"&amp;EV198,EW199:EW397,"&gt;"&amp;EW198)+COUNTIFS(EV199:EV397,"&gt;"&amp;EV198,EW199:EW397,"&lt;"&amp;EW198),"")</f>
        <v/>
      </c>
      <c r="FA198" s="164"/>
      <c r="FG198" s="164"/>
      <c r="FH198" s="58" t="e">
        <f>IF(Include_in_Pub_Bias=TRUE,Inverse_standard_error,NA())</f>
        <v>#N/A</v>
      </c>
      <c r="FI198" s="58" t="e">
        <f>IF(Include_in_Pub_Bias=TRUE,Z_score,NA())</f>
        <v>#N/A</v>
      </c>
      <c r="FJ198" s="58" t="str">
        <f>IF(Include_in_Pub_Bias=TRUE,Inverse_standard_error-AVERAGE(Inverse_standard_error),"")</f>
        <v/>
      </c>
      <c r="FK198" s="47" t="str">
        <f>IF(Include_in_Pub_Bias=TRUE,Z_score-('Publication Bias Analysis'!AK$30+'Publication Bias Analysis'!AK$31*Inverse_standard_error),"")</f>
        <v/>
      </c>
      <c r="FQ198" s="164"/>
      <c r="FR198" s="98" t="str">
        <f>IF(Z_score&lt;&gt;"",RANK('Publication Bias Analysis'!AT:AT,'Publication Bias Analysis'!AT:AT,1)+COUNTIF('Publication Bias Analysis'!AT$2:AT197,'Publication Bias Analysis'!AR198),"")</f>
        <v/>
      </c>
      <c r="FS198" s="58" t="str">
        <f t="shared" ref="FS198:FS201" si="350">IF(FR:FR&lt;&gt;"",(FR:FR-1/3)/(COUNT(FR:FR)+1/3),"")</f>
        <v/>
      </c>
      <c r="FT198" s="58" t="e">
        <f>IF(Include_in_Pub_Bias=TRUE,'Publication Bias Analysis'!AS198,NA())</f>
        <v>#N/A</v>
      </c>
      <c r="FU198" s="58" t="e">
        <f>IF('Publication Bias Analysis'!AS198&lt;&gt;"",'Publication Bias Analysis'!AT198,NA())</f>
        <v>#N/A</v>
      </c>
      <c r="FV198" s="58" t="str">
        <f>IF(Include_in_Pub_Bias=TRUE,'Publication Bias Analysis'!AS:AS-AVERAGE('Publication Bias Analysis'!AS:AS),"")</f>
        <v/>
      </c>
      <c r="FW198" s="47" t="str">
        <f>IF(Include_in_Pub_Bias=TRUE,FU:FU-('Publication Bias Analysis'!AW$30+'Publication Bias Analysis'!AW$31*FT:FT),"")</f>
        <v/>
      </c>
      <c r="GC198" s="164"/>
      <c r="GD198" s="58" t="str">
        <f t="shared" si="295"/>
        <v/>
      </c>
      <c r="GE198" s="58" t="str">
        <f t="shared" si="305"/>
        <v/>
      </c>
      <c r="GF198" s="47" t="str">
        <f t="shared" si="349"/>
        <v/>
      </c>
    </row>
    <row r="199" spans="1:188" x14ac:dyDescent="0.2">
      <c r="A199" s="166"/>
      <c r="B199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199" s="78" t="str">
        <f>IF(B199&lt;&gt;"",IF(B199=0,COUNTIF(B$2:B198,0)+1,COUNTIF(B$2:B198,B199)+B199+COUNTIF(B:B,0)),"")</f>
        <v/>
      </c>
      <c r="D199" s="78" t="str">
        <f>IF(AND(Variance&lt;&gt;"",Entry_Number&lt;&gt;""),Entry_Number,"")</f>
        <v/>
      </c>
      <c r="E199" s="120" t="str">
        <f>IF(Input!Study_name&lt;&gt;"",Input!Study_name,"")</f>
        <v/>
      </c>
      <c r="F199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199" s="58" t="str">
        <f t="shared" si="306"/>
        <v/>
      </c>
      <c r="H199" s="58" t="str">
        <f t="shared" si="307"/>
        <v/>
      </c>
      <c r="I199" s="58" t="str">
        <f t="shared" si="308"/>
        <v/>
      </c>
      <c r="J199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199" s="58" t="str">
        <f>IF(AND(Include_study="Yes",Sufficient_data="Yes",Variance&lt;&gt;""),IF(Input!Standard_error_of_Partial_correlation&lt;&gt;"",Input!Standard_error_of_Partial_correlation,SQRT(J199)),"")</f>
        <v/>
      </c>
      <c r="L199" s="58" t="str">
        <f>IF(AND(Sufficient_data="Yes",Include_study="Yes",Variance&lt;&gt;""),1/Variance,"")</f>
        <v/>
      </c>
      <c r="M199" s="58" t="str">
        <f>IF(AND(Sufficient_data="Yes",Include_study="Yes",Variance&lt;&gt;""),1/(Variance+T2_),"")</f>
        <v/>
      </c>
      <c r="N199" s="58" t="str">
        <f t="shared" si="309"/>
        <v/>
      </c>
      <c r="O199" s="58" t="str">
        <f t="shared" si="310"/>
        <v/>
      </c>
      <c r="P199" s="143" t="str">
        <f t="shared" si="311"/>
        <v/>
      </c>
      <c r="Q199" s="146" t="str">
        <f>IF(AND(Include_study="Yes",Sufficient_data="Yes",Variance&lt;&gt;""),IF(Fisher_transformation="Off",Partial_correlation,Partial_correlation_z)-Combined_Effect_Size,"")</f>
        <v/>
      </c>
      <c r="S199" s="75" t="e">
        <f>IF(AND(Sufficient_data="Yes",Include_study="Yes",Variance&lt;&gt;""),Partial_correlation,NA())</f>
        <v>#N/A</v>
      </c>
      <c r="T199" s="58" t="e">
        <f t="shared" si="312"/>
        <v>#N/A</v>
      </c>
      <c r="U199" s="47" t="e">
        <f t="shared" si="313"/>
        <v>#N/A</v>
      </c>
      <c r="Z199" s="166"/>
      <c r="AA199" s="82" t="str">
        <f t="shared" si="314"/>
        <v/>
      </c>
      <c r="AB199" s="88" t="b">
        <f t="shared" si="341"/>
        <v>0</v>
      </c>
      <c r="AC199" s="105" t="str">
        <f>IF(Include_in_subgroup=TRUE,Input!Study_name,"")</f>
        <v/>
      </c>
      <c r="AD199" s="58" t="str">
        <f t="shared" si="315"/>
        <v/>
      </c>
      <c r="AE199" s="58" t="str">
        <f t="shared" si="316"/>
        <v/>
      </c>
      <c r="AF199" s="58" t="str">
        <f t="shared" si="317"/>
        <v/>
      </c>
      <c r="AG199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199" s="58" t="str">
        <f t="shared" si="318"/>
        <v/>
      </c>
      <c r="AI199" s="58" t="str">
        <f t="shared" si="319"/>
        <v/>
      </c>
      <c r="AJ199" s="83" t="str">
        <f t="shared" si="320"/>
        <v/>
      </c>
      <c r="AK199" s="58" t="str">
        <f t="shared" si="321"/>
        <v/>
      </c>
      <c r="AL199" s="58" t="str">
        <f t="shared" si="322"/>
        <v/>
      </c>
      <c r="AM199" s="47" t="str">
        <f t="shared" si="323"/>
        <v/>
      </c>
      <c r="AN199" s="27"/>
      <c r="AO199" s="75" t="e">
        <f t="shared" si="324"/>
        <v>#N/A</v>
      </c>
      <c r="AP199" s="58" t="e">
        <f t="shared" si="325"/>
        <v>#N/A</v>
      </c>
      <c r="AQ199" s="47" t="e">
        <f t="shared" si="326"/>
        <v>#N/A</v>
      </c>
      <c r="AR199" s="27"/>
      <c r="AS199" s="82" t="str">
        <f t="shared" si="297"/>
        <v/>
      </c>
      <c r="AT199" s="58" t="str">
        <f>IF(AND(Sufficient_data="Yes",Include_study="Yes",Subgroup&lt;&gt;""),IF(COUNTIFS(Input!K$2:K198,"="&amp;"Yes",Input!C$2:C198,"="&amp;"Yes",Input!M$2:M198,"="&amp;Subgroup)&gt;0,"",Subgroup),"")</f>
        <v/>
      </c>
      <c r="AU199" s="88" t="str">
        <f t="shared" si="298"/>
        <v/>
      </c>
      <c r="AV199" s="78" t="str">
        <f t="shared" si="327"/>
        <v/>
      </c>
      <c r="AW199" s="58" t="str">
        <f t="shared" si="299"/>
        <v/>
      </c>
      <c r="AX199" s="89" t="str">
        <f t="shared" si="300"/>
        <v/>
      </c>
      <c r="AY199" s="83" t="str">
        <f t="shared" si="342"/>
        <v/>
      </c>
      <c r="AZ199" s="58" t="str">
        <f t="shared" si="301"/>
        <v/>
      </c>
      <c r="BA199" s="58" t="str">
        <f t="shared" si="328"/>
        <v/>
      </c>
      <c r="BB199" s="58" t="str">
        <f t="shared" si="302"/>
        <v/>
      </c>
      <c r="BC199" s="58" t="str">
        <f t="shared" si="303"/>
        <v/>
      </c>
      <c r="BD199" s="58" t="str">
        <f t="shared" si="329"/>
        <v/>
      </c>
      <c r="BE199" s="88" t="str">
        <f t="shared" si="330"/>
        <v/>
      </c>
      <c r="BF199" s="58" t="str">
        <f t="shared" si="331"/>
        <v/>
      </c>
      <c r="BG199" s="58" t="str">
        <f t="shared" si="332"/>
        <v/>
      </c>
      <c r="BH199" s="58" t="str">
        <f t="shared" si="343"/>
        <v/>
      </c>
      <c r="BI199" s="58" t="str">
        <f t="shared" si="344"/>
        <v/>
      </c>
      <c r="BJ199" s="58" t="str">
        <f t="shared" si="333"/>
        <v/>
      </c>
      <c r="BK199" s="58" t="str">
        <f t="shared" si="334"/>
        <v/>
      </c>
      <c r="BL199" s="58" t="str">
        <f t="shared" si="345"/>
        <v/>
      </c>
      <c r="BM199" s="58" t="str">
        <f t="shared" si="346"/>
        <v/>
      </c>
      <c r="BN199" s="58" t="str">
        <f t="shared" si="335"/>
        <v/>
      </c>
      <c r="BO199" s="58" t="e">
        <f t="shared" si="336"/>
        <v>#N/A</v>
      </c>
      <c r="BP199" s="83" t="str">
        <f t="shared" si="347"/>
        <v/>
      </c>
      <c r="BQ199" s="58" t="str">
        <f t="shared" si="337"/>
        <v/>
      </c>
      <c r="BR199" s="58" t="str">
        <f t="shared" si="338"/>
        <v/>
      </c>
      <c r="BS199" s="58" t="str">
        <f t="shared" si="339"/>
        <v/>
      </c>
      <c r="BT199" s="47" t="str">
        <f t="shared" si="340"/>
        <v/>
      </c>
      <c r="BY199" s="167"/>
      <c r="BZ199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199" s="58" t="e">
        <f>IF(Include_in_Moderator=TRUE,'Moderator Analysis'!E:E,NA())</f>
        <v>#N/A</v>
      </c>
      <c r="CB199" s="58" t="e">
        <f>IF(Include_in_Moderator=TRUE,'Moderator Analysis'!F:F,NA())</f>
        <v>#N/A</v>
      </c>
      <c r="CC199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199" s="58" t="str">
        <f>IF(Include_in_Moderator=TRUE,1/CC:CC^2,"")</f>
        <v/>
      </c>
      <c r="CE199" s="58" t="str">
        <f>IF(Include_in_Moderator=TRUE,'Moderator Analysis'!F:F-CO$2,"")</f>
        <v/>
      </c>
      <c r="CF199" s="58" t="str">
        <f>IF(Include_in_Moderator=TRUE,'Moderator Analysis'!E:E-CO$3,"")</f>
        <v/>
      </c>
      <c r="CG199" s="47" t="str">
        <f>IF(Include_in_Moderator=TRUE,CD:CD*('Moderator Analysis'!F:F-CO$5-CO$4*'Moderator Analysis'!E:E)^2,"")</f>
        <v/>
      </c>
      <c r="CH199" s="27"/>
      <c r="CI199" s="75" t="str">
        <f>IF(AND(Sufficient_data="Yes",Include_study="Yes",Include_in_Moderator=TRUE,Moderator&lt;&gt;""),1/(CC:CC^2+CO$7),"")</f>
        <v/>
      </c>
      <c r="CJ199" s="58" t="str">
        <f>IF(AND(Sufficient_data="Yes",Include_study="Yes",CI199&lt;&gt;""),'Moderator Analysis'!F:F-'Moderator Analysis'!K$37,"")</f>
        <v/>
      </c>
      <c r="CK199" s="58" t="str">
        <f>IF(AND(Sufficient_data="Yes",Include_study="Yes",CI199&lt;&gt;""),'Moderator Analysis'!E:E-SUMPRODUCT('Moderator Analysis'!E:E,CI:CI)/SUM(CI:CI),"")</f>
        <v/>
      </c>
      <c r="CL199" s="47" t="str">
        <f>IF(AND(Sufficient_data="Yes",Include_study="Yes",CI199&lt;&gt;""),CI:CI*(CB199-'Moderator Analysis'!K$29-'Moderator Analysis'!K$30*'Moderator Analysis'!E:E)^2,"")</f>
        <v/>
      </c>
      <c r="CQ199" s="167"/>
      <c r="CR199" s="150" t="b">
        <f>IF(Additional_Fisher_transformation="On",AND(Include_study="Yes",Number_of_observations&lt;&gt;"",Number_of_predictors&lt;&gt;""),AND(Include_study="Yes",Sufficient_data="Yes"))</f>
        <v>0</v>
      </c>
      <c r="CS199" s="169"/>
      <c r="CT199" s="58" t="str">
        <f>IF(Include_in_Pub_Bias=TRUE,Partial_correlation,"")</f>
        <v/>
      </c>
      <c r="CU199" s="58" t="str">
        <f>IF(AND(Include_in_Pub_Bias=TRUE,Additional_Fisher_transformation="On"),FISHER(Partial_correlation),"")</f>
        <v/>
      </c>
      <c r="CV199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199" s="58" t="str">
        <f>IF(Include_in_Pub_Bias=TRUE,1/CV:CV^2,"")</f>
        <v/>
      </c>
      <c r="CX199" s="58" t="str">
        <f>IF(Include_in_Pub_Bias=TRUE,1/(CV:CV^2+IF(Additional_model="Fixed effect",0,Calculations!DK$11)),"")</f>
        <v/>
      </c>
      <c r="CY199" s="58" t="str">
        <f>IF(Include_in_Pub_Bias=TRUE,1/(CV:CV^2+IF(Additional_model="Fixed effect",0,'Publication Bias Analysis'!L$32)),"")</f>
        <v/>
      </c>
      <c r="CZ199" s="58" t="str">
        <f>IF(Include_in_Pub_Bias=TRUE,'Publication Bias Analysis'!E:E-'Publication Bias Analysis'!I$37,"")</f>
        <v/>
      </c>
      <c r="DA199" s="58" t="str">
        <f>IF(Include_in_Pub_Bias=TRUE,IF(Additional_model="Fixed effect",1/CV:CV,1/SQRT(CV:CV^2+DK$11)),"")</f>
        <v/>
      </c>
      <c r="DB199" s="58" t="str">
        <f>IF(Include_in_Pub_Bias=TRUE,IF(Additional_model="Fixed effect",'Publication Bias Analysis'!E:E/CV:CV,'Publication Bias Analysis'!E:E/SQRT(CV:CV^2+DK$11)),"")</f>
        <v/>
      </c>
      <c r="DC199" s="78" t="str">
        <f>IF(Include_in_Pub_Bias=TRUE,RANK(DP:DP,DP:DP,1)*IF(DO:DO&gt;0,1,-1),"")</f>
        <v/>
      </c>
      <c r="DD199" s="78" t="str">
        <f>IF(Include_in_Pub_Bias=TRUE,DC:DC,"")</f>
        <v/>
      </c>
      <c r="DE199" s="78" t="str">
        <f>IF(Include_in_Pub_Bias=TRUE,RANK(DS:DS,DS:DS,1)*IF(DR:DR&lt;0,-1,1),"")</f>
        <v/>
      </c>
      <c r="DF199" s="78" t="str">
        <f>IF(Include_in_Pub_Bias=TRUE,RANK(DV:DV,DV:DV,1)*IF(DU:DU&lt;0,-1,1),"")</f>
        <v/>
      </c>
      <c r="DG199" s="58" t="e">
        <f>IF(Include_in_Pub_Bias=TRUE,'Publication Bias Analysis'!E:E,NA())</f>
        <v>#N/A</v>
      </c>
      <c r="DH199" s="47" t="e">
        <f>IF(Include_in_Pub_Bias=TRUE,CV:CV,NA())</f>
        <v>#N/A</v>
      </c>
      <c r="DN199" s="164"/>
      <c r="DO199" s="10" t="str">
        <f>IF(Include_in_Pub_Bias=TRUE,IF('Publication Bias Analysis'!L$37="Left",'Publication Bias Analysis'!E:E-'Publication Bias Analysis'!I$29,'Publication Bias Analysis'!I$29-'Publication Bias Analysis'!E:E),"")</f>
        <v/>
      </c>
      <c r="DP199" s="10" t="str">
        <f>IF(Include_in_Pub_Bias=TRUE,ABS(DO199),"")</f>
        <v/>
      </c>
      <c r="DQ199" s="47" t="str">
        <f>IF(Include_in_Pub_Bias=TRUE,1/(CV:CV^2+IF(Additional_model="Fixed effect",0,$DZ$6)),"")</f>
        <v/>
      </c>
      <c r="DR199" s="10" t="str">
        <f>IF(Include_in_Pub_Bias=TRUE,IF('Publication Bias Analysis'!L$37="Left",'Publication Bias Analysis'!E:E-DZ$3,DZ$3-'Publication Bias Analysis'!E:E),"")</f>
        <v/>
      </c>
      <c r="DS199" s="10" t="str">
        <f t="shared" si="348"/>
        <v/>
      </c>
      <c r="DT199" s="47" t="str">
        <f>IF(AND(DR199&lt;&gt;"",DD199&lt;=MAX(DD:DD)-DZ$7),1/(CV:CV^2+IF(Additional_model="Fixed effect",0,$DZ$13)),"")</f>
        <v/>
      </c>
      <c r="DU199" s="10" t="str">
        <f>IF(Include_in_Pub_Bias=TRUE,IF('Publication Bias Analysis'!L$37="Left",'Publication Bias Analysis'!E:E-DZ$10,DZ$10-'Publication Bias Analysis'!E:E),"")</f>
        <v/>
      </c>
      <c r="DV199" s="10" t="str">
        <f t="shared" si="304"/>
        <v/>
      </c>
      <c r="DW199" s="47" t="str">
        <f>IF(AND(DU199&lt;&gt;"",DE199&lt;=MAX(DE:DE)-DZ$14),1/(CV:CV^2+IF(Additional_model="Fixed effect",0,$DZ$20)),"")</f>
        <v/>
      </c>
      <c r="EO199" s="164"/>
      <c r="EP199" s="58" t="str">
        <f>IF(Include_in_Pub_Bias=TRUE,Inverse_standard_error-AVERAGE(Inverse_standard_error),"")</f>
        <v/>
      </c>
      <c r="EQ199" s="47" t="str">
        <f>IF(Include_in_Pub_Bias=TRUE,Z_score-('Publication Bias Analysis'!P$3+'Publication Bias Analysis'!P$4*Inverse_standard_error),"")</f>
        <v/>
      </c>
      <c r="ES199" s="164"/>
      <c r="ET199" s="58" t="str">
        <f>IF(Include_in_Pub_Bias=TRUE,('Publication Bias Analysis'!E:E-SUMPRODUCT('Publication Bias Analysis'!E:E,Calculations!CW:CW)/SUM(Calculations!CW:CW))/(SQRT(EU:EU)),"")</f>
        <v/>
      </c>
      <c r="EU199" s="58" t="str">
        <f>IF(Include_in_Pub_Bias=TRUE,'Publication Bias Analysis'!F:F^2-1/(SUM(Calculations!CW:CW)),"")</f>
        <v/>
      </c>
      <c r="EV199" s="78" t="str">
        <f>IF(Include_in_Pub_Bias=TRUE,RANK(ET:ET,ET:ET,1),"")</f>
        <v/>
      </c>
      <c r="EW199" s="78" t="str">
        <f>IF(Include_in_Pub_Bias=TRUE,RANK(EU:EU,EU:EU,1),"")</f>
        <v/>
      </c>
      <c r="EX199" s="78" t="str">
        <f>IF(Include_in_Pub_Bias=TRUE,COUNTIFS(EV200:EV398,"&lt;"&amp;EV199,EW200:EW398,"&lt;"&amp;EW199)+COUNTIFS(EV200:EV398,"&gt;"&amp;EV199,EW200:EW398,"&gt;"&amp;EW199),"")</f>
        <v/>
      </c>
      <c r="EY199" s="94" t="str">
        <f>IF(Include_in_Pub_Bias=TRUE,COUNTIFS(EV200:EV398,"&lt;"&amp;EV199,EW200:EW398,"&gt;"&amp;EW199)+COUNTIFS(EV200:EV398,"&gt;"&amp;EV199,EW200:EW398,"&lt;"&amp;EW199),"")</f>
        <v/>
      </c>
      <c r="FA199" s="164"/>
      <c r="FG199" s="164"/>
      <c r="FH199" s="58" t="e">
        <f>IF(Include_in_Pub_Bias=TRUE,Inverse_standard_error,NA())</f>
        <v>#N/A</v>
      </c>
      <c r="FI199" s="58" t="e">
        <f>IF(Include_in_Pub_Bias=TRUE,Z_score,NA())</f>
        <v>#N/A</v>
      </c>
      <c r="FJ199" s="58" t="str">
        <f>IF(Include_in_Pub_Bias=TRUE,Inverse_standard_error-AVERAGE(Inverse_standard_error),"")</f>
        <v/>
      </c>
      <c r="FK199" s="47" t="str">
        <f>IF(Include_in_Pub_Bias=TRUE,Z_score-('Publication Bias Analysis'!AK$30+'Publication Bias Analysis'!AK$31*Inverse_standard_error),"")</f>
        <v/>
      </c>
      <c r="FQ199" s="164"/>
      <c r="FR199" s="98" t="str">
        <f>IF(Z_score&lt;&gt;"",RANK('Publication Bias Analysis'!AT:AT,'Publication Bias Analysis'!AT:AT,1)+COUNTIF('Publication Bias Analysis'!AT$2:AT198,'Publication Bias Analysis'!AR199),"")</f>
        <v/>
      </c>
      <c r="FS199" s="58" t="str">
        <f t="shared" si="350"/>
        <v/>
      </c>
      <c r="FT199" s="58" t="e">
        <f>IF(Include_in_Pub_Bias=TRUE,'Publication Bias Analysis'!AS199,NA())</f>
        <v>#N/A</v>
      </c>
      <c r="FU199" s="58" t="e">
        <f>IF('Publication Bias Analysis'!AS199&lt;&gt;"",'Publication Bias Analysis'!AT199,NA())</f>
        <v>#N/A</v>
      </c>
      <c r="FV199" s="58" t="str">
        <f>IF(Include_in_Pub_Bias=TRUE,'Publication Bias Analysis'!AS:AS-AVERAGE('Publication Bias Analysis'!AS:AS),"")</f>
        <v/>
      </c>
      <c r="FW199" s="47" t="str">
        <f>IF(Include_in_Pub_Bias=TRUE,FU:FU-('Publication Bias Analysis'!AW$30+'Publication Bias Analysis'!AW$31*FT:FT),"")</f>
        <v/>
      </c>
      <c r="GC199" s="164"/>
      <c r="GD199" s="58" t="str">
        <f t="shared" si="295"/>
        <v/>
      </c>
      <c r="GE199" s="58" t="str">
        <f t="shared" si="305"/>
        <v/>
      </c>
      <c r="GF199" s="47" t="str">
        <f t="shared" si="349"/>
        <v/>
      </c>
    </row>
    <row r="200" spans="1:188" x14ac:dyDescent="0.2">
      <c r="A200" s="166"/>
      <c r="B200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200" s="78" t="str">
        <f>IF(B200&lt;&gt;"",IF(B200=0,COUNTIF(B$2:B199,0)+1,COUNTIF(B$2:B199,B200)+B200+COUNTIF(B:B,0)),"")</f>
        <v/>
      </c>
      <c r="D200" s="78" t="str">
        <f>IF(AND(Variance&lt;&gt;"",Entry_Number&lt;&gt;""),Entry_Number,"")</f>
        <v/>
      </c>
      <c r="E200" s="120" t="str">
        <f>IF(Input!Study_name&lt;&gt;"",Input!Study_name,"")</f>
        <v/>
      </c>
      <c r="F200" s="5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200" s="58" t="str">
        <f t="shared" si="306"/>
        <v/>
      </c>
      <c r="H200" s="58" t="str">
        <f t="shared" si="307"/>
        <v/>
      </c>
      <c r="I200" s="58" t="str">
        <f t="shared" si="308"/>
        <v/>
      </c>
      <c r="J200" s="5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200" s="58" t="str">
        <f>IF(AND(Include_study="Yes",Sufficient_data="Yes",Variance&lt;&gt;""),IF(Input!Standard_error_of_Partial_correlation&lt;&gt;"",Input!Standard_error_of_Partial_correlation,SQRT(J200)),"")</f>
        <v/>
      </c>
      <c r="L200" s="58" t="str">
        <f>IF(AND(Sufficient_data="Yes",Include_study="Yes",Variance&lt;&gt;""),1/Variance,"")</f>
        <v/>
      </c>
      <c r="M200" s="58" t="str">
        <f>IF(AND(Sufficient_data="Yes",Include_study="Yes",Variance&lt;&gt;""),1/(Variance+T2_),"")</f>
        <v/>
      </c>
      <c r="N200" s="58" t="str">
        <f t="shared" si="309"/>
        <v/>
      </c>
      <c r="O200" s="58" t="str">
        <f t="shared" si="310"/>
        <v/>
      </c>
      <c r="P200" s="143" t="str">
        <f t="shared" si="311"/>
        <v/>
      </c>
      <c r="Q200" s="146" t="str">
        <f>IF(AND(Include_study="Yes",Sufficient_data="Yes",Variance&lt;&gt;""),IF(Fisher_transformation="Off",Partial_correlation,Partial_correlation_z)-Combined_Effect_Size,"")</f>
        <v/>
      </c>
      <c r="S200" s="75" t="e">
        <f>IF(AND(Sufficient_data="Yes",Include_study="Yes",Variance&lt;&gt;""),Partial_correlation,NA())</f>
        <v>#N/A</v>
      </c>
      <c r="T200" s="58" t="e">
        <f t="shared" si="312"/>
        <v>#N/A</v>
      </c>
      <c r="U200" s="47" t="e">
        <f t="shared" si="313"/>
        <v>#N/A</v>
      </c>
      <c r="Z200" s="166"/>
      <c r="AA200" s="82" t="str">
        <f t="shared" si="314"/>
        <v/>
      </c>
      <c r="AB200" s="88" t="b">
        <f t="shared" si="341"/>
        <v>0</v>
      </c>
      <c r="AC200" s="105" t="str">
        <f>IF(Include_in_subgroup=TRUE,Input!Study_name,"")</f>
        <v/>
      </c>
      <c r="AD200" s="58" t="str">
        <f t="shared" si="315"/>
        <v/>
      </c>
      <c r="AE200" s="58" t="str">
        <f t="shared" si="316"/>
        <v/>
      </c>
      <c r="AF200" s="58" t="str">
        <f t="shared" si="317"/>
        <v/>
      </c>
      <c r="AG200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200" s="58" t="str">
        <f t="shared" si="318"/>
        <v/>
      </c>
      <c r="AI200" s="58" t="str">
        <f t="shared" si="319"/>
        <v/>
      </c>
      <c r="AJ200" s="83" t="str">
        <f t="shared" si="320"/>
        <v/>
      </c>
      <c r="AK200" s="58" t="str">
        <f t="shared" si="321"/>
        <v/>
      </c>
      <c r="AL200" s="58" t="str">
        <f t="shared" si="322"/>
        <v/>
      </c>
      <c r="AM200" s="47" t="str">
        <f t="shared" si="323"/>
        <v/>
      </c>
      <c r="AN200" s="27"/>
      <c r="AO200" s="75" t="e">
        <f t="shared" si="324"/>
        <v>#N/A</v>
      </c>
      <c r="AP200" s="58" t="e">
        <f t="shared" si="325"/>
        <v>#N/A</v>
      </c>
      <c r="AQ200" s="47" t="e">
        <f t="shared" si="326"/>
        <v>#N/A</v>
      </c>
      <c r="AR200" s="27"/>
      <c r="AS200" s="82" t="str">
        <f t="shared" si="297"/>
        <v/>
      </c>
      <c r="AT200" s="58" t="str">
        <f>IF(AND(Sufficient_data="Yes",Include_study="Yes",Subgroup&lt;&gt;""),IF(COUNTIFS(Input!K$2:K199,"="&amp;"Yes",Input!C$2:C199,"="&amp;"Yes",Input!M$2:M199,"="&amp;Subgroup)&gt;0,"",Subgroup),"")</f>
        <v/>
      </c>
      <c r="AU200" s="88" t="str">
        <f t="shared" si="298"/>
        <v/>
      </c>
      <c r="AV200" s="78" t="str">
        <f t="shared" si="327"/>
        <v/>
      </c>
      <c r="AW200" s="58" t="str">
        <f t="shared" si="299"/>
        <v/>
      </c>
      <c r="AX200" s="89" t="str">
        <f t="shared" si="300"/>
        <v/>
      </c>
      <c r="AY200" s="83" t="str">
        <f t="shared" si="342"/>
        <v/>
      </c>
      <c r="AZ200" s="58" t="str">
        <f t="shared" si="301"/>
        <v/>
      </c>
      <c r="BA200" s="58" t="str">
        <f t="shared" si="328"/>
        <v/>
      </c>
      <c r="BB200" s="58" t="str">
        <f t="shared" si="302"/>
        <v/>
      </c>
      <c r="BC200" s="58" t="str">
        <f t="shared" si="303"/>
        <v/>
      </c>
      <c r="BD200" s="58" t="str">
        <f t="shared" si="329"/>
        <v/>
      </c>
      <c r="BE200" s="88" t="str">
        <f t="shared" si="330"/>
        <v/>
      </c>
      <c r="BF200" s="58" t="str">
        <f t="shared" si="331"/>
        <v/>
      </c>
      <c r="BG200" s="58" t="str">
        <f t="shared" si="332"/>
        <v/>
      </c>
      <c r="BH200" s="58" t="str">
        <f t="shared" si="343"/>
        <v/>
      </c>
      <c r="BI200" s="58" t="str">
        <f t="shared" si="344"/>
        <v/>
      </c>
      <c r="BJ200" s="58" t="str">
        <f t="shared" si="333"/>
        <v/>
      </c>
      <c r="BK200" s="58" t="str">
        <f t="shared" si="334"/>
        <v/>
      </c>
      <c r="BL200" s="58" t="str">
        <f t="shared" si="345"/>
        <v/>
      </c>
      <c r="BM200" s="58" t="str">
        <f t="shared" si="346"/>
        <v/>
      </c>
      <c r="BN200" s="58" t="str">
        <f t="shared" si="335"/>
        <v/>
      </c>
      <c r="BO200" s="58" t="e">
        <f t="shared" si="336"/>
        <v>#N/A</v>
      </c>
      <c r="BP200" s="83" t="str">
        <f t="shared" si="347"/>
        <v/>
      </c>
      <c r="BQ200" s="58" t="str">
        <f t="shared" si="337"/>
        <v/>
      </c>
      <c r="BR200" s="58" t="str">
        <f t="shared" si="338"/>
        <v/>
      </c>
      <c r="BS200" s="58" t="str">
        <f t="shared" si="339"/>
        <v/>
      </c>
      <c r="BT200" s="47" t="str">
        <f t="shared" si="340"/>
        <v/>
      </c>
      <c r="BY200" s="167"/>
      <c r="BZ200" s="75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200" s="58" t="e">
        <f>IF(Include_in_Moderator=TRUE,'Moderator Analysis'!E:E,NA())</f>
        <v>#N/A</v>
      </c>
      <c r="CB200" s="58" t="e">
        <f>IF(Include_in_Moderator=TRUE,'Moderator Analysis'!F:F,NA())</f>
        <v>#N/A</v>
      </c>
      <c r="CC200" s="5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200" s="58" t="str">
        <f>IF(Include_in_Moderator=TRUE,1/CC:CC^2,"")</f>
        <v/>
      </c>
      <c r="CE200" s="58" t="str">
        <f>IF(Include_in_Moderator=TRUE,'Moderator Analysis'!F:F-CO$2,"")</f>
        <v/>
      </c>
      <c r="CF200" s="58" t="str">
        <f>IF(Include_in_Moderator=TRUE,'Moderator Analysis'!E:E-CO$3,"")</f>
        <v/>
      </c>
      <c r="CG200" s="47" t="str">
        <f>IF(Include_in_Moderator=TRUE,CD:CD*('Moderator Analysis'!F:F-CO$5-CO$4*'Moderator Analysis'!E:E)^2,"")</f>
        <v/>
      </c>
      <c r="CH200" s="27"/>
      <c r="CI200" s="75" t="str">
        <f>IF(AND(Sufficient_data="Yes",Include_study="Yes",Include_in_Moderator=TRUE,Moderator&lt;&gt;""),1/(CC:CC^2+CO$7),"")</f>
        <v/>
      </c>
      <c r="CJ200" s="58" t="str">
        <f>IF(AND(Sufficient_data="Yes",Include_study="Yes",CI200&lt;&gt;""),'Moderator Analysis'!F:F-'Moderator Analysis'!K$37,"")</f>
        <v/>
      </c>
      <c r="CK200" s="58" t="str">
        <f>IF(AND(Sufficient_data="Yes",Include_study="Yes",CI200&lt;&gt;""),'Moderator Analysis'!E:E-SUMPRODUCT('Moderator Analysis'!E:E,CI:CI)/SUM(CI:CI),"")</f>
        <v/>
      </c>
      <c r="CL200" s="47" t="str">
        <f>IF(AND(Sufficient_data="Yes",Include_study="Yes",CI200&lt;&gt;""),CI:CI*(CB200-'Moderator Analysis'!K$29-'Moderator Analysis'!K$30*'Moderator Analysis'!E:E)^2,"")</f>
        <v/>
      </c>
      <c r="CQ200" s="167"/>
      <c r="CR200" s="150" t="b">
        <f>IF(Additional_Fisher_transformation="On",AND(Include_study="Yes",Number_of_observations&lt;&gt;"",Number_of_predictors&lt;&gt;""),AND(Include_study="Yes",Sufficient_data="Yes"))</f>
        <v>0</v>
      </c>
      <c r="CS200" s="169"/>
      <c r="CT200" s="58" t="str">
        <f>IF(Include_in_Pub_Bias=TRUE,Partial_correlation,"")</f>
        <v/>
      </c>
      <c r="CU200" s="58" t="str">
        <f>IF(AND(Include_in_Pub_Bias=TRUE,Additional_Fisher_transformation="On"),FISHER(Partial_correlation),"")</f>
        <v/>
      </c>
      <c r="CV200" s="5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200" s="58" t="str">
        <f>IF(Include_in_Pub_Bias=TRUE,1/CV:CV^2,"")</f>
        <v/>
      </c>
      <c r="CX200" s="58" t="str">
        <f>IF(Include_in_Pub_Bias=TRUE,1/(CV:CV^2+IF(Additional_model="Fixed effect",0,Calculations!DK$11)),"")</f>
        <v/>
      </c>
      <c r="CY200" s="58" t="str">
        <f>IF(Include_in_Pub_Bias=TRUE,1/(CV:CV^2+IF(Additional_model="Fixed effect",0,'Publication Bias Analysis'!L$32)),"")</f>
        <v/>
      </c>
      <c r="CZ200" s="58" t="str">
        <f>IF(Include_in_Pub_Bias=TRUE,'Publication Bias Analysis'!E:E-'Publication Bias Analysis'!I$37,"")</f>
        <v/>
      </c>
      <c r="DA200" s="58" t="str">
        <f>IF(Include_in_Pub_Bias=TRUE,IF(Additional_model="Fixed effect",1/CV:CV,1/SQRT(CV:CV^2+DK$11)),"")</f>
        <v/>
      </c>
      <c r="DB200" s="58" t="str">
        <f>IF(Include_in_Pub_Bias=TRUE,IF(Additional_model="Fixed effect",'Publication Bias Analysis'!E:E/CV:CV,'Publication Bias Analysis'!E:E/SQRT(CV:CV^2+DK$11)),"")</f>
        <v/>
      </c>
      <c r="DC200" s="78" t="str">
        <f>IF(Include_in_Pub_Bias=TRUE,RANK(DP:DP,DP:DP,1)*IF(DO:DO&gt;0,1,-1),"")</f>
        <v/>
      </c>
      <c r="DD200" s="78" t="str">
        <f>IF(Include_in_Pub_Bias=TRUE,DC:DC,"")</f>
        <v/>
      </c>
      <c r="DE200" s="78" t="str">
        <f>IF(Include_in_Pub_Bias=TRUE,RANK(DS:DS,DS:DS,1)*IF(DR:DR&lt;0,-1,1),"")</f>
        <v/>
      </c>
      <c r="DF200" s="78" t="str">
        <f>IF(Include_in_Pub_Bias=TRUE,RANK(DV:DV,DV:DV,1)*IF(DU:DU&lt;0,-1,1),"")</f>
        <v/>
      </c>
      <c r="DG200" s="58" t="e">
        <f>IF(Include_in_Pub_Bias=TRUE,'Publication Bias Analysis'!E:E,NA())</f>
        <v>#N/A</v>
      </c>
      <c r="DH200" s="47" t="e">
        <f>IF(Include_in_Pub_Bias=TRUE,CV:CV,NA())</f>
        <v>#N/A</v>
      </c>
      <c r="DN200" s="164"/>
      <c r="DO200" s="10" t="str">
        <f>IF(Include_in_Pub_Bias=TRUE,IF('Publication Bias Analysis'!L$37="Left",'Publication Bias Analysis'!E:E-'Publication Bias Analysis'!I$29,'Publication Bias Analysis'!I$29-'Publication Bias Analysis'!E:E),"")</f>
        <v/>
      </c>
      <c r="DP200" s="10" t="str">
        <f>IF(Include_in_Pub_Bias=TRUE,ABS(DO200),"")</f>
        <v/>
      </c>
      <c r="DQ200" s="47" t="str">
        <f>IF(Include_in_Pub_Bias=TRUE,1/(CV:CV^2+IF(Additional_model="Fixed effect",0,$DZ$6)),"")</f>
        <v/>
      </c>
      <c r="DR200" s="10" t="str">
        <f>IF(Include_in_Pub_Bias=TRUE,IF('Publication Bias Analysis'!L$37="Left",'Publication Bias Analysis'!E:E-DZ$3,DZ$3-'Publication Bias Analysis'!E:E),"")</f>
        <v/>
      </c>
      <c r="DS200" s="10" t="str">
        <f t="shared" si="348"/>
        <v/>
      </c>
      <c r="DT200" s="47" t="str">
        <f>IF(AND(DR200&lt;&gt;"",DD200&lt;=MAX(DD:DD)-DZ$7),1/(CV:CV^2+IF(Additional_model="Fixed effect",0,$DZ$13)),"")</f>
        <v/>
      </c>
      <c r="DU200" s="10" t="str">
        <f>IF(Include_in_Pub_Bias=TRUE,IF('Publication Bias Analysis'!L$37="Left",'Publication Bias Analysis'!E:E-DZ$10,DZ$10-'Publication Bias Analysis'!E:E),"")</f>
        <v/>
      </c>
      <c r="DV200" s="10" t="str">
        <f t="shared" si="304"/>
        <v/>
      </c>
      <c r="DW200" s="47" t="str">
        <f>IF(AND(DU200&lt;&gt;"",DE200&lt;=MAX(DE:DE)-DZ$14),1/(CV:CV^2+IF(Additional_model="Fixed effect",0,$DZ$20)),"")</f>
        <v/>
      </c>
      <c r="EO200" s="164"/>
      <c r="EP200" s="58" t="str">
        <f>IF(Include_in_Pub_Bias=TRUE,Inverse_standard_error-AVERAGE(Inverse_standard_error),"")</f>
        <v/>
      </c>
      <c r="EQ200" s="47" t="str">
        <f>IF(Include_in_Pub_Bias=TRUE,Z_score-('Publication Bias Analysis'!P$3+'Publication Bias Analysis'!P$4*Inverse_standard_error),"")</f>
        <v/>
      </c>
      <c r="ES200" s="164"/>
      <c r="ET200" s="58" t="str">
        <f>IF(Include_in_Pub_Bias=TRUE,('Publication Bias Analysis'!E:E-SUMPRODUCT('Publication Bias Analysis'!E:E,Calculations!CW:CW)/SUM(Calculations!CW:CW))/(SQRT(EU:EU)),"")</f>
        <v/>
      </c>
      <c r="EU200" s="58" t="str">
        <f>IF(Include_in_Pub_Bias=TRUE,'Publication Bias Analysis'!F:F^2-1/(SUM(Calculations!CW:CW)),"")</f>
        <v/>
      </c>
      <c r="EV200" s="78" t="str">
        <f>IF(Include_in_Pub_Bias=TRUE,RANK(ET:ET,ET:ET,1),"")</f>
        <v/>
      </c>
      <c r="EW200" s="78" t="str">
        <f>IF(Include_in_Pub_Bias=TRUE,RANK(EU:EU,EU:EU,1),"")</f>
        <v/>
      </c>
      <c r="EX200" s="78" t="str">
        <f>IF(Include_in_Pub_Bias=TRUE,COUNTIFS(EV201:EV399,"&lt;"&amp;EV200,EW201:EW399,"&lt;"&amp;EW200)+COUNTIFS(EV201:EV399,"&gt;"&amp;EV200,EW201:EW399,"&gt;"&amp;EW200),"")</f>
        <v/>
      </c>
      <c r="EY200" s="94" t="str">
        <f>IF(Include_in_Pub_Bias=TRUE,COUNTIFS(EV201:EV399,"&lt;"&amp;EV200,EW201:EW399,"&gt;"&amp;EW200)+COUNTIFS(EV201:EV399,"&gt;"&amp;EV200,EW201:EW399,"&lt;"&amp;EW200),"")</f>
        <v/>
      </c>
      <c r="FA200" s="164"/>
      <c r="FG200" s="164"/>
      <c r="FH200" s="58" t="e">
        <f>IF(Include_in_Pub_Bias=TRUE,Inverse_standard_error,NA())</f>
        <v>#N/A</v>
      </c>
      <c r="FI200" s="58" t="e">
        <f>IF(Include_in_Pub_Bias=TRUE,Z_score,NA())</f>
        <v>#N/A</v>
      </c>
      <c r="FJ200" s="58" t="str">
        <f>IF(Include_in_Pub_Bias=TRUE,Inverse_standard_error-AVERAGE(Inverse_standard_error),"")</f>
        <v/>
      </c>
      <c r="FK200" s="47" t="str">
        <f>IF(Include_in_Pub_Bias=TRUE,Z_score-('Publication Bias Analysis'!AK$30+'Publication Bias Analysis'!AK$31*Inverse_standard_error),"")</f>
        <v/>
      </c>
      <c r="FQ200" s="164"/>
      <c r="FR200" s="98" t="str">
        <f>IF(Z_score&lt;&gt;"",RANK('Publication Bias Analysis'!AT:AT,'Publication Bias Analysis'!AT:AT,1)+COUNTIF('Publication Bias Analysis'!AT$2:AT199,'Publication Bias Analysis'!AR200),"")</f>
        <v/>
      </c>
      <c r="FS200" s="58" t="str">
        <f t="shared" si="350"/>
        <v/>
      </c>
      <c r="FT200" s="58" t="e">
        <f>IF(Include_in_Pub_Bias=TRUE,'Publication Bias Analysis'!AS200,NA())</f>
        <v>#N/A</v>
      </c>
      <c r="FU200" s="58" t="e">
        <f>IF('Publication Bias Analysis'!AS200&lt;&gt;"",'Publication Bias Analysis'!AT200,NA())</f>
        <v>#N/A</v>
      </c>
      <c r="FV200" s="58" t="str">
        <f>IF(Include_in_Pub_Bias=TRUE,'Publication Bias Analysis'!AS:AS-AVERAGE('Publication Bias Analysis'!AS:AS),"")</f>
        <v/>
      </c>
      <c r="FW200" s="47" t="str">
        <f>IF(Include_in_Pub_Bias=TRUE,FU:FU-('Publication Bias Analysis'!AW$30+'Publication Bias Analysis'!AW$31*FT:FT),"")</f>
        <v/>
      </c>
      <c r="GC200" s="164"/>
      <c r="GD200" s="58" t="str">
        <f t="shared" si="295"/>
        <v/>
      </c>
      <c r="GE200" s="58" t="str">
        <f t="shared" si="305"/>
        <v/>
      </c>
      <c r="GF200" s="47" t="str">
        <f t="shared" si="349"/>
        <v/>
      </c>
    </row>
    <row r="201" spans="1:188" x14ac:dyDescent="0.2">
      <c r="A201" s="166"/>
      <c r="B201" s="72" t="str">
        <f>IF(Fisher_transformation="Off",IF(AND(Sufficient_data="Yes",Include_study="Yes"),IF(AND(Sort_By=$E$1,Order="Ascending"),COUNTIFS(Include_study,"Yes",Sufficient_data,"Yes",Study_name,"&lt;"&amp;Study_name)+1,IF(AND(Sort_By=$E$1,Order="Descending"),COUNTIF(Study_name,"&gt;"&amp;Study_name)-IF(Study_name&gt;"Study name",1,0),RANK(IF(Sort_By=$D$1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,IF(AND(Sufficient_data="Yes",Include_study="Yes",Number_of_observations&lt;&gt;"",Number_of_predictors&lt;&gt;""),IF(AND(Sort_By=$E$1,Order="Ascending"),COUNTIFS(Include_study,"Yes",Sufficient_data,"Yes",Variance,"&lt;&gt;"&amp;"",Study_name,"&lt;"&amp;Study_name)+1,IF(AND(Sort_By=$E$1,Order="Descending"),COUNTIF(Study_name,"&gt;"&amp;Study_name)-IF(Study_name&gt;"Study name",1,0),RANK(IF(AND(Sort_By=$D$1,Variance&lt;&gt;""),D:D,IF(Sort_By=$F$1,Partial_correlation,IF(Sort_By=G$1,Partial_correlation_z,IF(Sort_By=H$1,Number_of_observations,IF(Sort_By=I$1,I:I,IF(Sort_By=J$1,Variance,IF(Sort_By=$K$1,Standard_error,IF(Sort_By=$L$1,Weightf,IF(Sort_By=$M$1,Weightr,""))))))))),IF(Sort_By=$D$1,D:D,IF(Sort_By=$F$1,Partial_correlation,IF(Sort_By=G$1,Partial_correlation_z,IF(Sort_By=H$1,Number_of_observations,IF(Sort_By=I$1,I:I,IF(Sort_By=J$1,Variance,IF(Sort_By=$K$1,Standard_error,IF(Sort_By=$L$1,Weightf,IF(Sort_By=$M$1,Weightr,""))))))))),IF(Order="Descending",0,1)))),""))</f>
        <v/>
      </c>
      <c r="C201" s="79" t="str">
        <f>IF(B201&lt;&gt;"",IF(B201=0,COUNTIF(B$2:B200,0)+1,COUNTIF(B$2:B200,B201)+B201+COUNTIF(B:B,0)),"")</f>
        <v/>
      </c>
      <c r="D201" s="79" t="str">
        <f>IF(AND(Variance&lt;&gt;"",Entry_Number&lt;&gt;""),Entry_Number,"")</f>
        <v/>
      </c>
      <c r="E201" s="121" t="str">
        <f>IF(Input!Study_name&lt;&gt;"",Input!Study_name,"")</f>
        <v/>
      </c>
      <c r="F201" s="48" t="str">
        <f>IF(AND(Input!Partial_correlation&lt;&gt;"",Input!Partial_correlation&lt;=1,Input!Partial_correlation&gt;=-1),Input!Partial_correlation,IF(AND(Input!t_value&lt;&gt;"",Number_of_observations&lt;&gt;"",Number_of_predictors&lt;&gt;""),Input!t_value/(SQRT(Input!t_value^2+(Number_of_observations-Number_of_predictors-1))),IF(AND(Input!Beta&lt;&gt;"",Input!Standard_error_of_Beta&lt;&gt;"",Number_of_observations&lt;&gt;"",Number_of_predictors&lt;&gt;""),(Input!Beta/Input!Standard_error_of_Beta)/(SQRT((Input!Beta/Input!Standard_error_of_Beta)^2+(Number_of_observations-Number_of_predictors-1))),"")))</f>
        <v/>
      </c>
      <c r="G201" s="48" t="str">
        <f t="shared" si="306"/>
        <v/>
      </c>
      <c r="H201" s="48" t="str">
        <f t="shared" si="307"/>
        <v/>
      </c>
      <c r="I201" s="48" t="str">
        <f t="shared" si="308"/>
        <v/>
      </c>
      <c r="J201" s="48" t="str">
        <f>IF(Fisher_transformation="Off",IF(Input!Standard_error_of_Partial_correlation&lt;&gt;"",Input!Standard_error_of_Partial_correlation^2,IF(AND(Partial_correlation&lt;&gt;"",Number_of_observations&lt;&gt;"",Number_of_predictors&lt;&gt;""),(1-Partial_correlation^2)^2/(Number_of_observations-Number_of_predictors-1),"")),IF(AND(Number_of_observations&lt;&gt;"",Number_of_predictors&lt;&gt;""),1/SQRT(Number_of_observations-3-(Number_of_predictors-1)),""))</f>
        <v/>
      </c>
      <c r="K201" s="48" t="str">
        <f>IF(AND(Include_study="Yes",Sufficient_data="Yes",Variance&lt;&gt;""),IF(Input!Standard_error_of_Partial_correlation&lt;&gt;"",Input!Standard_error_of_Partial_correlation,SQRT(J201)),"")</f>
        <v/>
      </c>
      <c r="L201" s="48" t="str">
        <f>IF(AND(Sufficient_data="Yes",Include_study="Yes",Variance&lt;&gt;""),1/Variance,"")</f>
        <v/>
      </c>
      <c r="M201" s="48" t="str">
        <f>IF(AND(Sufficient_data="Yes",Include_study="Yes",Variance&lt;&gt;""),1/(Variance+T2_),"")</f>
        <v/>
      </c>
      <c r="N201" s="48" t="str">
        <f t="shared" si="309"/>
        <v/>
      </c>
      <c r="O201" s="48" t="str">
        <f t="shared" si="310"/>
        <v/>
      </c>
      <c r="P201" s="145" t="str">
        <f t="shared" si="311"/>
        <v/>
      </c>
      <c r="Q201" s="147" t="str">
        <f>IF(AND(Include_study="Yes",Sufficient_data="Yes",Variance&lt;&gt;""),IF(Fisher_transformation="Off",Partial_correlation,Partial_correlation_z)-Combined_Effect_Size,"")</f>
        <v/>
      </c>
      <c r="S201" s="76" t="e">
        <f>IF(AND(Sufficient_data="Yes",Include_study="Yes",Variance&lt;&gt;""),Partial_correlation,NA())</f>
        <v>#N/A</v>
      </c>
      <c r="T201" s="48" t="e">
        <f t="shared" si="312"/>
        <v>#N/A</v>
      </c>
      <c r="U201" s="77" t="e">
        <f t="shared" si="313"/>
        <v>#N/A</v>
      </c>
      <c r="Z201" s="166"/>
      <c r="AA201" s="82" t="str">
        <f t="shared" si="314"/>
        <v/>
      </c>
      <c r="AB201" s="88" t="b">
        <f t="shared" si="341"/>
        <v>0</v>
      </c>
      <c r="AC201" s="106" t="str">
        <f>IF(Include_in_subgroup=TRUE,Input!Study_name,"")</f>
        <v/>
      </c>
      <c r="AD201" s="48" t="str">
        <f t="shared" si="315"/>
        <v/>
      </c>
      <c r="AE201" s="48" t="str">
        <f t="shared" si="316"/>
        <v/>
      </c>
      <c r="AF201" s="48" t="str">
        <f t="shared" si="317"/>
        <v/>
      </c>
      <c r="AG201" s="58" t="str">
        <f>IF(Include_in_subgroup=TRUE,IF(Subgroup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AH201" s="48" t="str">
        <f t="shared" si="318"/>
        <v/>
      </c>
      <c r="AI201" s="48" t="str">
        <f t="shared" si="319"/>
        <v/>
      </c>
      <c r="AJ201" s="85" t="str">
        <f t="shared" si="320"/>
        <v/>
      </c>
      <c r="AK201" s="58" t="str">
        <f t="shared" si="321"/>
        <v/>
      </c>
      <c r="AL201" s="58" t="str">
        <f t="shared" si="322"/>
        <v/>
      </c>
      <c r="AM201" s="77" t="str">
        <f t="shared" si="323"/>
        <v/>
      </c>
      <c r="AN201" s="27"/>
      <c r="AO201" s="76" t="e">
        <f t="shared" si="324"/>
        <v>#N/A</v>
      </c>
      <c r="AP201" s="58" t="e">
        <f t="shared" si="325"/>
        <v>#N/A</v>
      </c>
      <c r="AQ201" s="47" t="e">
        <f t="shared" si="326"/>
        <v>#N/A</v>
      </c>
      <c r="AR201" s="27"/>
      <c r="AS201" s="84" t="str">
        <f t="shared" si="297"/>
        <v/>
      </c>
      <c r="AT201" s="48" t="str">
        <f>IF(AND(Sufficient_data="Yes",Include_study="Yes",Subgroup&lt;&gt;""),IF(COUNTIFS(Input!K$2:K200,"="&amp;"Yes",Input!C$2:C200,"="&amp;"Yes",Input!M$2:M200,"="&amp;Subgroup)&gt;0,"",Subgroup),"")</f>
        <v/>
      </c>
      <c r="AU201" s="90" t="str">
        <f t="shared" si="298"/>
        <v/>
      </c>
      <c r="AV201" s="79" t="str">
        <f t="shared" si="327"/>
        <v/>
      </c>
      <c r="AW201" s="48" t="str">
        <f t="shared" si="299"/>
        <v/>
      </c>
      <c r="AX201" s="91" t="str">
        <f t="shared" si="300"/>
        <v/>
      </c>
      <c r="AY201" s="85" t="str">
        <f t="shared" si="342"/>
        <v/>
      </c>
      <c r="AZ201" s="48" t="str">
        <f t="shared" si="301"/>
        <v/>
      </c>
      <c r="BA201" s="48" t="str">
        <f t="shared" si="328"/>
        <v/>
      </c>
      <c r="BB201" s="48" t="str">
        <f t="shared" si="302"/>
        <v/>
      </c>
      <c r="BC201" s="48" t="str">
        <f t="shared" si="303"/>
        <v/>
      </c>
      <c r="BD201" s="48" t="str">
        <f t="shared" si="329"/>
        <v/>
      </c>
      <c r="BE201" s="90" t="str">
        <f t="shared" si="330"/>
        <v/>
      </c>
      <c r="BF201" s="48" t="str">
        <f t="shared" si="331"/>
        <v/>
      </c>
      <c r="BG201" s="48" t="str">
        <f t="shared" si="332"/>
        <v/>
      </c>
      <c r="BH201" s="48" t="str">
        <f t="shared" si="343"/>
        <v/>
      </c>
      <c r="BI201" s="48" t="str">
        <f t="shared" si="344"/>
        <v/>
      </c>
      <c r="BJ201" s="48" t="str">
        <f t="shared" si="333"/>
        <v/>
      </c>
      <c r="BK201" s="48" t="str">
        <f t="shared" si="334"/>
        <v/>
      </c>
      <c r="BL201" s="48" t="str">
        <f t="shared" si="345"/>
        <v/>
      </c>
      <c r="BM201" s="48" t="str">
        <f t="shared" si="346"/>
        <v/>
      </c>
      <c r="BN201" s="48" t="str">
        <f t="shared" si="335"/>
        <v/>
      </c>
      <c r="BO201" s="48" t="e">
        <f t="shared" si="336"/>
        <v>#N/A</v>
      </c>
      <c r="BP201" s="85" t="str">
        <f t="shared" si="347"/>
        <v/>
      </c>
      <c r="BQ201" s="48" t="str">
        <f t="shared" si="337"/>
        <v/>
      </c>
      <c r="BR201" s="48" t="str">
        <f t="shared" si="338"/>
        <v/>
      </c>
      <c r="BS201" s="48" t="str">
        <f t="shared" si="339"/>
        <v/>
      </c>
      <c r="BT201" s="77" t="str">
        <f t="shared" si="340"/>
        <v/>
      </c>
      <c r="BY201" s="168"/>
      <c r="BZ201" s="76" t="b">
        <f>IF(Moderator_Fisher_Transformation="On",AND(Include_study="Yes",Moderator&lt;&gt;"",Number_of_observations&lt;&gt;"",Number_of_predictors&lt;&gt;""),AND(Include_study="Yes",Sufficient_data="Yes",Moderator&lt;&gt;""))</f>
        <v>0</v>
      </c>
      <c r="CA201" s="48" t="e">
        <f>IF(Include_in_Moderator=TRUE,'Moderator Analysis'!E:E,NA())</f>
        <v>#N/A</v>
      </c>
      <c r="CB201" s="48" t="e">
        <f>IF(Include_in_Moderator=TRUE,'Moderator Analysis'!F:F,NA())</f>
        <v>#N/A</v>
      </c>
      <c r="CC201" s="48" t="str">
        <f>IF(Include_in_Moderator=TRUE,IF(Moderator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D201" s="48" t="str">
        <f>IF(Include_in_Moderator=TRUE,1/CC:CC^2,"")</f>
        <v/>
      </c>
      <c r="CE201" s="48" t="str">
        <f>IF(Include_in_Moderator=TRUE,'Moderator Analysis'!F:F-CO$2,"")</f>
        <v/>
      </c>
      <c r="CF201" s="48" t="str">
        <f>IF(Include_in_Moderator=TRUE,'Moderator Analysis'!E:E-CO$3,"")</f>
        <v/>
      </c>
      <c r="CG201" s="77" t="str">
        <f>IF(Include_in_Moderator=TRUE,CD:CD*('Moderator Analysis'!F:F-CO$5-CO$4*'Moderator Analysis'!E:E)^2,"")</f>
        <v/>
      </c>
      <c r="CH201" s="27"/>
      <c r="CI201" s="76" t="str">
        <f>IF(AND(Sufficient_data="Yes",Include_study="Yes",Include_in_Moderator=TRUE,Moderator&lt;&gt;""),1/(CC:CC^2+CO$7),"")</f>
        <v/>
      </c>
      <c r="CJ201" s="48" t="str">
        <f>IF(AND(Sufficient_data="Yes",Include_study="Yes",CI201&lt;&gt;""),'Moderator Analysis'!F:F-'Moderator Analysis'!K$37,"")</f>
        <v/>
      </c>
      <c r="CK201" s="48" t="str">
        <f>IF(AND(Sufficient_data="Yes",Include_study="Yes",CI201&lt;&gt;""),'Moderator Analysis'!E:E-SUMPRODUCT('Moderator Analysis'!E:E,CI:CI)/SUM(CI:CI),"")</f>
        <v/>
      </c>
      <c r="CL201" s="77" t="str">
        <f>IF(AND(Sufficient_data="Yes",Include_study="Yes",CI201&lt;&gt;""),CI:CI*(CB201-'Moderator Analysis'!K$29-'Moderator Analysis'!K$30*'Moderator Analysis'!E:E)^2,"")</f>
        <v/>
      </c>
      <c r="CQ201" s="168"/>
      <c r="CR201" s="150" t="b">
        <f>IF(Additional_Fisher_transformation="On",AND(Include_study="Yes",Number_of_observations&lt;&gt;"",Number_of_predictors&lt;&gt;""),AND(Include_study="Yes",Sufficient_data="Yes"))</f>
        <v>0</v>
      </c>
      <c r="CS201" s="170"/>
      <c r="CT201" s="48" t="str">
        <f>IF(Include_in_Pub_Bias=TRUE,Partial_correlation,"")</f>
        <v/>
      </c>
      <c r="CU201" s="48" t="str">
        <f>IF(AND(Include_in_Pub_Bias=TRUE,Additional_Fisher_transformation="On"),FISHER(Partial_correlation),"")</f>
        <v/>
      </c>
      <c r="CV201" s="48" t="str">
        <f>IF(Include_in_Pub_Bias=TRUE,IF(Additional_Fisher_transformation="Off",IF(Input!Standard_error_of_Partial_correlation&lt;&gt;"",Input!Standard_error_of_Partial_correlation,IF(AND(Partial_correlation&lt;&gt;"",Number_of_observations&lt;&gt;"",Number_of_predictors&lt;&gt;""),SQRT((1-Partial_correlation^2)^2/(Number_of_observations-Number_of_predictors-1)),"")),IF(AND(Number_of_observations&lt;&gt;"",Number_of_predictors&lt;&gt;""),SQRT(1/SQRT(Number_of_observations-3-(Number_of_predictors-1))),"")),"")</f>
        <v/>
      </c>
      <c r="CW201" s="48" t="str">
        <f>IF(Include_in_Pub_Bias=TRUE,1/CV:CV^2,"")</f>
        <v/>
      </c>
      <c r="CX201" s="48" t="str">
        <f>IF(Include_in_Pub_Bias=TRUE,1/(CV:CV^2+IF(Additional_model="Fixed effect",0,Calculations!DK$11)),"")</f>
        <v/>
      </c>
      <c r="CY201" s="48" t="str">
        <f>IF(Include_in_Pub_Bias=TRUE,1/(CV:CV^2+IF(Additional_model="Fixed effect",0,'Publication Bias Analysis'!L$32)),"")</f>
        <v/>
      </c>
      <c r="CZ201" s="48" t="str">
        <f>IF(Include_in_Pub_Bias=TRUE,'Publication Bias Analysis'!E:E-'Publication Bias Analysis'!I$37,"")</f>
        <v/>
      </c>
      <c r="DA201" s="48" t="str">
        <f>IF(Include_in_Pub_Bias=TRUE,IF(Additional_model="Fixed effect",1/CV:CV,1/SQRT(CV:CV^2+DK$11)),"")</f>
        <v/>
      </c>
      <c r="DB201" s="48" t="str">
        <f>IF(Include_in_Pub_Bias=TRUE,IF(Additional_model="Fixed effect",'Publication Bias Analysis'!E:E/CV:CV,'Publication Bias Analysis'!E:E/SQRT(CV:CV^2+DK$11)),"")</f>
        <v/>
      </c>
      <c r="DC201" s="79" t="str">
        <f>IF(Include_in_Pub_Bias=TRUE,RANK(DP:DP,DP:DP,1)*IF(DO:DO&gt;0,1,-1),"")</f>
        <v/>
      </c>
      <c r="DD201" s="79" t="str">
        <f>IF(Include_in_Pub_Bias=TRUE,DC:DC,"")</f>
        <v/>
      </c>
      <c r="DE201" s="79" t="str">
        <f>IF(Include_in_Pub_Bias=TRUE,RANK(DS:DS,DS:DS,1)*IF(DR:DR&lt;0,-1,1),"")</f>
        <v/>
      </c>
      <c r="DF201" s="79" t="str">
        <f>IF(Include_in_Pub_Bias=TRUE,RANK(DV:DV,DV:DV,1)*IF(DU:DU&lt;0,-1,1),"")</f>
        <v/>
      </c>
      <c r="DG201" s="48" t="e">
        <f>IF(Include_in_Pub_Bias=TRUE,'Publication Bias Analysis'!E:E,NA())</f>
        <v>#N/A</v>
      </c>
      <c r="DH201" s="77" t="e">
        <f>IF(Include_in_Pub_Bias=TRUE,CV:CV,NA())</f>
        <v>#N/A</v>
      </c>
      <c r="DN201" s="165"/>
      <c r="DO201" s="92" t="str">
        <f>IF(Include_in_Pub_Bias=TRUE,IF('Publication Bias Analysis'!L$37="Left",'Publication Bias Analysis'!E:E-'Publication Bias Analysis'!I$29,'Publication Bias Analysis'!I$29-'Publication Bias Analysis'!E:E),"")</f>
        <v/>
      </c>
      <c r="DP201" s="48" t="str">
        <f>IF(Include_in_Pub_Bias=TRUE,ABS(DO201),"")</f>
        <v/>
      </c>
      <c r="DQ201" s="77" t="str">
        <f>IF(Include_in_Pub_Bias=TRUE,1/(CV:CV^2+IF(Additional_model="Fixed effect",0,$DZ$6)),"")</f>
        <v/>
      </c>
      <c r="DR201" s="48" t="str">
        <f>IF(Include_in_Pub_Bias=TRUE,IF('Publication Bias Analysis'!L$37="Left",'Publication Bias Analysis'!E:E-DZ$3,DZ$3-'Publication Bias Analysis'!E:E),"")</f>
        <v/>
      </c>
      <c r="DS201" s="48" t="str">
        <f t="shared" si="348"/>
        <v/>
      </c>
      <c r="DT201" s="77" t="str">
        <f>IF(AND(DR201&lt;&gt;"",DD201&lt;=MAX(DD:DD)-DZ$7),1/(CV:CV^2+IF(Additional_model="Fixed effect",0,$DZ$13)),"")</f>
        <v/>
      </c>
      <c r="DU201" s="48" t="str">
        <f>IF(Include_in_Pub_Bias=TRUE,IF('Publication Bias Analysis'!L$37="Left",'Publication Bias Analysis'!E:E-DZ$10,DZ$10-'Publication Bias Analysis'!E:E),"")</f>
        <v/>
      </c>
      <c r="DV201" s="48" t="str">
        <f t="shared" si="304"/>
        <v/>
      </c>
      <c r="DW201" s="77" t="str">
        <f>IF(AND(DU201&lt;&gt;"",DE201&lt;=MAX(DE:DE)-DZ$14),1/(CV:CV^2+IF(Additional_model="Fixed effect",0,$DZ$20)),"")</f>
        <v/>
      </c>
      <c r="EO201" s="165"/>
      <c r="EP201" s="48" t="str">
        <f>IF(Include_in_Pub_Bias=TRUE,Inverse_standard_error-AVERAGE(Inverse_standard_error),"")</f>
        <v/>
      </c>
      <c r="EQ201" s="77" t="str">
        <f>IF(Include_in_Pub_Bias=TRUE,Z_score-('Publication Bias Analysis'!P$3+'Publication Bias Analysis'!P$4*Inverse_standard_error),"")</f>
        <v/>
      </c>
      <c r="ES201" s="165"/>
      <c r="ET201" s="48" t="str">
        <f>IF(Include_in_Pub_Bias=TRUE,('Publication Bias Analysis'!E:E-SUMPRODUCT('Publication Bias Analysis'!E:E,Calculations!CW:CW)/SUM(Calculations!CW:CW))/(SQRT(EU:EU)),"")</f>
        <v/>
      </c>
      <c r="EU201" s="48" t="str">
        <f>IF(Include_in_Pub_Bias=TRUE,'Publication Bias Analysis'!F:F^2-1/(SUM(Calculations!CW:CW)),"")</f>
        <v/>
      </c>
      <c r="EV201" s="79" t="str">
        <f>IF(Include_in_Pub_Bias=TRUE,RANK(ET:ET,ET:ET,1),"")</f>
        <v/>
      </c>
      <c r="EW201" s="79" t="str">
        <f>IF(Include_in_Pub_Bias=TRUE,RANK(EU:EU,EU:EU,1),"")</f>
        <v/>
      </c>
      <c r="EX201" s="79" t="str">
        <f>IF(Include_in_Pub_Bias=TRUE,COUNTIFS(EV202:EV400,"&lt;"&amp;EV201,EW202:EW400,"&lt;"&amp;EW201)+COUNTIFS(EV202:EV400,"&gt;"&amp;EV201,EW202:EW400,"&gt;"&amp;EW201),"")</f>
        <v/>
      </c>
      <c r="EY201" s="95" t="str">
        <f>IF(Include_in_Pub_Bias=TRUE,COUNTIFS(EV202:EV400,"&lt;"&amp;EV201,EW202:EW400,"&gt;"&amp;EW201)+COUNTIFS(EV202:EV400,"&gt;"&amp;EV201,EW202:EW400,"&lt;"&amp;EW201),"")</f>
        <v/>
      </c>
      <c r="FA201" s="165"/>
      <c r="FG201" s="165"/>
      <c r="FH201" s="48" t="e">
        <f>IF(Include_in_Pub_Bias=TRUE,Inverse_standard_error,NA())</f>
        <v>#N/A</v>
      </c>
      <c r="FI201" s="48" t="e">
        <f>IF(Include_in_Pub_Bias=TRUE,Z_score,NA())</f>
        <v>#N/A</v>
      </c>
      <c r="FJ201" s="48" t="str">
        <f>IF(Include_in_Pub_Bias=TRUE,Inverse_standard_error-AVERAGE(Inverse_standard_error),"")</f>
        <v/>
      </c>
      <c r="FK201" s="77" t="str">
        <f>IF(Include_in_Pub_Bias=TRUE,Z_score-('Publication Bias Analysis'!AK$30+'Publication Bias Analysis'!AK$31*Inverse_standard_error),"")</f>
        <v/>
      </c>
      <c r="FQ201" s="165"/>
      <c r="FR201" s="98" t="str">
        <f>IF(Z_score&lt;&gt;"",RANK('Publication Bias Analysis'!AT:AT,'Publication Bias Analysis'!AT:AT,1)+COUNTIF('Publication Bias Analysis'!AT$2:AT200,'Publication Bias Analysis'!AR201),"")</f>
        <v/>
      </c>
      <c r="FS201" s="48" t="str">
        <f t="shared" si="350"/>
        <v/>
      </c>
      <c r="FT201" s="58" t="e">
        <f>IF(Include_in_Pub_Bias=TRUE,'Publication Bias Analysis'!AS201,NA())</f>
        <v>#N/A</v>
      </c>
      <c r="FU201" s="48" t="e">
        <f>IF('Publication Bias Analysis'!AS201&lt;&gt;"",'Publication Bias Analysis'!AT201,NA())</f>
        <v>#N/A</v>
      </c>
      <c r="FV201" s="48" t="str">
        <f>IF(Include_in_Pub_Bias=TRUE,'Publication Bias Analysis'!AS:AS-AVERAGE('Publication Bias Analysis'!AS:AS),"")</f>
        <v/>
      </c>
      <c r="FW201" s="77" t="str">
        <f>IF(Include_in_Pub_Bias=TRUE,FU:FU-('Publication Bias Analysis'!AW$30+'Publication Bias Analysis'!AW$31*FT:FT),"")</f>
        <v/>
      </c>
      <c r="GC201" s="165"/>
      <c r="GD201" s="48" t="str">
        <f t="shared" si="295"/>
        <v/>
      </c>
      <c r="GE201" s="48" t="str">
        <f t="shared" si="305"/>
        <v/>
      </c>
      <c r="GF201" s="77" t="str">
        <f t="shared" si="349"/>
        <v/>
      </c>
    </row>
  </sheetData>
  <mergeCells count="29">
    <mergeCell ref="B1:C1"/>
    <mergeCell ref="BV28:BW28"/>
    <mergeCell ref="BV32:BW32"/>
    <mergeCell ref="BV36:BW36"/>
    <mergeCell ref="CN1:CO1"/>
    <mergeCell ref="CN10:CO10"/>
    <mergeCell ref="FM1:FO1"/>
    <mergeCell ref="DJ18:DK18"/>
    <mergeCell ref="DY2:DZ2"/>
    <mergeCell ref="DY4:DZ4"/>
    <mergeCell ref="FY1:GA1"/>
    <mergeCell ref="DN2:DN201"/>
    <mergeCell ref="EO2:EO201"/>
    <mergeCell ref="ES2:ES201"/>
    <mergeCell ref="DY9:DZ9"/>
    <mergeCell ref="DY11:DZ11"/>
    <mergeCell ref="DY16:DZ16"/>
    <mergeCell ref="DJ1:DL1"/>
    <mergeCell ref="DJ13:DK13"/>
    <mergeCell ref="DY1:DZ1"/>
    <mergeCell ref="FA2:FA201"/>
    <mergeCell ref="FG2:FG201"/>
    <mergeCell ref="FQ2:FQ201"/>
    <mergeCell ref="GC2:GC201"/>
    <mergeCell ref="A2:A201"/>
    <mergeCell ref="Z2:Z201"/>
    <mergeCell ref="BY2:BY201"/>
    <mergeCell ref="CQ2:CQ201"/>
    <mergeCell ref="CS2:CS20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67</vt:i4>
      </vt:variant>
    </vt:vector>
  </HeadingPairs>
  <TitlesOfParts>
    <vt:vector size="73" baseType="lpstr">
      <vt:lpstr>Input</vt:lpstr>
      <vt:lpstr>Forest Plot</vt:lpstr>
      <vt:lpstr>Subgroup Analysis</vt:lpstr>
      <vt:lpstr>Moderator Analysis</vt:lpstr>
      <vt:lpstr>Publication Bias Analysis</vt:lpstr>
      <vt:lpstr>Calculations</vt:lpstr>
      <vt:lpstr>Additional_confidence_level</vt:lpstr>
      <vt:lpstr>Additional_Fisher_transformation</vt:lpstr>
      <vt:lpstr>Additional_model</vt:lpstr>
      <vt:lpstr>Input!Beta</vt:lpstr>
      <vt:lpstr>Between_subgroup_weighting</vt:lpstr>
      <vt:lpstr>CI_Lower_limit</vt:lpstr>
      <vt:lpstr>CI_Upper_limit</vt:lpstr>
      <vt:lpstr>CICES_LL</vt:lpstr>
      <vt:lpstr>CICES_UL</vt:lpstr>
      <vt:lpstr>Combined_Effect_Size</vt:lpstr>
      <vt:lpstr>Combined_effect_size_calculation</vt:lpstr>
      <vt:lpstr>Confidence_level</vt:lpstr>
      <vt:lpstr>Entry_Number</vt:lpstr>
      <vt:lpstr>Fisher_transformation</vt:lpstr>
      <vt:lpstr>I2_</vt:lpstr>
      <vt:lpstr>Include_in_Moderator</vt:lpstr>
      <vt:lpstr>Include_in_Pub_Bias</vt:lpstr>
      <vt:lpstr>Include_in_subgroup</vt:lpstr>
      <vt:lpstr>Include_study</vt:lpstr>
      <vt:lpstr>Inverse_standard_error</vt:lpstr>
      <vt:lpstr>k_</vt:lpstr>
      <vt:lpstr>Lookup_Table</vt:lpstr>
      <vt:lpstr>Lookup_Table_subgroup</vt:lpstr>
      <vt:lpstr>Meta_analysis_model</vt:lpstr>
      <vt:lpstr>Moderator</vt:lpstr>
      <vt:lpstr>Moderator_confidence_level</vt:lpstr>
      <vt:lpstr>Moderator_Fisher_Transformation</vt:lpstr>
      <vt:lpstr>Moderator_k</vt:lpstr>
      <vt:lpstr>Moderator_model</vt:lpstr>
      <vt:lpstr>Number</vt:lpstr>
      <vt:lpstr>Number_of_observations</vt:lpstr>
      <vt:lpstr>Number_of_predictors</vt:lpstr>
      <vt:lpstr>Number_of_subgroups</vt:lpstr>
      <vt:lpstr>Order</vt:lpstr>
      <vt:lpstr>Input!Partial_correlation</vt:lpstr>
      <vt:lpstr>Partial_correlation</vt:lpstr>
      <vt:lpstr>Partial_correlation_z</vt:lpstr>
      <vt:lpstr>PICES_LL</vt:lpstr>
      <vt:lpstr>PICES_UL</vt:lpstr>
      <vt:lpstr>pq</vt:lpstr>
      <vt:lpstr>Q_</vt:lpstr>
      <vt:lpstr>SECES_calculation</vt:lpstr>
      <vt:lpstr>Sort_By</vt:lpstr>
      <vt:lpstr>Standard_error</vt:lpstr>
      <vt:lpstr>Input!Standard_error_of_Beta</vt:lpstr>
      <vt:lpstr>Input!Standard_error_of_Partial_correlation</vt:lpstr>
      <vt:lpstr>Standardized_residual</vt:lpstr>
      <vt:lpstr>Input!Study_name</vt:lpstr>
      <vt:lpstr>Study_name</vt:lpstr>
      <vt:lpstr>Subgroup</vt:lpstr>
      <vt:lpstr>Calculations!Subgroup_calc</vt:lpstr>
      <vt:lpstr>Subgroup_confidence_level</vt:lpstr>
      <vt:lpstr>Subgroup_Fisher_transformation</vt:lpstr>
      <vt:lpstr>Subgroup_k</vt:lpstr>
      <vt:lpstr>Subgroup_number</vt:lpstr>
      <vt:lpstr>Sufficient_data</vt:lpstr>
      <vt:lpstr>T_</vt:lpstr>
      <vt:lpstr>Input!t_value</vt:lpstr>
      <vt:lpstr>T2_</vt:lpstr>
      <vt:lpstr>Trim_and_fill</vt:lpstr>
      <vt:lpstr>Variance</vt:lpstr>
      <vt:lpstr>Weight</vt:lpstr>
      <vt:lpstr>Weightf</vt:lpstr>
      <vt:lpstr>Weightr</vt:lpstr>
      <vt:lpstr>Within_subgroup_weighting</vt:lpstr>
      <vt:lpstr>Z_score</vt:lpstr>
      <vt:lpstr>Z_value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van Rhee;Robert Suurmond;and Tony Hak</dc:creator>
  <cp:lastModifiedBy>Robert Suurmond</cp:lastModifiedBy>
  <dcterms:created xsi:type="dcterms:W3CDTF">2013-06-12T14:21:20Z</dcterms:created>
  <dcterms:modified xsi:type="dcterms:W3CDTF">2018-07-26T09:54:03Z</dcterms:modified>
</cp:coreProperties>
</file>